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</mc:Choice>
  </mc:AlternateContent>
  <bookViews>
    <workbookView xWindow="360" yWindow="270" windowWidth="18735" windowHeight="12210"/>
  </bookViews>
  <sheets>
    <sheet name="Stavba" sheetId="1" r:id="rId1"/>
    <sheet name="VzorPolozky" sheetId="10" state="hidden" r:id="rId2"/>
    <sheet name="00 00 Naklady" sheetId="12" r:id="rId3"/>
    <sheet name="03 D.1.1-01 Pol" sheetId="13" r:id="rId4"/>
    <sheet name="03 D.1.4-01 Pol" sheetId="14" r:id="rId5"/>
    <sheet name="03 D.1.4-04 Pol" sheetId="15" r:id="rId6"/>
    <sheet name="03 D.1.4-05 Pol" sheetId="16" r:id="rId7"/>
    <sheet name="08 2016A182 Pol" sheetId="17" r:id="rId8"/>
  </sheets>
  <externalReferences>
    <externalReference r:id="rId9"/>
  </externalReferences>
  <definedNames>
    <definedName name="CelkemDPHVypocet" localSheetId="0">Stavba!$H$49</definedName>
    <definedName name="CenaCelkem">Stavba!$G$29</definedName>
    <definedName name="CenaCelkemBezDPH">Stavba!$G$28</definedName>
    <definedName name="CenaCelkemVypocet" localSheetId="0">Stavba!$I$49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'00 00 Naklady'!$1:$7</definedName>
    <definedName name="_xlnm.Print_Titles" localSheetId="3">'03 D.1.1-01 Pol'!$1:$7</definedName>
    <definedName name="_xlnm.Print_Titles" localSheetId="4">'03 D.1.4-01 Pol'!$1:$7</definedName>
    <definedName name="_xlnm.Print_Titles" localSheetId="5">'03 D.1.4-04 Pol'!$1:$7</definedName>
    <definedName name="_xlnm.Print_Titles" localSheetId="6">'03 D.1.4-05 Pol'!$1:$7</definedName>
    <definedName name="_xlnm.Print_Titles" localSheetId="7">'08 2016A182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'00 00 Naklady'!$A$1:$W$26</definedName>
    <definedName name="_xlnm.Print_Area" localSheetId="3">'03 D.1.1-01 Pol'!$A$1:$W$114</definedName>
    <definedName name="_xlnm.Print_Area" localSheetId="4">'03 D.1.4-01 Pol'!$A$1:$W$69</definedName>
    <definedName name="_xlnm.Print_Area" localSheetId="5">'03 D.1.4-04 Pol'!$A$1:$W$53</definedName>
    <definedName name="_xlnm.Print_Area" localSheetId="6">'03 D.1.4-05 Pol'!$A$1:$W$32</definedName>
    <definedName name="_xlnm.Print_Area" localSheetId="7">'08 2016A182 Pol'!$A$1:$W$190</definedName>
    <definedName name="_xlnm.Print_Area" localSheetId="0">Stavba!$A$1:$J$90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Stavba!$F$49</definedName>
    <definedName name="ZakladDPHZakl">Stavba!$G$25</definedName>
    <definedName name="ZakladDPHZaklVypocet" localSheetId="0">Stavba!$G$49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80" i="17"/>
  <c r="Q8" i="17"/>
  <c r="V8" i="17"/>
  <c r="G9" i="17"/>
  <c r="G8" i="17" s="1"/>
  <c r="I9" i="17"/>
  <c r="I8" i="17" s="1"/>
  <c r="K9" i="17"/>
  <c r="M9" i="17"/>
  <c r="O9" i="17"/>
  <c r="Q9" i="17"/>
  <c r="V9" i="17"/>
  <c r="G15" i="17"/>
  <c r="AF180" i="17" s="1"/>
  <c r="I15" i="17"/>
  <c r="K15" i="17"/>
  <c r="O15" i="17"/>
  <c r="Q15" i="17"/>
  <c r="V15" i="17"/>
  <c r="G20" i="17"/>
  <c r="M20" i="17" s="1"/>
  <c r="I20" i="17"/>
  <c r="K20" i="17"/>
  <c r="K8" i="17" s="1"/>
  <c r="O20" i="17"/>
  <c r="Q20" i="17"/>
  <c r="V20" i="17"/>
  <c r="G25" i="17"/>
  <c r="M25" i="17" s="1"/>
  <c r="I25" i="17"/>
  <c r="K25" i="17"/>
  <c r="O25" i="17"/>
  <c r="Q25" i="17"/>
  <c r="V25" i="17"/>
  <c r="G27" i="17"/>
  <c r="I27" i="17"/>
  <c r="K27" i="17"/>
  <c r="M27" i="17"/>
  <c r="O27" i="17"/>
  <c r="Q27" i="17"/>
  <c r="V27" i="17"/>
  <c r="G34" i="17"/>
  <c r="I34" i="17"/>
  <c r="K34" i="17"/>
  <c r="M34" i="17"/>
  <c r="O34" i="17"/>
  <c r="O8" i="17" s="1"/>
  <c r="Q34" i="17"/>
  <c r="V34" i="17"/>
  <c r="O35" i="17"/>
  <c r="Q35" i="17"/>
  <c r="G36" i="17"/>
  <c r="I36" i="17"/>
  <c r="I35" i="17" s="1"/>
  <c r="K36" i="17"/>
  <c r="M36" i="17"/>
  <c r="O36" i="17"/>
  <c r="Q36" i="17"/>
  <c r="V36" i="17"/>
  <c r="V35" i="17" s="1"/>
  <c r="G39" i="17"/>
  <c r="I39" i="17"/>
  <c r="K39" i="17"/>
  <c r="M39" i="17"/>
  <c r="O39" i="17"/>
  <c r="Q39" i="17"/>
  <c r="V39" i="17"/>
  <c r="G42" i="17"/>
  <c r="G35" i="17" s="1"/>
  <c r="I42" i="17"/>
  <c r="K42" i="17"/>
  <c r="O42" i="17"/>
  <c r="Q42" i="17"/>
  <c r="V42" i="17"/>
  <c r="G44" i="17"/>
  <c r="M44" i="17" s="1"/>
  <c r="I44" i="17"/>
  <c r="K44" i="17"/>
  <c r="O44" i="17"/>
  <c r="Q44" i="17"/>
  <c r="V44" i="17"/>
  <c r="G47" i="17"/>
  <c r="M47" i="17" s="1"/>
  <c r="I47" i="17"/>
  <c r="K47" i="17"/>
  <c r="K35" i="17" s="1"/>
  <c r="O47" i="17"/>
  <c r="Q47" i="17"/>
  <c r="V47" i="17"/>
  <c r="G50" i="17"/>
  <c r="I50" i="17"/>
  <c r="K50" i="17"/>
  <c r="M50" i="17"/>
  <c r="V50" i="17"/>
  <c r="G51" i="17"/>
  <c r="I51" i="17"/>
  <c r="K51" i="17"/>
  <c r="M51" i="17"/>
  <c r="O51" i="17"/>
  <c r="O50" i="17" s="1"/>
  <c r="Q51" i="17"/>
  <c r="Q50" i="17" s="1"/>
  <c r="V51" i="17"/>
  <c r="G52" i="17"/>
  <c r="I52" i="17"/>
  <c r="K52" i="17"/>
  <c r="M52" i="17"/>
  <c r="O52" i="17"/>
  <c r="Q52" i="17"/>
  <c r="V52" i="17"/>
  <c r="I53" i="17"/>
  <c r="O53" i="17"/>
  <c r="Q53" i="17"/>
  <c r="V53" i="17"/>
  <c r="G54" i="17"/>
  <c r="G53" i="17" s="1"/>
  <c r="I54" i="17"/>
  <c r="K54" i="17"/>
  <c r="K53" i="17" s="1"/>
  <c r="M54" i="17"/>
  <c r="O54" i="17"/>
  <c r="Q54" i="17"/>
  <c r="V54" i="17"/>
  <c r="G59" i="17"/>
  <c r="M59" i="17" s="1"/>
  <c r="M53" i="17" s="1"/>
  <c r="I59" i="17"/>
  <c r="K59" i="17"/>
  <c r="O59" i="17"/>
  <c r="Q59" i="17"/>
  <c r="V59" i="17"/>
  <c r="G63" i="17"/>
  <c r="I63" i="17"/>
  <c r="G64" i="17"/>
  <c r="M64" i="17" s="1"/>
  <c r="I64" i="17"/>
  <c r="K64" i="17"/>
  <c r="K63" i="17" s="1"/>
  <c r="O64" i="17"/>
  <c r="Q64" i="17"/>
  <c r="Q63" i="17" s="1"/>
  <c r="V64" i="17"/>
  <c r="G66" i="17"/>
  <c r="I66" i="17"/>
  <c r="K66" i="17"/>
  <c r="M66" i="17"/>
  <c r="O66" i="17"/>
  <c r="Q66" i="17"/>
  <c r="V66" i="17"/>
  <c r="G69" i="17"/>
  <c r="I69" i="17"/>
  <c r="K69" i="17"/>
  <c r="M69" i="17"/>
  <c r="O69" i="17"/>
  <c r="O63" i="17" s="1"/>
  <c r="Q69" i="17"/>
  <c r="V69" i="17"/>
  <c r="G73" i="17"/>
  <c r="I73" i="17"/>
  <c r="K73" i="17"/>
  <c r="M73" i="17"/>
  <c r="O73" i="17"/>
  <c r="Q73" i="17"/>
  <c r="V73" i="17"/>
  <c r="G76" i="17"/>
  <c r="I76" i="17"/>
  <c r="K76" i="17"/>
  <c r="M76" i="17"/>
  <c r="O76" i="17"/>
  <c r="Q76" i="17"/>
  <c r="V76" i="17"/>
  <c r="V63" i="17" s="1"/>
  <c r="G78" i="17"/>
  <c r="M78" i="17" s="1"/>
  <c r="I78" i="17"/>
  <c r="K78" i="17"/>
  <c r="O78" i="17"/>
  <c r="Q78" i="17"/>
  <c r="V78" i="17"/>
  <c r="G80" i="17"/>
  <c r="Q80" i="17"/>
  <c r="V80" i="17"/>
  <c r="G81" i="17"/>
  <c r="M81" i="17" s="1"/>
  <c r="M80" i="17" s="1"/>
  <c r="I81" i="17"/>
  <c r="I80" i="17" s="1"/>
  <c r="K81" i="17"/>
  <c r="K80" i="17" s="1"/>
  <c r="O81" i="17"/>
  <c r="O80" i="17" s="1"/>
  <c r="Q81" i="17"/>
  <c r="V81" i="17"/>
  <c r="G83" i="17"/>
  <c r="M83" i="17" s="1"/>
  <c r="I83" i="17"/>
  <c r="K83" i="17"/>
  <c r="O83" i="17"/>
  <c r="Q83" i="17"/>
  <c r="V83" i="17"/>
  <c r="G86" i="17"/>
  <c r="I86" i="17"/>
  <c r="K86" i="17"/>
  <c r="M86" i="17"/>
  <c r="O86" i="17"/>
  <c r="Q86" i="17"/>
  <c r="V86" i="17"/>
  <c r="G90" i="17"/>
  <c r="I90" i="17"/>
  <c r="K90" i="17"/>
  <c r="M90" i="17"/>
  <c r="O90" i="17"/>
  <c r="Q90" i="17"/>
  <c r="V90" i="17"/>
  <c r="O94" i="17"/>
  <c r="Q94" i="17"/>
  <c r="G95" i="17"/>
  <c r="I95" i="17"/>
  <c r="I94" i="17" s="1"/>
  <c r="K95" i="17"/>
  <c r="M95" i="17"/>
  <c r="O95" i="17"/>
  <c r="Q95" i="17"/>
  <c r="V95" i="17"/>
  <c r="V94" i="17" s="1"/>
  <c r="G98" i="17"/>
  <c r="M98" i="17" s="1"/>
  <c r="I98" i="17"/>
  <c r="K98" i="17"/>
  <c r="O98" i="17"/>
  <c r="Q98" i="17"/>
  <c r="V98" i="17"/>
  <c r="G102" i="17"/>
  <c r="G94" i="17" s="1"/>
  <c r="I102" i="17"/>
  <c r="K102" i="17"/>
  <c r="O102" i="17"/>
  <c r="Q102" i="17"/>
  <c r="V102" i="17"/>
  <c r="G104" i="17"/>
  <c r="M104" i="17" s="1"/>
  <c r="I104" i="17"/>
  <c r="K104" i="17"/>
  <c r="O104" i="17"/>
  <c r="Q104" i="17"/>
  <c r="V104" i="17"/>
  <c r="G107" i="17"/>
  <c r="M107" i="17" s="1"/>
  <c r="I107" i="17"/>
  <c r="K107" i="17"/>
  <c r="K94" i="17" s="1"/>
  <c r="O107" i="17"/>
  <c r="Q107" i="17"/>
  <c r="V107" i="17"/>
  <c r="G109" i="17"/>
  <c r="I109" i="17"/>
  <c r="K109" i="17"/>
  <c r="M109" i="17"/>
  <c r="O109" i="17"/>
  <c r="Q109" i="17"/>
  <c r="V109" i="17"/>
  <c r="K111" i="17"/>
  <c r="O111" i="17"/>
  <c r="G112" i="17"/>
  <c r="G111" i="17" s="1"/>
  <c r="I112" i="17"/>
  <c r="K112" i="17"/>
  <c r="M112" i="17"/>
  <c r="O112" i="17"/>
  <c r="Q112" i="17"/>
  <c r="Q111" i="17" s="1"/>
  <c r="V112" i="17"/>
  <c r="V111" i="17" s="1"/>
  <c r="G114" i="17"/>
  <c r="I114" i="17"/>
  <c r="K114" i="17"/>
  <c r="M114" i="17"/>
  <c r="O114" i="17"/>
  <c r="Q114" i="17"/>
  <c r="V114" i="17"/>
  <c r="G116" i="17"/>
  <c r="I116" i="17"/>
  <c r="K116" i="17"/>
  <c r="M116" i="17"/>
  <c r="O116" i="17"/>
  <c r="Q116" i="17"/>
  <c r="V116" i="17"/>
  <c r="G118" i="17"/>
  <c r="M118" i="17" s="1"/>
  <c r="I118" i="17"/>
  <c r="K118" i="17"/>
  <c r="O118" i="17"/>
  <c r="Q118" i="17"/>
  <c r="V118" i="17"/>
  <c r="G121" i="17"/>
  <c r="M121" i="17" s="1"/>
  <c r="I121" i="17"/>
  <c r="I111" i="17" s="1"/>
  <c r="K121" i="17"/>
  <c r="O121" i="17"/>
  <c r="Q121" i="17"/>
  <c r="V121" i="17"/>
  <c r="I124" i="17"/>
  <c r="K124" i="17"/>
  <c r="G125" i="17"/>
  <c r="I125" i="17"/>
  <c r="K125" i="17"/>
  <c r="M125" i="17"/>
  <c r="O125" i="17"/>
  <c r="O124" i="17" s="1"/>
  <c r="Q125" i="17"/>
  <c r="V125" i="17"/>
  <c r="V124" i="17" s="1"/>
  <c r="G128" i="17"/>
  <c r="I128" i="17"/>
  <c r="K128" i="17"/>
  <c r="M128" i="17"/>
  <c r="O128" i="17"/>
  <c r="Q128" i="17"/>
  <c r="V128" i="17"/>
  <c r="G130" i="17"/>
  <c r="I130" i="17"/>
  <c r="K130" i="17"/>
  <c r="M130" i="17"/>
  <c r="O130" i="17"/>
  <c r="Q130" i="17"/>
  <c r="Q124" i="17" s="1"/>
  <c r="V130" i="17"/>
  <c r="G133" i="17"/>
  <c r="I133" i="17"/>
  <c r="K133" i="17"/>
  <c r="M133" i="17"/>
  <c r="O133" i="17"/>
  <c r="Q133" i="17"/>
  <c r="V133" i="17"/>
  <c r="G136" i="17"/>
  <c r="I136" i="17"/>
  <c r="K136" i="17"/>
  <c r="M136" i="17"/>
  <c r="O136" i="17"/>
  <c r="Q136" i="17"/>
  <c r="V136" i="17"/>
  <c r="G139" i="17"/>
  <c r="G124" i="17" s="1"/>
  <c r="I139" i="17"/>
  <c r="K139" i="17"/>
  <c r="O139" i="17"/>
  <c r="Q139" i="17"/>
  <c r="V139" i="17"/>
  <c r="G143" i="17"/>
  <c r="M143" i="17" s="1"/>
  <c r="I143" i="17"/>
  <c r="K143" i="17"/>
  <c r="K142" i="17" s="1"/>
  <c r="O143" i="17"/>
  <c r="Q143" i="17"/>
  <c r="Q142" i="17" s="1"/>
  <c r="V143" i="17"/>
  <c r="G145" i="17"/>
  <c r="I145" i="17"/>
  <c r="K145" i="17"/>
  <c r="M145" i="17"/>
  <c r="O145" i="17"/>
  <c r="Q145" i="17"/>
  <c r="V145" i="17"/>
  <c r="G147" i="17"/>
  <c r="I147" i="17"/>
  <c r="K147" i="17"/>
  <c r="M147" i="17"/>
  <c r="O147" i="17"/>
  <c r="O142" i="17" s="1"/>
  <c r="Q147" i="17"/>
  <c r="V147" i="17"/>
  <c r="G149" i="17"/>
  <c r="I149" i="17"/>
  <c r="K149" i="17"/>
  <c r="M149" i="17"/>
  <c r="O149" i="17"/>
  <c r="Q149" i="17"/>
  <c r="V149" i="17"/>
  <c r="G152" i="17"/>
  <c r="I152" i="17"/>
  <c r="K152" i="17"/>
  <c r="M152" i="17"/>
  <c r="O152" i="17"/>
  <c r="Q152" i="17"/>
  <c r="V152" i="17"/>
  <c r="V142" i="17" s="1"/>
  <c r="G153" i="17"/>
  <c r="I153" i="17"/>
  <c r="K153" i="17"/>
  <c r="M153" i="17"/>
  <c r="O153" i="17"/>
  <c r="Q153" i="17"/>
  <c r="V153" i="17"/>
  <c r="G155" i="17"/>
  <c r="G142" i="17" s="1"/>
  <c r="I155" i="17"/>
  <c r="K155" i="17"/>
  <c r="O155" i="17"/>
  <c r="Q155" i="17"/>
  <c r="V155" i="17"/>
  <c r="G158" i="17"/>
  <c r="M158" i="17" s="1"/>
  <c r="I158" i="17"/>
  <c r="I142" i="17" s="1"/>
  <c r="K158" i="17"/>
  <c r="O158" i="17"/>
  <c r="Q158" i="17"/>
  <c r="V158" i="17"/>
  <c r="G160" i="17"/>
  <c r="M160" i="17" s="1"/>
  <c r="I160" i="17"/>
  <c r="K160" i="17"/>
  <c r="O160" i="17"/>
  <c r="Q160" i="17"/>
  <c r="V160" i="17"/>
  <c r="G162" i="17"/>
  <c r="I162" i="17"/>
  <c r="K162" i="17"/>
  <c r="M162" i="17"/>
  <c r="O162" i="17"/>
  <c r="Q162" i="17"/>
  <c r="V162" i="17"/>
  <c r="G164" i="17"/>
  <c r="I164" i="17"/>
  <c r="K164" i="17"/>
  <c r="M164" i="17"/>
  <c r="O164" i="17"/>
  <c r="G165" i="17"/>
  <c r="I165" i="17"/>
  <c r="K165" i="17"/>
  <c r="M165" i="17"/>
  <c r="O165" i="17"/>
  <c r="Q165" i="17"/>
  <c r="Q164" i="17" s="1"/>
  <c r="V165" i="17"/>
  <c r="V164" i="17" s="1"/>
  <c r="G167" i="17"/>
  <c r="I167" i="17"/>
  <c r="K167" i="17"/>
  <c r="M167" i="17"/>
  <c r="O167" i="17"/>
  <c r="Q167" i="17"/>
  <c r="V167" i="17"/>
  <c r="G170" i="17"/>
  <c r="I170" i="17"/>
  <c r="K170" i="17"/>
  <c r="M170" i="17"/>
  <c r="O170" i="17"/>
  <c r="Q170" i="17"/>
  <c r="V170" i="17"/>
  <c r="G173" i="17"/>
  <c r="O173" i="17"/>
  <c r="Q173" i="17"/>
  <c r="V173" i="17"/>
  <c r="G174" i="17"/>
  <c r="M174" i="17" s="1"/>
  <c r="M173" i="17" s="1"/>
  <c r="I174" i="17"/>
  <c r="I173" i="17" s="1"/>
  <c r="K174" i="17"/>
  <c r="K173" i="17" s="1"/>
  <c r="O174" i="17"/>
  <c r="Q174" i="17"/>
  <c r="V174" i="17"/>
  <c r="G176" i="17"/>
  <c r="M176" i="17" s="1"/>
  <c r="I176" i="17"/>
  <c r="K176" i="17"/>
  <c r="O176" i="17"/>
  <c r="Q176" i="17"/>
  <c r="V176" i="17"/>
  <c r="G178" i="17"/>
  <c r="I178" i="17"/>
  <c r="K178" i="17"/>
  <c r="M178" i="17"/>
  <c r="O178" i="17"/>
  <c r="Q178" i="17"/>
  <c r="V178" i="17"/>
  <c r="AE180" i="17"/>
  <c r="G22" i="16"/>
  <c r="G9" i="16"/>
  <c r="M9" i="16" s="1"/>
  <c r="I9" i="16"/>
  <c r="I8" i="16" s="1"/>
  <c r="K9" i="16"/>
  <c r="K8" i="16" s="1"/>
  <c r="O9" i="16"/>
  <c r="Q9" i="16"/>
  <c r="Q8" i="16" s="1"/>
  <c r="V9" i="16"/>
  <c r="G10" i="16"/>
  <c r="G8" i="16" s="1"/>
  <c r="I10" i="16"/>
  <c r="K10" i="16"/>
  <c r="O10" i="16"/>
  <c r="Q10" i="16"/>
  <c r="V10" i="16"/>
  <c r="V8" i="16" s="1"/>
  <c r="G11" i="16"/>
  <c r="I11" i="16"/>
  <c r="K11" i="16"/>
  <c r="M11" i="16"/>
  <c r="O11" i="16"/>
  <c r="Q11" i="16"/>
  <c r="V11" i="16"/>
  <c r="G12" i="16"/>
  <c r="M12" i="16" s="1"/>
  <c r="I12" i="16"/>
  <c r="K12" i="16"/>
  <c r="O12" i="16"/>
  <c r="Q12" i="16"/>
  <c r="V12" i="16"/>
  <c r="G13" i="16"/>
  <c r="I13" i="16"/>
  <c r="K13" i="16"/>
  <c r="M13" i="16"/>
  <c r="O13" i="16"/>
  <c r="Q13" i="16"/>
  <c r="V13" i="16"/>
  <c r="G14" i="16"/>
  <c r="I14" i="16"/>
  <c r="K14" i="16"/>
  <c r="M14" i="16"/>
  <c r="O14" i="16"/>
  <c r="O8" i="16" s="1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I17" i="16"/>
  <c r="K17" i="16"/>
  <c r="M17" i="16"/>
  <c r="O17" i="16"/>
  <c r="Q17" i="16"/>
  <c r="V17" i="16"/>
  <c r="G18" i="16"/>
  <c r="AF22" i="16" s="1"/>
  <c r="I18" i="16"/>
  <c r="K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AE22" i="16"/>
  <c r="G43" i="15"/>
  <c r="K8" i="15"/>
  <c r="O8" i="15"/>
  <c r="V8" i="15"/>
  <c r="G9" i="15"/>
  <c r="G8" i="15" s="1"/>
  <c r="I9" i="15"/>
  <c r="I8" i="15" s="1"/>
  <c r="K9" i="15"/>
  <c r="O9" i="15"/>
  <c r="Q9" i="15"/>
  <c r="Q8" i="15" s="1"/>
  <c r="V9" i="15"/>
  <c r="G11" i="15"/>
  <c r="O11" i="15"/>
  <c r="V11" i="15"/>
  <c r="G12" i="15"/>
  <c r="M12" i="15" s="1"/>
  <c r="M11" i="15" s="1"/>
  <c r="I12" i="15"/>
  <c r="I11" i="15" s="1"/>
  <c r="K12" i="15"/>
  <c r="K11" i="15" s="1"/>
  <c r="O12" i="15"/>
  <c r="Q12" i="15"/>
  <c r="Q11" i="15" s="1"/>
  <c r="V12" i="15"/>
  <c r="G13" i="15"/>
  <c r="K13" i="15"/>
  <c r="V13" i="15"/>
  <c r="G14" i="15"/>
  <c r="I14" i="15"/>
  <c r="I13" i="15" s="1"/>
  <c r="K14" i="15"/>
  <c r="M14" i="15"/>
  <c r="M13" i="15" s="1"/>
  <c r="O14" i="15"/>
  <c r="O13" i="15" s="1"/>
  <c r="Q14" i="15"/>
  <c r="Q13" i="15" s="1"/>
  <c r="V14" i="15"/>
  <c r="G16" i="15"/>
  <c r="I16" i="15"/>
  <c r="I15" i="15" s="1"/>
  <c r="K16" i="15"/>
  <c r="M16" i="15"/>
  <c r="O16" i="15"/>
  <c r="Q16" i="15"/>
  <c r="Q15" i="15" s="1"/>
  <c r="V16" i="15"/>
  <c r="V15" i="15" s="1"/>
  <c r="G18" i="15"/>
  <c r="M18" i="15" s="1"/>
  <c r="I18" i="15"/>
  <c r="K18" i="15"/>
  <c r="K15" i="15" s="1"/>
  <c r="O18" i="15"/>
  <c r="Q18" i="15"/>
  <c r="V18" i="15"/>
  <c r="G20" i="15"/>
  <c r="G15" i="15" s="1"/>
  <c r="I20" i="15"/>
  <c r="K20" i="15"/>
  <c r="M20" i="15"/>
  <c r="O20" i="15"/>
  <c r="Q20" i="15"/>
  <c r="V20" i="15"/>
  <c r="G21" i="15"/>
  <c r="M21" i="15" s="1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G25" i="15"/>
  <c r="I25" i="15"/>
  <c r="K25" i="15"/>
  <c r="M25" i="15"/>
  <c r="O25" i="15"/>
  <c r="Q25" i="15"/>
  <c r="V25" i="15"/>
  <c r="G27" i="15"/>
  <c r="M27" i="15" s="1"/>
  <c r="I27" i="15"/>
  <c r="K27" i="15"/>
  <c r="O27" i="15"/>
  <c r="O15" i="15" s="1"/>
  <c r="Q27" i="15"/>
  <c r="V27" i="15"/>
  <c r="I29" i="15"/>
  <c r="Q29" i="15"/>
  <c r="G30" i="15"/>
  <c r="I30" i="15"/>
  <c r="K30" i="15"/>
  <c r="K29" i="15" s="1"/>
  <c r="M30" i="15"/>
  <c r="O30" i="15"/>
  <c r="O29" i="15" s="1"/>
  <c r="Q30" i="15"/>
  <c r="V30" i="15"/>
  <c r="V29" i="15" s="1"/>
  <c r="G31" i="15"/>
  <c r="G29" i="15" s="1"/>
  <c r="I31" i="15"/>
  <c r="K31" i="15"/>
  <c r="M31" i="15"/>
  <c r="M29" i="15" s="1"/>
  <c r="O31" i="15"/>
  <c r="Q31" i="15"/>
  <c r="V31" i="15"/>
  <c r="G32" i="15"/>
  <c r="O32" i="15"/>
  <c r="G33" i="15"/>
  <c r="M33" i="15" s="1"/>
  <c r="M32" i="15" s="1"/>
  <c r="I33" i="15"/>
  <c r="I32" i="15" s="1"/>
  <c r="K33" i="15"/>
  <c r="K32" i="15" s="1"/>
  <c r="O33" i="15"/>
  <c r="Q33" i="15"/>
  <c r="Q32" i="15" s="1"/>
  <c r="V33" i="15"/>
  <c r="G35" i="15"/>
  <c r="M35" i="15" s="1"/>
  <c r="I35" i="15"/>
  <c r="K35" i="15"/>
  <c r="O35" i="15"/>
  <c r="Q35" i="15"/>
  <c r="V35" i="15"/>
  <c r="V32" i="15" s="1"/>
  <c r="G38" i="15"/>
  <c r="G37" i="15" s="1"/>
  <c r="I38" i="15"/>
  <c r="K38" i="15"/>
  <c r="K37" i="15" s="1"/>
  <c r="O38" i="15"/>
  <c r="O37" i="15" s="1"/>
  <c r="Q38" i="15"/>
  <c r="Q37" i="15" s="1"/>
  <c r="V38" i="15"/>
  <c r="G39" i="15"/>
  <c r="I39" i="15"/>
  <c r="I37" i="15" s="1"/>
  <c r="K39" i="15"/>
  <c r="M39" i="15"/>
  <c r="O39" i="15"/>
  <c r="Q39" i="15"/>
  <c r="V39" i="15"/>
  <c r="V37" i="15" s="1"/>
  <c r="G40" i="15"/>
  <c r="I40" i="15"/>
  <c r="K40" i="15"/>
  <c r="M40" i="15"/>
  <c r="O40" i="15"/>
  <c r="Q40" i="15"/>
  <c r="V40" i="15"/>
  <c r="G41" i="15"/>
  <c r="I41" i="15"/>
  <c r="K41" i="15"/>
  <c r="M41" i="15"/>
  <c r="O41" i="15"/>
  <c r="Q41" i="15"/>
  <c r="V41" i="15"/>
  <c r="AE43" i="15"/>
  <c r="G59" i="14"/>
  <c r="V8" i="14"/>
  <c r="G9" i="14"/>
  <c r="G8" i="14" s="1"/>
  <c r="I9" i="14"/>
  <c r="I8" i="14" s="1"/>
  <c r="K9" i="14"/>
  <c r="O9" i="14"/>
  <c r="O8" i="14" s="1"/>
  <c r="Q9" i="14"/>
  <c r="Q8" i="14" s="1"/>
  <c r="V9" i="14"/>
  <c r="G10" i="14"/>
  <c r="M10" i="14" s="1"/>
  <c r="I10" i="14"/>
  <c r="K10" i="14"/>
  <c r="O10" i="14"/>
  <c r="Q10" i="14"/>
  <c r="V10" i="14"/>
  <c r="G11" i="14"/>
  <c r="M11" i="14" s="1"/>
  <c r="I11" i="14"/>
  <c r="K11" i="14"/>
  <c r="K8" i="14" s="1"/>
  <c r="O11" i="14"/>
  <c r="Q11" i="14"/>
  <c r="V11" i="14"/>
  <c r="G12" i="14"/>
  <c r="M12" i="14" s="1"/>
  <c r="I12" i="14"/>
  <c r="K12" i="14"/>
  <c r="O12" i="14"/>
  <c r="Q12" i="14"/>
  <c r="V12" i="14"/>
  <c r="G13" i="14"/>
  <c r="M13" i="14"/>
  <c r="G14" i="14"/>
  <c r="I14" i="14"/>
  <c r="I13" i="14" s="1"/>
  <c r="K14" i="14"/>
  <c r="K13" i="14" s="1"/>
  <c r="M14" i="14"/>
  <c r="O14" i="14"/>
  <c r="O13" i="14" s="1"/>
  <c r="Q14" i="14"/>
  <c r="Q13" i="14" s="1"/>
  <c r="V14" i="14"/>
  <c r="V13" i="14" s="1"/>
  <c r="G16" i="14"/>
  <c r="G15" i="14" s="1"/>
  <c r="I16" i="14"/>
  <c r="K16" i="14"/>
  <c r="M16" i="14"/>
  <c r="O16" i="14"/>
  <c r="O15" i="14" s="1"/>
  <c r="Q16" i="14"/>
  <c r="V16" i="14"/>
  <c r="V15" i="14" s="1"/>
  <c r="G18" i="14"/>
  <c r="M18" i="14" s="1"/>
  <c r="I18" i="14"/>
  <c r="K18" i="14"/>
  <c r="O18" i="14"/>
  <c r="Q18" i="14"/>
  <c r="V18" i="14"/>
  <c r="G20" i="14"/>
  <c r="M20" i="14" s="1"/>
  <c r="I20" i="14"/>
  <c r="I15" i="14" s="1"/>
  <c r="K20" i="14"/>
  <c r="O20" i="14"/>
  <c r="Q20" i="14"/>
  <c r="V20" i="14"/>
  <c r="G22" i="14"/>
  <c r="M22" i="14" s="1"/>
  <c r="I22" i="14"/>
  <c r="K22" i="14"/>
  <c r="O22" i="14"/>
  <c r="Q22" i="14"/>
  <c r="V22" i="14"/>
  <c r="G24" i="14"/>
  <c r="M24" i="14" s="1"/>
  <c r="I24" i="14"/>
  <c r="K24" i="14"/>
  <c r="K15" i="14" s="1"/>
  <c r="O24" i="14"/>
  <c r="Q24" i="14"/>
  <c r="V24" i="14"/>
  <c r="G26" i="14"/>
  <c r="I26" i="14"/>
  <c r="K26" i="14"/>
  <c r="M26" i="14"/>
  <c r="O26" i="14"/>
  <c r="Q26" i="14"/>
  <c r="V26" i="14"/>
  <c r="G28" i="14"/>
  <c r="I28" i="14"/>
  <c r="K28" i="14"/>
  <c r="M28" i="14"/>
  <c r="O28" i="14"/>
  <c r="Q28" i="14"/>
  <c r="V28" i="14"/>
  <c r="G30" i="14"/>
  <c r="I30" i="14"/>
  <c r="K30" i="14"/>
  <c r="M30" i="14"/>
  <c r="O30" i="14"/>
  <c r="Q30" i="14"/>
  <c r="Q15" i="14" s="1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4" i="14"/>
  <c r="M34" i="14" s="1"/>
  <c r="I34" i="14"/>
  <c r="K34" i="14"/>
  <c r="O34" i="14"/>
  <c r="Q34" i="14"/>
  <c r="V34" i="14"/>
  <c r="G35" i="14"/>
  <c r="M35" i="14" s="1"/>
  <c r="I35" i="14"/>
  <c r="K35" i="14"/>
  <c r="O35" i="14"/>
  <c r="Q35" i="14"/>
  <c r="V35" i="14"/>
  <c r="G37" i="14"/>
  <c r="I37" i="14"/>
  <c r="I36" i="14" s="1"/>
  <c r="K37" i="14"/>
  <c r="M37" i="14"/>
  <c r="O37" i="14"/>
  <c r="O36" i="14" s="1"/>
  <c r="Q37" i="14"/>
  <c r="V37" i="14"/>
  <c r="G38" i="14"/>
  <c r="I38" i="14"/>
  <c r="K38" i="14"/>
  <c r="M38" i="14"/>
  <c r="O38" i="14"/>
  <c r="Q38" i="14"/>
  <c r="Q36" i="14" s="1"/>
  <c r="V38" i="14"/>
  <c r="G39" i="14"/>
  <c r="I39" i="14"/>
  <c r="K39" i="14"/>
  <c r="M39" i="14"/>
  <c r="O39" i="14"/>
  <c r="Q39" i="14"/>
  <c r="V39" i="14"/>
  <c r="V36" i="14" s="1"/>
  <c r="G40" i="14"/>
  <c r="I40" i="14"/>
  <c r="K40" i="14"/>
  <c r="M40" i="14"/>
  <c r="O40" i="14"/>
  <c r="Q40" i="14"/>
  <c r="V40" i="14"/>
  <c r="G41" i="14"/>
  <c r="M41" i="14" s="1"/>
  <c r="I41" i="14"/>
  <c r="K41" i="14"/>
  <c r="O41" i="14"/>
  <c r="Q41" i="14"/>
  <c r="V41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K36" i="14" s="1"/>
  <c r="O45" i="14"/>
  <c r="Q45" i="14"/>
  <c r="V45" i="14"/>
  <c r="I46" i="14"/>
  <c r="G47" i="14"/>
  <c r="I47" i="14"/>
  <c r="K47" i="14"/>
  <c r="K46" i="14" s="1"/>
  <c r="M47" i="14"/>
  <c r="O47" i="14"/>
  <c r="O46" i="14" s="1"/>
  <c r="Q47" i="14"/>
  <c r="Q46" i="14" s="1"/>
  <c r="V47" i="14"/>
  <c r="G49" i="14"/>
  <c r="I49" i="14"/>
  <c r="K49" i="14"/>
  <c r="M49" i="14"/>
  <c r="O49" i="14"/>
  <c r="Q49" i="14"/>
  <c r="V49" i="14"/>
  <c r="V46" i="14" s="1"/>
  <c r="G51" i="14"/>
  <c r="I51" i="14"/>
  <c r="K51" i="14"/>
  <c r="M51" i="14"/>
  <c r="O51" i="14"/>
  <c r="Q51" i="14"/>
  <c r="V51" i="14"/>
  <c r="G53" i="14"/>
  <c r="M53" i="14" s="1"/>
  <c r="M46" i="14" s="1"/>
  <c r="I53" i="14"/>
  <c r="K53" i="14"/>
  <c r="O53" i="14"/>
  <c r="Q53" i="14"/>
  <c r="V53" i="14"/>
  <c r="G54" i="14"/>
  <c r="M54" i="14" s="1"/>
  <c r="I54" i="14"/>
  <c r="K54" i="14"/>
  <c r="O54" i="14"/>
  <c r="Q54" i="14"/>
  <c r="V54" i="14"/>
  <c r="I55" i="14"/>
  <c r="Q55" i="14"/>
  <c r="V55" i="14"/>
  <c r="G56" i="14"/>
  <c r="G55" i="14" s="1"/>
  <c r="I56" i="14"/>
  <c r="K56" i="14"/>
  <c r="K55" i="14" s="1"/>
  <c r="O56" i="14"/>
  <c r="Q56" i="14"/>
  <c r="V56" i="14"/>
  <c r="G57" i="14"/>
  <c r="I57" i="14"/>
  <c r="K57" i="14"/>
  <c r="M57" i="14"/>
  <c r="O57" i="14"/>
  <c r="O55" i="14" s="1"/>
  <c r="Q57" i="14"/>
  <c r="V57" i="14"/>
  <c r="AE59" i="14"/>
  <c r="G104" i="13"/>
  <c r="G8" i="13"/>
  <c r="K8" i="13"/>
  <c r="O8" i="13"/>
  <c r="Q8" i="13"/>
  <c r="V8" i="13"/>
  <c r="G9" i="13"/>
  <c r="M9" i="13" s="1"/>
  <c r="M8" i="13" s="1"/>
  <c r="I9" i="13"/>
  <c r="I8" i="13" s="1"/>
  <c r="K9" i="13"/>
  <c r="O9" i="13"/>
  <c r="Q9" i="13"/>
  <c r="V9" i="13"/>
  <c r="G11" i="13"/>
  <c r="V11" i="13"/>
  <c r="G12" i="13"/>
  <c r="M12" i="13" s="1"/>
  <c r="M11" i="13" s="1"/>
  <c r="I12" i="13"/>
  <c r="I11" i="13" s="1"/>
  <c r="K12" i="13"/>
  <c r="O12" i="13"/>
  <c r="O11" i="13" s="1"/>
  <c r="Q12" i="13"/>
  <c r="V12" i="13"/>
  <c r="G15" i="13"/>
  <c r="M15" i="13" s="1"/>
  <c r="I15" i="13"/>
  <c r="K15" i="13"/>
  <c r="K11" i="13" s="1"/>
  <c r="O15" i="13"/>
  <c r="Q15" i="13"/>
  <c r="V15" i="13"/>
  <c r="G18" i="13"/>
  <c r="I18" i="13"/>
  <c r="K18" i="13"/>
  <c r="M18" i="13"/>
  <c r="O18" i="13"/>
  <c r="Q18" i="13"/>
  <c r="Q11" i="13" s="1"/>
  <c r="V18" i="13"/>
  <c r="G21" i="13"/>
  <c r="K21" i="13"/>
  <c r="O21" i="13"/>
  <c r="G22" i="13"/>
  <c r="I22" i="13"/>
  <c r="I21" i="13" s="1"/>
  <c r="K22" i="13"/>
  <c r="M22" i="13"/>
  <c r="O22" i="13"/>
  <c r="Q22" i="13"/>
  <c r="Q21" i="13" s="1"/>
  <c r="V22" i="13"/>
  <c r="G25" i="13"/>
  <c r="M25" i="13" s="1"/>
  <c r="M21" i="13" s="1"/>
  <c r="I25" i="13"/>
  <c r="K25" i="13"/>
  <c r="O25" i="13"/>
  <c r="Q25" i="13"/>
  <c r="V25" i="13"/>
  <c r="V21" i="13" s="1"/>
  <c r="Q29" i="13"/>
  <c r="V29" i="13"/>
  <c r="G30" i="13"/>
  <c r="M30" i="13" s="1"/>
  <c r="I30" i="13"/>
  <c r="I29" i="13" s="1"/>
  <c r="K30" i="13"/>
  <c r="K29" i="13" s="1"/>
  <c r="O30" i="13"/>
  <c r="O29" i="13" s="1"/>
  <c r="Q30" i="13"/>
  <c r="V30" i="13"/>
  <c r="G33" i="13"/>
  <c r="M33" i="13" s="1"/>
  <c r="I33" i="13"/>
  <c r="K33" i="13"/>
  <c r="O33" i="13"/>
  <c r="Q33" i="13"/>
  <c r="V33" i="13"/>
  <c r="G37" i="13"/>
  <c r="M37" i="13" s="1"/>
  <c r="I37" i="13"/>
  <c r="K37" i="13"/>
  <c r="O37" i="13"/>
  <c r="Q37" i="13"/>
  <c r="V37" i="13"/>
  <c r="I42" i="13"/>
  <c r="K42" i="13"/>
  <c r="M42" i="13"/>
  <c r="G43" i="13"/>
  <c r="G42" i="13" s="1"/>
  <c r="I43" i="13"/>
  <c r="K43" i="13"/>
  <c r="M43" i="13"/>
  <c r="O43" i="13"/>
  <c r="O42" i="13" s="1"/>
  <c r="Q43" i="13"/>
  <c r="Q42" i="13" s="1"/>
  <c r="V43" i="13"/>
  <c r="V42" i="13" s="1"/>
  <c r="G46" i="13"/>
  <c r="I46" i="13"/>
  <c r="K46" i="13"/>
  <c r="M46" i="13"/>
  <c r="O46" i="13"/>
  <c r="Q46" i="13"/>
  <c r="G47" i="13"/>
  <c r="I47" i="13"/>
  <c r="K47" i="13"/>
  <c r="M47" i="13"/>
  <c r="O47" i="13"/>
  <c r="Q47" i="13"/>
  <c r="V47" i="13"/>
  <c r="V46" i="13" s="1"/>
  <c r="K50" i="13"/>
  <c r="O50" i="13"/>
  <c r="Q50" i="13"/>
  <c r="V50" i="13"/>
  <c r="G51" i="13"/>
  <c r="M51" i="13" s="1"/>
  <c r="M50" i="13" s="1"/>
  <c r="I51" i="13"/>
  <c r="I50" i="13" s="1"/>
  <c r="K51" i="13"/>
  <c r="O51" i="13"/>
  <c r="Q51" i="13"/>
  <c r="V51" i="13"/>
  <c r="G52" i="13"/>
  <c r="I52" i="13"/>
  <c r="G53" i="13"/>
  <c r="M53" i="13" s="1"/>
  <c r="M52" i="13" s="1"/>
  <c r="I53" i="13"/>
  <c r="K53" i="13"/>
  <c r="K52" i="13" s="1"/>
  <c r="O53" i="13"/>
  <c r="Q53" i="13"/>
  <c r="V53" i="13"/>
  <c r="V52" i="13" s="1"/>
  <c r="G56" i="13"/>
  <c r="I56" i="13"/>
  <c r="K56" i="13"/>
  <c r="M56" i="13"/>
  <c r="O56" i="13"/>
  <c r="O52" i="13" s="1"/>
  <c r="Q56" i="13"/>
  <c r="V56" i="13"/>
  <c r="G58" i="13"/>
  <c r="I58" i="13"/>
  <c r="K58" i="13"/>
  <c r="M58" i="13"/>
  <c r="O58" i="13"/>
  <c r="Q58" i="13"/>
  <c r="Q52" i="13" s="1"/>
  <c r="V58" i="13"/>
  <c r="G61" i="13"/>
  <c r="I61" i="13"/>
  <c r="K61" i="13"/>
  <c r="M61" i="13"/>
  <c r="O61" i="13"/>
  <c r="Q61" i="13"/>
  <c r="V61" i="13"/>
  <c r="I64" i="13"/>
  <c r="K64" i="13"/>
  <c r="O64" i="13"/>
  <c r="Q64" i="13"/>
  <c r="V64" i="13"/>
  <c r="G65" i="13"/>
  <c r="G64" i="13" s="1"/>
  <c r="I65" i="13"/>
  <c r="K65" i="13"/>
  <c r="M65" i="13"/>
  <c r="M64" i="13" s="1"/>
  <c r="O65" i="13"/>
  <c r="Q65" i="13"/>
  <c r="V65" i="13"/>
  <c r="G66" i="13"/>
  <c r="O66" i="13"/>
  <c r="V66" i="13"/>
  <c r="G67" i="13"/>
  <c r="M67" i="13" s="1"/>
  <c r="M66" i="13" s="1"/>
  <c r="I67" i="13"/>
  <c r="I66" i="13" s="1"/>
  <c r="K67" i="13"/>
  <c r="K66" i="13" s="1"/>
  <c r="O67" i="13"/>
  <c r="Q67" i="13"/>
  <c r="Q66" i="13" s="1"/>
  <c r="V67" i="13"/>
  <c r="G70" i="13"/>
  <c r="M70" i="13" s="1"/>
  <c r="I70" i="13"/>
  <c r="K70" i="13"/>
  <c r="O70" i="13"/>
  <c r="Q70" i="13"/>
  <c r="V70" i="13"/>
  <c r="G71" i="13"/>
  <c r="I71" i="13"/>
  <c r="K71" i="13"/>
  <c r="M71" i="13"/>
  <c r="G72" i="13"/>
  <c r="I72" i="13"/>
  <c r="K72" i="13"/>
  <c r="M72" i="13"/>
  <c r="O72" i="13"/>
  <c r="O71" i="13" s="1"/>
  <c r="Q72" i="13"/>
  <c r="Q71" i="13" s="1"/>
  <c r="V72" i="13"/>
  <c r="G75" i="13"/>
  <c r="I75" i="13"/>
  <c r="K75" i="13"/>
  <c r="M75" i="13"/>
  <c r="O75" i="13"/>
  <c r="Q75" i="13"/>
  <c r="V75" i="13"/>
  <c r="V71" i="13" s="1"/>
  <c r="O76" i="13"/>
  <c r="Q76" i="13"/>
  <c r="V76" i="13"/>
  <c r="G77" i="13"/>
  <c r="G76" i="13" s="1"/>
  <c r="I77" i="13"/>
  <c r="I76" i="13" s="1"/>
  <c r="K77" i="13"/>
  <c r="M77" i="13"/>
  <c r="O77" i="13"/>
  <c r="Q77" i="13"/>
  <c r="V77" i="13"/>
  <c r="G80" i="13"/>
  <c r="M80" i="13" s="1"/>
  <c r="I80" i="13"/>
  <c r="K80" i="13"/>
  <c r="O80" i="13"/>
  <c r="Q80" i="13"/>
  <c r="V80" i="13"/>
  <c r="G83" i="13"/>
  <c r="M83" i="13" s="1"/>
  <c r="I83" i="13"/>
  <c r="K83" i="13"/>
  <c r="O83" i="13"/>
  <c r="Q83" i="13"/>
  <c r="V83" i="13"/>
  <c r="G88" i="13"/>
  <c r="M88" i="13" s="1"/>
  <c r="I88" i="13"/>
  <c r="K88" i="13"/>
  <c r="K76" i="13" s="1"/>
  <c r="O88" i="13"/>
  <c r="Q88" i="13"/>
  <c r="V88" i="13"/>
  <c r="G89" i="13"/>
  <c r="I89" i="13"/>
  <c r="K89" i="13"/>
  <c r="M89" i="13"/>
  <c r="G90" i="13"/>
  <c r="I90" i="13"/>
  <c r="K90" i="13"/>
  <c r="M90" i="13"/>
  <c r="O90" i="13"/>
  <c r="O89" i="13" s="1"/>
  <c r="Q90" i="13"/>
  <c r="Q89" i="13" s="1"/>
  <c r="V90" i="13"/>
  <c r="V89" i="13" s="1"/>
  <c r="G93" i="13"/>
  <c r="I93" i="13"/>
  <c r="K93" i="13"/>
  <c r="M93" i="13"/>
  <c r="O93" i="13"/>
  <c r="Q93" i="13"/>
  <c r="V93" i="13"/>
  <c r="G98" i="13"/>
  <c r="I98" i="13"/>
  <c r="K98" i="13"/>
  <c r="M98" i="13"/>
  <c r="O98" i="13"/>
  <c r="Q98" i="13"/>
  <c r="V98" i="13"/>
  <c r="O99" i="13"/>
  <c r="Q99" i="13"/>
  <c r="V99" i="13"/>
  <c r="G100" i="13"/>
  <c r="M100" i="13" s="1"/>
  <c r="I100" i="13"/>
  <c r="I99" i="13" s="1"/>
  <c r="K100" i="13"/>
  <c r="K99" i="13" s="1"/>
  <c r="O100" i="13"/>
  <c r="Q100" i="13"/>
  <c r="V100" i="13"/>
  <c r="G101" i="13"/>
  <c r="M101" i="13" s="1"/>
  <c r="I101" i="13"/>
  <c r="K101" i="13"/>
  <c r="O101" i="13"/>
  <c r="Q101" i="13"/>
  <c r="V101" i="13"/>
  <c r="G102" i="13"/>
  <c r="M102" i="13" s="1"/>
  <c r="I102" i="13"/>
  <c r="K102" i="13"/>
  <c r="O102" i="13"/>
  <c r="Q102" i="13"/>
  <c r="V102" i="13"/>
  <c r="AE104" i="13"/>
  <c r="G16" i="12"/>
  <c r="G8" i="12"/>
  <c r="G9" i="12"/>
  <c r="M9" i="12" s="1"/>
  <c r="I9" i="12"/>
  <c r="K9" i="12"/>
  <c r="K8" i="12" s="1"/>
  <c r="O9" i="12"/>
  <c r="O8" i="12" s="1"/>
  <c r="Q9" i="12"/>
  <c r="V9" i="12"/>
  <c r="G11" i="12"/>
  <c r="M11" i="12" s="1"/>
  <c r="I11" i="12"/>
  <c r="K11" i="12"/>
  <c r="O11" i="12"/>
  <c r="Q11" i="12"/>
  <c r="Q8" i="12" s="1"/>
  <c r="V11" i="12"/>
  <c r="G12" i="12"/>
  <c r="M12" i="12" s="1"/>
  <c r="I12" i="12"/>
  <c r="I8" i="12" s="1"/>
  <c r="K12" i="12"/>
  <c r="O12" i="12"/>
  <c r="Q12" i="12"/>
  <c r="V12" i="12"/>
  <c r="G13" i="12"/>
  <c r="I13" i="12"/>
  <c r="K13" i="12"/>
  <c r="M13" i="12"/>
  <c r="O13" i="12"/>
  <c r="Q13" i="12"/>
  <c r="V13" i="12"/>
  <c r="G14" i="12"/>
  <c r="I14" i="12"/>
  <c r="K14" i="12"/>
  <c r="M14" i="12"/>
  <c r="O14" i="12"/>
  <c r="Q14" i="12"/>
  <c r="V14" i="12"/>
  <c r="V8" i="12" s="1"/>
  <c r="AE16" i="12"/>
  <c r="AF16" i="12"/>
  <c r="I20" i="1"/>
  <c r="I19" i="1"/>
  <c r="I18" i="1"/>
  <c r="I17" i="1"/>
  <c r="I90" i="1"/>
  <c r="J86" i="1" s="1"/>
  <c r="G27" i="1"/>
  <c r="F49" i="1"/>
  <c r="G23" i="1" s="1"/>
  <c r="G49" i="1"/>
  <c r="G25" i="1" s="1"/>
  <c r="G26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49" i="1" s="1"/>
  <c r="J68" i="1" l="1"/>
  <c r="J84" i="1"/>
  <c r="J63" i="1"/>
  <c r="J56" i="1"/>
  <c r="J60" i="1"/>
  <c r="J71" i="1"/>
  <c r="J76" i="1"/>
  <c r="J87" i="1"/>
  <c r="J59" i="1"/>
  <c r="J64" i="1"/>
  <c r="J75" i="1"/>
  <c r="J80" i="1"/>
  <c r="J67" i="1"/>
  <c r="J72" i="1"/>
  <c r="J83" i="1"/>
  <c r="J88" i="1"/>
  <c r="J79" i="1"/>
  <c r="I16" i="1"/>
  <c r="I21" i="1" s="1"/>
  <c r="J57" i="1"/>
  <c r="J61" i="1"/>
  <c r="J65" i="1"/>
  <c r="J69" i="1"/>
  <c r="J73" i="1"/>
  <c r="J77" i="1"/>
  <c r="J81" i="1"/>
  <c r="J85" i="1"/>
  <c r="J89" i="1"/>
  <c r="J58" i="1"/>
  <c r="J62" i="1"/>
  <c r="J66" i="1"/>
  <c r="J70" i="1"/>
  <c r="J74" i="1"/>
  <c r="J78" i="1"/>
  <c r="J82" i="1"/>
  <c r="G24" i="1"/>
  <c r="G29" i="1" s="1"/>
  <c r="G28" i="1"/>
  <c r="M111" i="17"/>
  <c r="M142" i="17"/>
  <c r="M63" i="17"/>
  <c r="M155" i="17"/>
  <c r="M139" i="17"/>
  <c r="M124" i="17" s="1"/>
  <c r="M102" i="17"/>
  <c r="M94" i="17" s="1"/>
  <c r="M42" i="17"/>
  <c r="M35" i="17" s="1"/>
  <c r="M15" i="17"/>
  <c r="M8" i="17" s="1"/>
  <c r="M18" i="16"/>
  <c r="M10" i="16"/>
  <c r="M8" i="16" s="1"/>
  <c r="M15" i="15"/>
  <c r="AF43" i="15"/>
  <c r="M38" i="15"/>
  <c r="M37" i="15" s="1"/>
  <c r="M9" i="15"/>
  <c r="M8" i="15" s="1"/>
  <c r="M15" i="14"/>
  <c r="M36" i="14"/>
  <c r="M56" i="14"/>
  <c r="M55" i="14" s="1"/>
  <c r="G36" i="14"/>
  <c r="AF59" i="14"/>
  <c r="G46" i="14"/>
  <c r="M9" i="14"/>
  <c r="M8" i="14" s="1"/>
  <c r="M29" i="13"/>
  <c r="M76" i="13"/>
  <c r="M99" i="13"/>
  <c r="G99" i="13"/>
  <c r="G50" i="13"/>
  <c r="G29" i="13"/>
  <c r="AF104" i="13"/>
  <c r="M8" i="12"/>
  <c r="J47" i="1"/>
  <c r="J39" i="1"/>
  <c r="J49" i="1" s="1"/>
  <c r="J44" i="1"/>
  <c r="J43" i="1"/>
  <c r="J48" i="1"/>
  <c r="J40" i="1"/>
  <c r="J41" i="1"/>
  <c r="J46" i="1"/>
  <c r="J45" i="1"/>
  <c r="J42" i="1"/>
  <c r="H49" i="1"/>
  <c r="J28" i="1"/>
  <c r="J26" i="1"/>
  <c r="G38" i="1"/>
  <c r="F38" i="1"/>
  <c r="J23" i="1"/>
  <c r="J24" i="1"/>
  <c r="J25" i="1"/>
  <c r="J27" i="1"/>
  <c r="E24" i="1"/>
  <c r="E26" i="1"/>
  <c r="J90" i="1" l="1"/>
</calcChain>
</file>

<file path=xl/sharedStrings.xml><?xml version="1.0" encoding="utf-8"?>
<sst xmlns="http://schemas.openxmlformats.org/spreadsheetml/2006/main" count="1917" uniqueCount="632">
  <si>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</si>
  <si>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</si>
  <si>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</si>
  <si>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</si>
  <si>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</si>
  <si>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</si>
  <si>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</si>
  <si>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</si>
  <si>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</si>
  <si>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</si>
  <si>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</si>
  <si>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</si>
  <si>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</si>
  <si>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</si>
  <si>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</si>
  <si>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</si>
  <si>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</si>
  <si>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</si>
  <si>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</si>
  <si>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</si>
  <si>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</si>
  <si>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</si>
  <si>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</si>
  <si>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</si>
  <si>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</si>
  <si>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</si>
  <si>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</si>
  <si>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</si>
  <si>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</si>
  <si>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</si>
  <si>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</si>
  <si>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</si>
  <si>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</si>
  <si>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</si>
  <si>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</si>
  <si>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</si>
  <si>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</si>
  <si>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</si>
  <si>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</si>
  <si>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</si>
  <si>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</si>
  <si>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20160182</t>
  </si>
  <si>
    <t xml:space="preserve"> POSTOUPKY - Sportovní areál Postoupky</t>
  </si>
  <si>
    <t>Město Kroměříž</t>
  </si>
  <si>
    <t>Velké náměstí 115/1</t>
  </si>
  <si>
    <t>Kroměříž</t>
  </si>
  <si>
    <t>76701</t>
  </si>
  <si>
    <t xml:space="preserve">00287351  </t>
  </si>
  <si>
    <t>Miroslav Vypušťák - STAVITEL</t>
  </si>
  <si>
    <t>Pilařova 8</t>
  </si>
  <si>
    <t>767 01</t>
  </si>
  <si>
    <t xml:space="preserve">61696692  </t>
  </si>
  <si>
    <t>Stavba</t>
  </si>
  <si>
    <t>00</t>
  </si>
  <si>
    <t>Vedlejší rozpočtové náklady</t>
  </si>
  <si>
    <t>03</t>
  </si>
  <si>
    <t>Klubovna - vestavba sociálního zařízení pro tělesně postižené</t>
  </si>
  <si>
    <t>D.1.1-01</t>
  </si>
  <si>
    <t>Architektonicko stavební řešení</t>
  </si>
  <si>
    <t>D.1.4-01</t>
  </si>
  <si>
    <t>Zdravotechnika</t>
  </si>
  <si>
    <t>D.1.4-04</t>
  </si>
  <si>
    <t>Silnoproudé elektroinstalace</t>
  </si>
  <si>
    <t>D.1.4-05</t>
  </si>
  <si>
    <t>Slaboproudé elektroinstalace</t>
  </si>
  <si>
    <t>08</t>
  </si>
  <si>
    <t>Pracovní</t>
  </si>
  <si>
    <t>2016A182</t>
  </si>
  <si>
    <t>Víceúčelové hřiště a  rozptylové plochy</t>
  </si>
  <si>
    <t>Celkem za stavbu</t>
  </si>
  <si>
    <t>CZK</t>
  </si>
  <si>
    <t>Rekapitulace dílů</t>
  </si>
  <si>
    <t>Typ dílu</t>
  </si>
  <si>
    <t>1</t>
  </si>
  <si>
    <t>Zemní práce</t>
  </si>
  <si>
    <t>18</t>
  </si>
  <si>
    <t>Povrchové úpravy terénu</t>
  </si>
  <si>
    <t>2</t>
  </si>
  <si>
    <t>Základy a zvláštní zakládání</t>
  </si>
  <si>
    <t>27</t>
  </si>
  <si>
    <t>Základy</t>
  </si>
  <si>
    <t>3</t>
  </si>
  <si>
    <t>Svislé a kompletní konstrukce</t>
  </si>
  <si>
    <t>5</t>
  </si>
  <si>
    <t>Komunikace</t>
  </si>
  <si>
    <t>56</t>
  </si>
  <si>
    <t>Podkladní vrstvy komunikací a zpevněných ploch</t>
  </si>
  <si>
    <t>591</t>
  </si>
  <si>
    <t>Zpevněné plochy</t>
  </si>
  <si>
    <t>61</t>
  </si>
  <si>
    <t>Úpravy povrchů vnitřní</t>
  </si>
  <si>
    <t>62</t>
  </si>
  <si>
    <t>Úpravy povrchů vnější</t>
  </si>
  <si>
    <t>87</t>
  </si>
  <si>
    <t>Potrubí z trub z plastických hmot</t>
  </si>
  <si>
    <t>872</t>
  </si>
  <si>
    <t>Liniové odvodňovací žlaby</t>
  </si>
  <si>
    <t>88</t>
  </si>
  <si>
    <t>Potrubí z drenážek</t>
  </si>
  <si>
    <t>900</t>
  </si>
  <si>
    <t>Hodinové zúčtovací sazby</t>
  </si>
  <si>
    <t>91</t>
  </si>
  <si>
    <t>Doplňující práce na komunikaci</t>
  </si>
  <si>
    <t>915</t>
  </si>
  <si>
    <t>Ohraničení ploch-obrubníky</t>
  </si>
  <si>
    <t>95</t>
  </si>
  <si>
    <t>Dokončovací konstrukce na pozemních stavbách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</si>
  <si>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</si>
  <si>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</si>
  <si>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</si>
  <si>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</si>
  <si>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</si>
  <si>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</si>
  <si>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</si>
  <si>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</si>
  <si>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</si>
  <si>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</si>
  <si>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</si>
  <si>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</si>
  <si>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</si>
  <si>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</si>
  <si>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</si>
  <si>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</si>
  <si>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</si>
  <si>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</si>
  <si>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</si>
  <si>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</si>
  <si>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M21-01</t>
  </si>
  <si>
    <t>Nosný materiál</t>
  </si>
  <si>
    <t>M21-02</t>
  </si>
  <si>
    <t>Svítidla a materiál pro osvětlení</t>
  </si>
  <si>
    <t>M21-03</t>
  </si>
  <si>
    <t>Dodávky zařízení</t>
  </si>
  <si>
    <t>M21-04</t>
  </si>
  <si>
    <t>HZS</t>
  </si>
  <si>
    <t>M22-001</t>
  </si>
  <si>
    <t>Dodávka Nouzové signalizace včetně 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</si>
  <si>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</si>
  <si>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</si>
  <si>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</si>
  <si>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</si>
  <si>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</si>
  <si>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</si>
  <si>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</si>
  <si>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</si>
  <si>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</si>
  <si>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</si>
  <si>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</si>
  <si>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</si>
  <si>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</si>
  <si>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</si>
  <si>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</si>
  <si>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</si>
  <si>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</si>
  <si>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</si>
  <si>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</si>
  <si>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</si>
  <si>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</si>
  <si>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</si>
  <si>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</si>
  <si>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</si>
  <si>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</si>
  <si>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</si>
  <si>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</si>
  <si>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</si>
  <si>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</si>
  <si>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</si>
  <si>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</si>
  <si>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</si>
  <si>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005261030R</t>
  </si>
  <si>
    <t xml:space="preserve">Finanční rezerva </t>
  </si>
  <si>
    <t>Soubor</t>
  </si>
  <si>
    <t>RTS 17/ II</t>
  </si>
  <si>
    <t>Indiv</t>
  </si>
  <si>
    <t>POL99_8</t>
  </si>
  <si>
    <t>/finanční rezerva je investorem taxativně stanovena na 100.000,- Kč - takto je povinen ji ocenit každý uchazeč/</t>
  </si>
  <si>
    <t>POP</t>
  </si>
  <si>
    <t>00511 R</t>
  </si>
  <si>
    <t xml:space="preserve">Geodetické práce </t>
  </si>
  <si>
    <t>005121 R</t>
  </si>
  <si>
    <t>Zařízení staveniště</t>
  </si>
  <si>
    <t>005241010R</t>
  </si>
  <si>
    <t xml:space="preserve">Dokumentace skutečného provedení </t>
  </si>
  <si>
    <t>1003T</t>
  </si>
  <si>
    <t>Kompletační činnost (IČD)</t>
  </si>
  <si>
    <t>Vlastní</t>
  </si>
  <si>
    <t>SUM</t>
  </si>
  <si>
    <t>Poznámky uchazeče k zadání</t>
  </si>
  <si>
    <t>POPUZIV</t>
  </si>
  <si>
    <t>END</t>
  </si>
  <si>
    <t>113106121R00</t>
  </si>
  <si>
    <t>Rozebrání dlažeb z betonových dlaždic na sucho</t>
  </si>
  <si>
    <t>m2</t>
  </si>
  <si>
    <t>POL1_</t>
  </si>
  <si>
    <t>Rozebrání stávajícího chodníku : 6,83*1,2</t>
  </si>
  <si>
    <t>VV</t>
  </si>
  <si>
    <t>317121101RT2</t>
  </si>
  <si>
    <t>Osazení překladu světlost otvoru do 105 cm, včetně dodávky RZP 1/10 119x14x14</t>
  </si>
  <si>
    <t>kus</t>
  </si>
  <si>
    <t xml:space="preserve">viz v.č. D.1.1-103 : </t>
  </si>
  <si>
    <t>Překlady nad dveřmi : 2</t>
  </si>
  <si>
    <t>342255028R00</t>
  </si>
  <si>
    <t>Příčky z desek Ytong tl. 15 cm</t>
  </si>
  <si>
    <t>Stěny sociálního zařízení : (1,75+1,6)*2,5</t>
  </si>
  <si>
    <t>346275115R00</t>
  </si>
  <si>
    <t>Přizdívky z desek Ytong tl. 150 mm</t>
  </si>
  <si>
    <t>Přizdívka pro toaletu : 1*1,5-0,9*0,6</t>
  </si>
  <si>
    <t>596215021R00</t>
  </si>
  <si>
    <t>Kladení zámkové dlažby tl. 6 cm do drtě tl. 4 cm, vč. úpravy podkladu</t>
  </si>
  <si>
    <t>Nový chodník ze zámkové dlažby : 6,83*1,2</t>
  </si>
  <si>
    <t>59245110R</t>
  </si>
  <si>
    <t>Dlažba sklad. HOLLAND I 20x10x6 cm přírodní</t>
  </si>
  <si>
    <t>SPCM</t>
  </si>
  <si>
    <t>POL3_</t>
  </si>
  <si>
    <t>ztratné 1% : 0,01</t>
  </si>
  <si>
    <t>612401391RT2</t>
  </si>
  <si>
    <t>Omítka malých ploch vnitřních stěn do 1 m2, vápennou štukovou omítkou</t>
  </si>
  <si>
    <t>Ostění dveří + oprava stávajících stěn : (2*2+0,9)*0,3+2,5*2*0,6</t>
  </si>
  <si>
    <t>612421728R00</t>
  </si>
  <si>
    <t>Omítka vnitřní zdiva, MVC, na pletivu, hladká</t>
  </si>
  <si>
    <t xml:space="preserve">Stěny sociálního zařízení - omítka pod obklad : </t>
  </si>
  <si>
    <t>vnitřní strana : 1,6*1,5+1*1,5</t>
  </si>
  <si>
    <t>612421739R00</t>
  </si>
  <si>
    <t>Omítka vnitřní zdiva, MVC, na pletivu, štuková</t>
  </si>
  <si>
    <t xml:space="preserve">Stěny sociálního zařízení : </t>
  </si>
  <si>
    <t>vnější strana : (1,75+1,75)*2,5</t>
  </si>
  <si>
    <t>vnitřní strana : 1,6*4*2,5-2*1-1,6*1,5-1*1,5</t>
  </si>
  <si>
    <t>622477128R00</t>
  </si>
  <si>
    <t>Oprava vnější omítky hladké stěn,sl.II,do 80 %,SMS</t>
  </si>
  <si>
    <t>Oprava vnější omítky okolo dveří : (2*2+0,9)*0,6</t>
  </si>
  <si>
    <t>916561111RT7</t>
  </si>
  <si>
    <t>Osazení záhon.obrubníků do lože z C 12/15 s opěrou, včetně obrubníku   100/5/20 cm</t>
  </si>
  <si>
    <t>m</t>
  </si>
  <si>
    <t>Nový chodník ze zámkové dlažby : 6,83+1,2*2</t>
  </si>
  <si>
    <t>952901111R00</t>
  </si>
  <si>
    <t>Vyčištění budov o výšce podlaží do 4 m</t>
  </si>
  <si>
    <t>971033641R00</t>
  </si>
  <si>
    <t>Vybourání otv. zeď cihel. pl.4 m2, tl.30 cm, MVC</t>
  </si>
  <si>
    <t>m3</t>
  </si>
  <si>
    <t>Otvor pro nové dveře : 1*2*0,3</t>
  </si>
  <si>
    <t>973031334R00</t>
  </si>
  <si>
    <t>Vysekání kapes zeď cih, MVC pl. 0,16 m2, hl. 15 cm</t>
  </si>
  <si>
    <t>Kapsy pro kotvení zdiva z porobetonových tvárnic : 2*4</t>
  </si>
  <si>
    <t>974031165R00</t>
  </si>
  <si>
    <t>Vysekání rýh ve zdi cihelné 15 x 20 cm</t>
  </si>
  <si>
    <t>Rýha pro překlady : 1,3*2</t>
  </si>
  <si>
    <t>978013191R00</t>
  </si>
  <si>
    <t>Otlučení omítek vnitřních stěn v rozsahu do 100 %</t>
  </si>
  <si>
    <t>Stěny sociálního zařízení - otlučení stávající omítky : 1,9*2*2,5</t>
  </si>
  <si>
    <t>999281105R00</t>
  </si>
  <si>
    <t>Přesun hmot pro opravy a údržbu do výšky 6 m</t>
  </si>
  <si>
    <t>t</t>
  </si>
  <si>
    <t>POL7_</t>
  </si>
  <si>
    <t>711212003R00</t>
  </si>
  <si>
    <t>Stěrka protiradonová a hydroizolační, hmotou</t>
  </si>
  <si>
    <t>Podlaha soc. zařízení : 1,6*1,6</t>
  </si>
  <si>
    <t>998711201R00</t>
  </si>
  <si>
    <t>Přesun hmot pro izolace proti vodě, výšky do 6 m</t>
  </si>
  <si>
    <t>766-001</t>
  </si>
  <si>
    <t>Dodávka a montáž plastových dveří vstupních vč. zárubně, kování a vložky zámku, 900/1970 mm</t>
  </si>
  <si>
    <t>ks</t>
  </si>
  <si>
    <t>Vstupní dveře do WC : 1</t>
  </si>
  <si>
    <t>998766201R00</t>
  </si>
  <si>
    <t>Přesun hmot pro truhlářské konstr., výšky do 6 m</t>
  </si>
  <si>
    <t>771475014R00</t>
  </si>
  <si>
    <t>Obklad soklíků keram.rovných, tmel,výška 10 cm</t>
  </si>
  <si>
    <t>Soklík mimo obklad : 1,6+0,6+0,6</t>
  </si>
  <si>
    <t>771575109R00</t>
  </si>
  <si>
    <t>Montáž podlah keram.,hladké, tmel, 30x30 cm</t>
  </si>
  <si>
    <t>59764203R</t>
  </si>
  <si>
    <t>Dlažba Taurus Granit matná 300x300x9 mm, Nordic</t>
  </si>
  <si>
    <t>Soklík : 2,8*0,1</t>
  </si>
  <si>
    <t>ztratné 5% : 0,05</t>
  </si>
  <si>
    <t>998771201R00</t>
  </si>
  <si>
    <t>Přesun hmot pro podlahy z dlaždic, výšky do 6 m</t>
  </si>
  <si>
    <t>781415015R00</t>
  </si>
  <si>
    <t>Montáž obkladů stěn, porovin.,tmel, 20x20,30x15 cm</t>
  </si>
  <si>
    <t>Obklad kolem umyvadla a toalety : 1,6*1,5+1*1,5+(1+1,5)*0,15</t>
  </si>
  <si>
    <t>597813601R</t>
  </si>
  <si>
    <t>Obkládačka 20x20 bílá lesk, Color One</t>
  </si>
  <si>
    <t>ztratné 6% : 0,06</t>
  </si>
  <si>
    <t/>
  </si>
  <si>
    <t>998781201R00</t>
  </si>
  <si>
    <t>Přesun hmot pro obklady keramické, výšky do 6 m</t>
  </si>
  <si>
    <t>979081111R00</t>
  </si>
  <si>
    <t>Odvoz suti a vybour. hmot na skládku do 1 km</t>
  </si>
  <si>
    <t>POL8_</t>
  </si>
  <si>
    <t>979081121R00</t>
  </si>
  <si>
    <t>Příplatek k odvozu za každý další 1 km</t>
  </si>
  <si>
    <t>979990001R00</t>
  </si>
  <si>
    <t>Poplatek za skládku stavební suti</t>
  </si>
  <si>
    <t>100201010</t>
  </si>
  <si>
    <t>Výkopové a záhozové práce pro pokládku odp potrubí a přečerp.stanice</t>
  </si>
  <si>
    <t>POL1_1</t>
  </si>
  <si>
    <t>100201015</t>
  </si>
  <si>
    <t>Odvoz přebytečné zeminy a skládkovné</t>
  </si>
  <si>
    <t>100201020</t>
  </si>
  <si>
    <t>Rozebrání a nová pokládka chodníku po uložení odp.potrubí</t>
  </si>
  <si>
    <t>100201025</t>
  </si>
  <si>
    <t>Rozbourání a zapravení plochy z betonové mazaniny po uložení odpadního potrubí</t>
  </si>
  <si>
    <t>902</t>
  </si>
  <si>
    <t>Sekací,bourací a zazdívací práce pro rozvody potrubí  ZT</t>
  </si>
  <si>
    <t>hodina</t>
  </si>
  <si>
    <t>POL3_0</t>
  </si>
  <si>
    <t>721176103</t>
  </si>
  <si>
    <t>Potrubí HT připojovací D 50 x 1,8 mm</t>
  </si>
  <si>
    <t>POL1_7</t>
  </si>
  <si>
    <t>R00</t>
  </si>
  <si>
    <t>899623151R00</t>
  </si>
  <si>
    <t>Obetonování potrubí nebo zdiva stok betonem C16/20</t>
  </si>
  <si>
    <t>délka potrubí : (7,0+3,60)*0,5*0,5</t>
  </si>
  <si>
    <t>721176105</t>
  </si>
  <si>
    <t>Potrubí HT připojovací D 110 x 2,7 mm</t>
  </si>
  <si>
    <t>721176115</t>
  </si>
  <si>
    <t>Potrubí HT odpadní svislé D 110 x 2,7 mm</t>
  </si>
  <si>
    <t>721176223</t>
  </si>
  <si>
    <t>Potrubí KG svodné (ležaté) v zemi D 125 x 3,2 mm</t>
  </si>
  <si>
    <t>721194105</t>
  </si>
  <si>
    <t>Vyvedení odpadních výpustek D 50 x 1,8</t>
  </si>
  <si>
    <t>721194109</t>
  </si>
  <si>
    <t>Vyvedení odpadních výpustek D 110 x 2,3</t>
  </si>
  <si>
    <t>721201010</t>
  </si>
  <si>
    <t>Montáž HL tvarovek</t>
  </si>
  <si>
    <t>721272112</t>
  </si>
  <si>
    <t>HL tvarovka odvětrávací Dn 100</t>
  </si>
  <si>
    <t>721290123</t>
  </si>
  <si>
    <t>Zkouška těsnosti kanalizace kouřem DN 300</t>
  </si>
  <si>
    <t>721201</t>
  </si>
  <si>
    <t>Š1,2 -šachta plast D-400 mm vč.montáže</t>
  </si>
  <si>
    <t>998721201R00</t>
  </si>
  <si>
    <t>Přesun hmot pro vnitřní kanalizaci, výšky do 6 m</t>
  </si>
  <si>
    <t>722130992U00</t>
  </si>
  <si>
    <t>Vsaz odboč záv potr svěr spojka 25</t>
  </si>
  <si>
    <t>722172331R00</t>
  </si>
  <si>
    <t>Potrubí z PPR D 20/3,4 mm</t>
  </si>
  <si>
    <t>722172332R00</t>
  </si>
  <si>
    <t>Potrubí z PPR , D 25/4,2 mm</t>
  </si>
  <si>
    <t>722181221U00</t>
  </si>
  <si>
    <t>Vod potrubí izolace PE tl-10 DN-22</t>
  </si>
  <si>
    <t>722190401</t>
  </si>
  <si>
    <t>Vyvedení a upevnění výpustek DN 15</t>
  </si>
  <si>
    <t>734209103RT3</t>
  </si>
  <si>
    <t>Montáž armatur závitových,s 1závitem, G 1/2 včetně kul.kohoutu vypouštěcího</t>
  </si>
  <si>
    <t>734209115RT2</t>
  </si>
  <si>
    <t>Montáž armatur závitových,se 2závity, G 1 včetně kulového kohoutu</t>
  </si>
  <si>
    <t>998722201R00</t>
  </si>
  <si>
    <t>Přesun hmot pro vnitřní vodovod, výšky do 6 m</t>
  </si>
  <si>
    <t>725111273</t>
  </si>
  <si>
    <t>WC2  -imobilní</t>
  </si>
  <si>
    <t>soubor</t>
  </si>
  <si>
    <t>Závesný klozet  imobilní,sedátko,předstěnový systém it,montáž,úchytné madla.specielní splachování</t>
  </si>
  <si>
    <t>725212160</t>
  </si>
  <si>
    <t>U2 -  Umyvadlo imobilní</t>
  </si>
  <si>
    <t>Umyvadlo keramické imobilní,skrytý um.sifon,úchytná madla,montáž,</t>
  </si>
  <si>
    <t>725213161</t>
  </si>
  <si>
    <t>Zrcadlo do WC - provedení imobilní</t>
  </si>
  <si>
    <t>/dodávka a osazení zrcadla v provedení pro imobilní/</t>
  </si>
  <si>
    <t>725531101U00</t>
  </si>
  <si>
    <t>El ohřívač zásobník beztlak 5l/2kW vč.baterie</t>
  </si>
  <si>
    <t>998725201R00</t>
  </si>
  <si>
    <t>Přesun hmot pro zařizovací předměty, výšky do 6 m</t>
  </si>
  <si>
    <t>767995501</t>
  </si>
  <si>
    <t>Doplňkové upevňovací konstrukce pozink</t>
  </si>
  <si>
    <t>kg</t>
  </si>
  <si>
    <t>998767201R00</t>
  </si>
  <si>
    <t>Přesun hmot pro zámečnické konstr., výšky do 6 m</t>
  </si>
  <si>
    <t>M2101001</t>
  </si>
  <si>
    <t>kabel sPVC izolací, částečně v kabelovém žlabu, v kabelových trubkách nebo v podlaze, pod omítkou,, kompletní dodávka včetně montáže a zapojení</t>
  </si>
  <si>
    <t>CYKY J 3x2,5 Cu</t>
  </si>
  <si>
    <t>M21-03-003</t>
  </si>
  <si>
    <t>Ventilátor axiální</t>
  </si>
  <si>
    <t>M21-04-005</t>
  </si>
  <si>
    <t>Osazení a zapravení ventilátoru</t>
  </si>
  <si>
    <t>POL10_</t>
  </si>
  <si>
    <t>M2101002</t>
  </si>
  <si>
    <t>CYKY O 3x1,5 Cu</t>
  </si>
  <si>
    <t>M2101003</t>
  </si>
  <si>
    <t>CYKY J 3x1,5 Cu</t>
  </si>
  <si>
    <t>M2101004</t>
  </si>
  <si>
    <t>Plastová lišta vkládací 40x40, dodávka včetně hmoždinek a montáže</t>
  </si>
  <si>
    <t>POL1_9</t>
  </si>
  <si>
    <t>M2101005</t>
  </si>
  <si>
    <t>Spínač řazení 1, zápustný, bílý, 10 A, montáž skrytem jednotlivě nebo sjiným zařízením, kolébkový, spínač kompletní dodávka včetně montáže a zapojení</t>
  </si>
  <si>
    <t>M2101006</t>
  </si>
  <si>
    <t>Zásuvka jednoduchá vestavná bílá, 230V/16A, kompletní dodávka včetně montáže a zapojení</t>
  </si>
  <si>
    <t>M2101007</t>
  </si>
  <si>
    <t>Přístrojová krabice plastová pro zapuštěnou montáž jednoho nebo více přístrojů vedle sebe, určená k, montáži do stěn, zdí. Kompletní dodávka včetně montáže</t>
  </si>
  <si>
    <t>KU 67/2</t>
  </si>
  <si>
    <t>M2101008</t>
  </si>
  <si>
    <t>Rozbočovací krabice plastová pro zapuštěnou montáž se svorkovnicí s víčkem, určená k montáži do stěn, , zdí. Kompletní dodávka včetně montáže a zapojení</t>
  </si>
  <si>
    <t>KU 68-1903</t>
  </si>
  <si>
    <t>M2101009</t>
  </si>
  <si>
    <t>Rozbočovací krabice plastová pro zapuštěnou montáž se svorkovnicí s víčkem (větší kruhová), určená k, montáži do stěn, zdí. Kompletní dodávka včetně montáže a zapojení</t>
  </si>
  <si>
    <t>KR 97</t>
  </si>
  <si>
    <t>M2102A</t>
  </si>
  <si>
    <t>Svítidlo stropní, přisazené, žárovkové 100W, IP 43,</t>
  </si>
  <si>
    <t>M2102B</t>
  </si>
  <si>
    <t>Nástěnné svítidlo 1x18W, zářivkové, přisazené, IP 20</t>
  </si>
  <si>
    <t>M2103001</t>
  </si>
  <si>
    <t>Rozvaděč REH dle výkresové dokumentace,</t>
  </si>
  <si>
    <t>doplnění</t>
  </si>
  <si>
    <t>M2103002</t>
  </si>
  <si>
    <t>Osoušeč rukou, provedení antivandal, matná nerez ocel tl. 2mm,  230V/2400W/10,4A, IPX1, CLASS1,, sepnutí senzoru 10-30cm nastavitelné, doba vypnutí 20-25s, automatické vypnutí 120s, výdechová</t>
  </si>
  <si>
    <t>tryska otočná 360 stupňů, včetně montáže</t>
  </si>
  <si>
    <t>M2104001</t>
  </si>
  <si>
    <t>Mont. práce kvalifikovaných osob mimo ceník, (demontáže, přepojení)</t>
  </si>
  <si>
    <t>hod.</t>
  </si>
  <si>
    <t>M2104002</t>
  </si>
  <si>
    <t>Spolupráce s ostatními profesemi a investorem</t>
  </si>
  <si>
    <t>M2104003</t>
  </si>
  <si>
    <t>Spolupráce s revizním technikem</t>
  </si>
  <si>
    <t>M2104004</t>
  </si>
  <si>
    <t>Výchozí revize elektroinstalace</t>
  </si>
  <si>
    <t>M22001001</t>
  </si>
  <si>
    <t>Kontrolní modul FEH 2001</t>
  </si>
  <si>
    <t>M22001002</t>
  </si>
  <si>
    <t>Transformátor FLM 1000</t>
  </si>
  <si>
    <t>M22001003</t>
  </si>
  <si>
    <t>Resetovací tlačítko FAP 2001</t>
  </si>
  <si>
    <t>M22001004</t>
  </si>
  <si>
    <t>Signální tlačítko se šňůrkou FAP 3002</t>
  </si>
  <si>
    <t>M22001005</t>
  </si>
  <si>
    <t>Alarm FIM 1200</t>
  </si>
  <si>
    <t>M22001006</t>
  </si>
  <si>
    <t>venkovní kryt pro alarm FIM 1200</t>
  </si>
  <si>
    <t>M22001007</t>
  </si>
  <si>
    <t>kabel JYSTY 2x2x0,8</t>
  </si>
  <si>
    <t>M22001008</t>
  </si>
  <si>
    <t>PVC lišta</t>
  </si>
  <si>
    <t>M22001009</t>
  </si>
  <si>
    <t>drobný spojovací materiál</t>
  </si>
  <si>
    <t>kpt</t>
  </si>
  <si>
    <t>M22001010</t>
  </si>
  <si>
    <t>Koordinace postupu prací</t>
  </si>
  <si>
    <t>kpt.</t>
  </si>
  <si>
    <t>M22001011</t>
  </si>
  <si>
    <t>Oživení</t>
  </si>
  <si>
    <t>M22001012</t>
  </si>
  <si>
    <t>Doprava</t>
  </si>
  <si>
    <t>122201102R00</t>
  </si>
  <si>
    <t>Odkopávky nezapažené v hor. 3 do 1000 m3</t>
  </si>
  <si>
    <t>Víceúčelové hřiště : (21,7*18,0)*0,4</t>
  </si>
  <si>
    <t>Odpočinková plocha : (168,15)*0,3</t>
  </si>
  <si>
    <t>Zpevněná plocha : (60,1*1,6+13,9*1,3)*0,3</t>
  </si>
  <si>
    <t>Parkoviště : (9,0*5,0+29,2)*0,4</t>
  </si>
  <si>
    <t>Silniční panely : (6,0*2,0)*0,3</t>
  </si>
  <si>
    <t>131201111R00</t>
  </si>
  <si>
    <t>Hloubení nezapažených jam v hor.3 do 100 m3</t>
  </si>
  <si>
    <t>/výkop jam pro pro základové patky sloupků sítí, branek, laviček, střídaček/</t>
  </si>
  <si>
    <t>základová patky branek : (0,4*0,4*0,8)*4</t>
  </si>
  <si>
    <t>základová patka sportovního vybavení : (3,1416*0,3*0,3)*1,0*4</t>
  </si>
  <si>
    <t>základová patka laviček : (0,3*0,3*0,8)*14</t>
  </si>
  <si>
    <t>132203302R00</t>
  </si>
  <si>
    <t>Hloubení rýh pro drény, hloubky do 1,1 m, v hor.3</t>
  </si>
  <si>
    <t>/sběrné větve + svodný drén/</t>
  </si>
  <si>
    <t>Sběrný : (5*39,0)</t>
  </si>
  <si>
    <t>svodný : (20+25,7)</t>
  </si>
  <si>
    <t>Napojení vpustí : (3,5)</t>
  </si>
  <si>
    <t>162701105R00</t>
  </si>
  <si>
    <t>Vodorovné přemístění výkopku z hor.1-4 do 10000 m</t>
  </si>
  <si>
    <t>274,234+2,65098+(244,2*0,3*0,6)</t>
  </si>
  <si>
    <t>215901101R00</t>
  </si>
  <si>
    <t>Zhutnění podloží z hornin nesoudržných do 92% PS</t>
  </si>
  <si>
    <t>/obnažené plochy hřiště po odkopávce/</t>
  </si>
  <si>
    <t>Víceúčelové hřiště : (38,0*18,0)</t>
  </si>
  <si>
    <t>Odpočinková plocha : (168,15)</t>
  </si>
  <si>
    <t>Zpevněná plocha : (60,1*1,6+13,9*1,3)</t>
  </si>
  <si>
    <t>Parkoviště : (9,0*5,0+29,2)</t>
  </si>
  <si>
    <t>Silniční panely : (6,0*2,0)</t>
  </si>
  <si>
    <t>326858T10</t>
  </si>
  <si>
    <t>Naložení a složení výkopku hor. 1-4</t>
  </si>
  <si>
    <t>162206113R00</t>
  </si>
  <si>
    <t>Vodorovné přemístění zemin pro zúrodnění do 100 m</t>
  </si>
  <si>
    <t>přemístění výkopku pro ter.úpravy :  (300,0*1,0*0,3)</t>
  </si>
  <si>
    <t>(427,0*0,3)</t>
  </si>
  <si>
    <t>180402112R00</t>
  </si>
  <si>
    <t>Založení trávníku parkového výsevem svah do 1:2</t>
  </si>
  <si>
    <t>pás š.1,0m po obvodu hřiště : (300,0)*1,0</t>
  </si>
  <si>
    <t>(427,0)</t>
  </si>
  <si>
    <t>181301104R00</t>
  </si>
  <si>
    <t>Rozprostření ornice, rovina, tl. 20-25 cm,do 500m2</t>
  </si>
  <si>
    <t>/rozprostření zeminy pro výsev trávníku/</t>
  </si>
  <si>
    <t>103-64199.NC</t>
  </si>
  <si>
    <t>Zemina pro ter.úpravy</t>
  </si>
  <si>
    <t>POL12_0</t>
  </si>
  <si>
    <t>dovoz zeminy pro ter.úpravy : (300,0*0,3)</t>
  </si>
  <si>
    <t>1030T</t>
  </si>
  <si>
    <t>Směs travní technická</t>
  </si>
  <si>
    <t>POL3_1</t>
  </si>
  <si>
    <t>/dodávka osiva - např. Eurogreen RSM 3.11/</t>
  </si>
  <si>
    <t>(727,0*35)/1000</t>
  </si>
  <si>
    <t>289971211R00</t>
  </si>
  <si>
    <t>Zřízení vrstvy z geotextilie sklon do 1:5 š.do 3 m</t>
  </si>
  <si>
    <t>69360001.NC</t>
  </si>
  <si>
    <t>Geotextilie 500 g/m2 š. 200cm</t>
  </si>
  <si>
    <t>275311116R00</t>
  </si>
  <si>
    <t>Beton základ. patek prostý z cem. portlad. B 20</t>
  </si>
  <si>
    <t>/základové patky sloupků sítí, branek, laviček, střídaček/</t>
  </si>
  <si>
    <t>základové patky branek : (0,4*0,4*0,8)*4</t>
  </si>
  <si>
    <t>základové patky sloupků sítí : (3,1416*0,3*0,3)*1,0*4</t>
  </si>
  <si>
    <t>275352111R00</t>
  </si>
  <si>
    <t>Bednění stěn základových patek zabudované</t>
  </si>
  <si>
    <t>/bednění z PVC trubky DN 400mm a DN 110mm na střed patky/</t>
  </si>
  <si>
    <t>(2*3,1416*0,2*1,0)*4</t>
  </si>
  <si>
    <t>(2*3,1416*0,1*0,8)*14</t>
  </si>
  <si>
    <t>564772111R00</t>
  </si>
  <si>
    <t>Podklad z kam.drceného 32-63 s výplň.kamen. 25 cm</t>
  </si>
  <si>
    <t>(9,0*5,0)+29,2</t>
  </si>
  <si>
    <t>564801112R00</t>
  </si>
  <si>
    <t>Podklad ze štěrkodrti po zhutnění tloušťky 4 cm</t>
  </si>
  <si>
    <t>/vyrovnávací vrstva ze štěrkodrti fr.0-4mm/</t>
  </si>
  <si>
    <t>(74,2)</t>
  </si>
  <si>
    <t>326800T10</t>
  </si>
  <si>
    <t>Osazení záhon.obrubníků do lože z B 12,5 s opěrou</t>
  </si>
  <si>
    <t>/osazení beton.obrubníku na třech stranách hřiště/</t>
  </si>
  <si>
    <t>(5,0+9,0+5,0)</t>
  </si>
  <si>
    <t>(87,4+39,4+1,2+1,2+1,6)</t>
  </si>
  <si>
    <t>326803T10</t>
  </si>
  <si>
    <t>Lože pod obrubníky nebo obruby dlažeb z B 12,5</t>
  </si>
  <si>
    <t>/lože z betonu pro osazení obrubníků/</t>
  </si>
  <si>
    <t>podklad pod žlaby : (149,8*0,30*0,25)</t>
  </si>
  <si>
    <t>59217420R</t>
  </si>
  <si>
    <t>Obrubník chodníkový 1000/100/200, přírodní</t>
  </si>
  <si>
    <t>(149,8*1,01)</t>
  </si>
  <si>
    <t>59228284R</t>
  </si>
  <si>
    <t>Tvánice zatravňovací 600x400x80 mm, přírodní</t>
  </si>
  <si>
    <t>dodávka vegetačních tvárnic : ((25,8+29,2)/(0,6*0,4))*1,01</t>
  </si>
  <si>
    <t>564762111R00</t>
  </si>
  <si>
    <t>Podklad z kam.drceného 32-63 s výplň.kamen. 20 cm</t>
  </si>
  <si>
    <t>564811111R00</t>
  </si>
  <si>
    <t>Podklad ze štěrkodrti po zhutnění tloušťky 5 cm</t>
  </si>
  <si>
    <t>/stabilizační vrstva ze štěrkodrti 16-32/</t>
  </si>
  <si>
    <t>Podsyp obrub : (112,0*0,5)</t>
  </si>
  <si>
    <t>564811115R00</t>
  </si>
  <si>
    <t>/stabilizační vrstva ze štěrkodrti 8-16/</t>
  </si>
  <si>
    <t>564231111R00</t>
  </si>
  <si>
    <t>Podklad ze štěrkopísku po zhutnění tloušťky 10 cm</t>
  </si>
  <si>
    <t>Odpočinková plocha : (174,15)</t>
  </si>
  <si>
    <t>584121111RZ1</t>
  </si>
  <si>
    <t>Osazení silničních panelů,lože z kameniva tl. 4 cm, pouze montáž, panel ve specifikaci</t>
  </si>
  <si>
    <t>(2)</t>
  </si>
  <si>
    <t>59245020R</t>
  </si>
  <si>
    <t>Dlažba zámková H-PROFIL 20x16,5x6 cm přírodní</t>
  </si>
  <si>
    <t>Zpevněná plocha : (60,1*1,6)</t>
  </si>
  <si>
    <t>59245030R</t>
  </si>
  <si>
    <t>Dlažba zámková H-PROFIL 20x16,5x8 cm přírodní</t>
  </si>
  <si>
    <t>Zpevněná plocha : (13,9*1,3)+(4,15*5,0)</t>
  </si>
  <si>
    <t>59381323R</t>
  </si>
  <si>
    <t>Panel silniční 300x150x15 cm</t>
  </si>
  <si>
    <t>175101101R00</t>
  </si>
  <si>
    <t>Obsyp potrubí bez prohození sypaniny</t>
  </si>
  <si>
    <t>obsyp svodného potrubí : 45,7*0,3*0,2</t>
  </si>
  <si>
    <t>451572111R00</t>
  </si>
  <si>
    <t>Lože pod potrubí z kameniva těženého 0 - 4 mm</t>
  </si>
  <si>
    <t>45,7*0,3*0,3</t>
  </si>
  <si>
    <t>871311111R00</t>
  </si>
  <si>
    <t>Montáž trubek z tvrdého PVC ve výkopu 160 mm</t>
  </si>
  <si>
    <t>svod žlab : 45,7</t>
  </si>
  <si>
    <t>326810T10</t>
  </si>
  <si>
    <t>Zřízení výplně rýhy, potr. DN 200, do 55 cm</t>
  </si>
  <si>
    <t>/zásyp rýh vytěženou zeminou/</t>
  </si>
  <si>
    <t>pro svodnou kanalizaci : (1*45,7)</t>
  </si>
  <si>
    <t>28611120R</t>
  </si>
  <si>
    <t>Trubka PVC kanalizační hrdlovaná d 160x4,0x5000 mm</t>
  </si>
  <si>
    <t>/dodávka trub pro svodné potrubí/</t>
  </si>
  <si>
    <t>(45,7/5)*1,09</t>
  </si>
  <si>
    <t>597101111RT1</t>
  </si>
  <si>
    <t>Montáž odvodňovacího žlabu - polymerbeton, zatížení A 15 kN</t>
  </si>
  <si>
    <t>/osazení těles odvodňovacích žlabů na podélné straně hřiště/</t>
  </si>
  <si>
    <t>(38,0-0,5)</t>
  </si>
  <si>
    <t>597103111RT1</t>
  </si>
  <si>
    <t>Montáž vpusti pro žlaby polymerbetonové, včetně obetonování C 12/15, zatížení A 15-C 250 kN</t>
  </si>
  <si>
    <t>(1)</t>
  </si>
  <si>
    <t>/lože z betonu pro osazení těles odvod.žlabů/</t>
  </si>
  <si>
    <t>(38,0*0,20*0,25)</t>
  </si>
  <si>
    <t>87299-9001.NC</t>
  </si>
  <si>
    <t>Liiniový odvodňovací žlab dl. 100cm</t>
  </si>
  <si>
    <t>/dodávka komplet.těles odvod.žlabů-včetně mřížky a aretace/</t>
  </si>
  <si>
    <t>(38,0)*1,01-3</t>
  </si>
  <si>
    <t>87299-9002.NC</t>
  </si>
  <si>
    <t>Liniový odvodňovací žlab dl. 50cm</t>
  </si>
  <si>
    <t>(1*1,01)</t>
  </si>
  <si>
    <t>87299-9003.NC</t>
  </si>
  <si>
    <t>Vpusť k odvod.žlabu dl. 50cm</t>
  </si>
  <si>
    <t>/dodávka komplet.těles odvod.žlabů-včetně mřížky, aretace a koše/</t>
  </si>
  <si>
    <t>214500211R00</t>
  </si>
  <si>
    <t>Zřízení výplně rýhy, potr. DN 200, štěrk do 55 cm</t>
  </si>
  <si>
    <t>451573111R00</t>
  </si>
  <si>
    <t>Lože pod potrubí ze štěrkopísku do 63 mm</t>
  </si>
  <si>
    <t>195,0*0,1*0,3</t>
  </si>
  <si>
    <t>871251111R00</t>
  </si>
  <si>
    <t>Montáž trubek z tvrdého PVC ve výkopu 110 mm</t>
  </si>
  <si>
    <t>871218111R00</t>
  </si>
  <si>
    <t>Kladení dren. potrubí do rýhy, tvr. PVC, do 90 mm</t>
  </si>
  <si>
    <t>/montáž sběrných drénů/</t>
  </si>
  <si>
    <t>326864T10</t>
  </si>
  <si>
    <t>Osazení plastové šachty</t>
  </si>
  <si>
    <t>28611144.AR</t>
  </si>
  <si>
    <t>Trubka PVC kanalizační hladká d110x3,2x5000mm SN4</t>
  </si>
  <si>
    <t>(3,5/5)*1,09</t>
  </si>
  <si>
    <t>28611222.AR</t>
  </si>
  <si>
    <t>Trubka PVC drenážní flexibilní d 80 mm</t>
  </si>
  <si>
    <t>/dodávka trub pro sběrnou drenáž/</t>
  </si>
  <si>
    <t>(195,0*1,02)</t>
  </si>
  <si>
    <t>28697004.BR</t>
  </si>
  <si>
    <t>Šachta DN400</t>
  </si>
  <si>
    <t>RTS 16/ I</t>
  </si>
  <si>
    <t>/dodávka a osazení PVC dren.šachty DN400mm/</t>
  </si>
  <si>
    <t>583415024R</t>
  </si>
  <si>
    <t>Kamenivo drcené frakce  8/16  B Moravskosl. kraj</t>
  </si>
  <si>
    <t>T</t>
  </si>
  <si>
    <t>(195,0*0,3*0,6)*1,9</t>
  </si>
  <si>
    <t>899000001.NC</t>
  </si>
  <si>
    <t>Vsakovací jímka</t>
  </si>
  <si>
    <t>kpl</t>
  </si>
  <si>
    <t>POL12_1</t>
  </si>
  <si>
    <t>/provedení nové vsakovací jímky/</t>
  </si>
  <si>
    <t>obrubník bet. : (18,0*2)+38,0</t>
  </si>
  <si>
    <t>/betonové lože pro osazení obrubníků/</t>
  </si>
  <si>
    <t>(74,0*0,20*0,15)</t>
  </si>
  <si>
    <t>59217310R</t>
  </si>
  <si>
    <t>Obrubník záhonový   500x50x250</t>
  </si>
  <si>
    <t>/dodávka obrubníků/</t>
  </si>
  <si>
    <t>(74,0*2)*1,01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</si>
  <si>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</si>
  <si>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</si>
  <si>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</si>
  <si>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</si>
  <si>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</si>
  <si>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</si>
  <si>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VRN8</t>
  </si>
  <si>
    <t>NUS-náklady spojené s umístěním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</si>
</sst>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164" fontId="16" fillId="3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ekklsql02.ekkl.cz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</Relationships>
</file>

<file path=xl/worksheets/_rels/sheet3.xml.rels>&#65279;<?xml version="1.0" encoding="UTF-8" standalone="yes"?>
<Relationships xmlns="http://schemas.openxmlformats.org/package/2006/relationships">
</Relationships>
</file>

<file path=xl/worksheets/_rels/sheet4.xml.rels>&#65279;<?xml version="1.0" encoding="UTF-8" standalone="yes"?>
<Relationships xmlns="http://schemas.openxmlformats.org/package/2006/relationships">
</Relationships>
</file>

<file path=xl/worksheets/_rels/sheet5.xml.rels>&#65279;<?xml version="1.0" encoding="UTF-8" standalone="yes"?>
<Relationships xmlns="http://schemas.openxmlformats.org/package/2006/relationships">
</Relationships>
</file>

<file path=xl/worksheets/_rels/sheet6.xml.rels>&#65279;<?xml version="1.0" encoding="UTF-8" standalone="yes"?>
<Relationships xmlns="http://schemas.openxmlformats.org/package/2006/relationships">
</Relationships>
</file>

<file path=xl/worksheets/_rels/sheet7.xml.rels>&#65279;<?xml version="1.0" encoding="UTF-8" standalone="yes"?>
<Relationships xmlns="http://schemas.openxmlformats.org/package/2006/relationships">
</Relationships>
</file>

<file path=xl/worksheets/_rels/sheet8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3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38</v>
      </c>
      <c r="B1" s="75" t="s">
        <v>4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3"/>
      <c r="B2" s="99" t="s">
        <v>24</v>
      </c>
      <c r="C2" s="100"/>
      <c r="D2" s="101" t="s">
        <v>41</v>
      </c>
      <c r="E2" s="102" t="s">
        <v>42</v>
      </c>
      <c r="F2" s="103"/>
      <c r="G2" s="103"/>
      <c r="H2" s="103"/>
      <c r="I2" s="103"/>
      <c r="J2" s="104"/>
      <c r="O2" s="2"/>
    </row>
    <row r="3" spans="1:15" ht="27" hidden="1" customHeight="1" x14ac:dyDescent="0.2">
      <c r="A3" s="3"/>
      <c r="B3" s="105"/>
      <c r="C3" s="100"/>
      <c r="D3" s="106"/>
      <c r="E3" s="107"/>
      <c r="F3" s="108"/>
      <c r="G3" s="108"/>
      <c r="H3" s="108"/>
      <c r="I3" s="108"/>
      <c r="J3" s="109"/>
    </row>
    <row r="4" spans="1:15" ht="23.25" customHeight="1" x14ac:dyDescent="0.2">
      <c r="A4" s="3"/>
      <c r="B4" s="110"/>
      <c r="C4" s="111"/>
      <c r="D4" s="112"/>
      <c r="E4" s="113"/>
      <c r="F4" s="113"/>
      <c r="G4" s="113"/>
      <c r="H4" s="113"/>
      <c r="I4" s="113"/>
      <c r="J4" s="114"/>
    </row>
    <row r="5" spans="1:15" ht="24" customHeight="1" x14ac:dyDescent="0.2">
      <c r="A5" s="3"/>
      <c r="B5" s="43" t="s">
        <v>23</v>
      </c>
      <c r="C5" s="4"/>
      <c r="D5" s="115" t="s">
        <v>43</v>
      </c>
      <c r="E5" s="25"/>
      <c r="F5" s="25"/>
      <c r="G5" s="25"/>
      <c r="H5" s="26" t="s">
        <v>40</v>
      </c>
      <c r="I5" s="115" t="s">
        <v>47</v>
      </c>
      <c r="J5" s="10"/>
    </row>
    <row r="6" spans="1:15" ht="15.75" customHeight="1" x14ac:dyDescent="0.2">
      <c r="A6" s="3"/>
      <c r="B6" s="38"/>
      <c r="C6" s="25"/>
      <c r="D6" s="115" t="s">
        <v>44</v>
      </c>
      <c r="E6" s="25"/>
      <c r="F6" s="25"/>
      <c r="G6" s="25"/>
      <c r="H6" s="26" t="s">
        <v>36</v>
      </c>
      <c r="I6" s="31"/>
      <c r="J6" s="10"/>
    </row>
    <row r="7" spans="1:15" ht="15.75" customHeight="1" x14ac:dyDescent="0.2">
      <c r="A7" s="3"/>
      <c r="B7" s="39"/>
      <c r="C7" s="117" t="s">
        <v>46</v>
      </c>
      <c r="D7" s="116" t="s">
        <v>45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21</v>
      </c>
      <c r="C8" s="4"/>
      <c r="D8" s="118" t="s">
        <v>48</v>
      </c>
      <c r="E8" s="4"/>
      <c r="F8" s="4"/>
      <c r="G8" s="42"/>
      <c r="H8" s="26" t="s">
        <v>40</v>
      </c>
      <c r="I8" s="115" t="s">
        <v>51</v>
      </c>
      <c r="J8" s="10"/>
    </row>
    <row r="9" spans="1:15" ht="15.75" hidden="1" customHeight="1" x14ac:dyDescent="0.2">
      <c r="A9" s="3"/>
      <c r="B9" s="3"/>
      <c r="C9" s="4"/>
      <c r="D9" s="118" t="s">
        <v>49</v>
      </c>
      <c r="E9" s="4"/>
      <c r="F9" s="4"/>
      <c r="G9" s="42"/>
      <c r="H9" s="26" t="s">
        <v>36</v>
      </c>
      <c r="I9" s="31"/>
      <c r="J9" s="10"/>
    </row>
    <row r="10" spans="1:15" ht="15.75" hidden="1" customHeight="1" x14ac:dyDescent="0.2">
      <c r="A10" s="3"/>
      <c r="B10" s="48"/>
      <c r="C10" s="117" t="s">
        <v>50</v>
      </c>
      <c r="D10" s="119" t="s">
        <v>45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20</v>
      </c>
      <c r="C11" s="4"/>
      <c r="D11" s="120"/>
      <c r="E11" s="120"/>
      <c r="F11" s="120"/>
      <c r="G11" s="120"/>
      <c r="H11" s="26" t="s">
        <v>40</v>
      </c>
      <c r="I11" s="124"/>
      <c r="J11" s="10"/>
    </row>
    <row r="12" spans="1:15" ht="15.75" customHeight="1" x14ac:dyDescent="0.2">
      <c r="A12" s="3"/>
      <c r="B12" s="38"/>
      <c r="C12" s="25"/>
      <c r="D12" s="121"/>
      <c r="E12" s="121"/>
      <c r="F12" s="121"/>
      <c r="G12" s="121"/>
      <c r="H12" s="26" t="s">
        <v>36</v>
      </c>
      <c r="I12" s="124"/>
      <c r="J12" s="10"/>
    </row>
    <row r="13" spans="1:15" ht="15.75" customHeight="1" x14ac:dyDescent="0.2">
      <c r="A13" s="3"/>
      <c r="B13" s="39"/>
      <c r="C13" s="123"/>
      <c r="D13" s="122"/>
      <c r="E13" s="122"/>
      <c r="F13" s="122"/>
      <c r="G13" s="122"/>
      <c r="H13" s="27"/>
      <c r="I13" s="32"/>
      <c r="J13" s="47"/>
    </row>
    <row r="14" spans="1:15" ht="24" hidden="1" customHeight="1" x14ac:dyDescent="0.2">
      <c r="A14" s="3"/>
      <c r="B14" s="62" t="s">
        <v>22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34</v>
      </c>
      <c r="C15" s="68"/>
      <c r="D15" s="49"/>
      <c r="E15" s="84"/>
      <c r="F15" s="84"/>
      <c r="G15" s="85"/>
      <c r="H15" s="85"/>
      <c r="I15" s="85" t="s">
        <v>31</v>
      </c>
      <c r="J15" s="86"/>
    </row>
    <row r="16" spans="1:15" ht="23.25" customHeight="1" x14ac:dyDescent="0.2">
      <c r="A16" s="187" t="s">
        <v>26</v>
      </c>
      <c r="B16" s="53" t="s">
        <v>26</v>
      </c>
      <c r="C16" s="54"/>
      <c r="D16" s="55"/>
      <c r="E16" s="81"/>
      <c r="F16" s="82"/>
      <c r="G16" s="81"/>
      <c r="H16" s="82"/>
      <c r="I16" s="81">
        <f>SUMIF(F56:F89,A16,I56:I89)+SUMIF(F56:F89,"PSU",I56:I89)</f>
        <v>0</v>
      </c>
      <c r="J16" s="83"/>
    </row>
    <row r="17" spans="1:10" ht="23.25" customHeight="1" x14ac:dyDescent="0.2">
      <c r="A17" s="187" t="s">
        <v>27</v>
      </c>
      <c r="B17" s="53" t="s">
        <v>27</v>
      </c>
      <c r="C17" s="54"/>
      <c r="D17" s="55"/>
      <c r="E17" s="81"/>
      <c r="F17" s="82"/>
      <c r="G17" s="81"/>
      <c r="H17" s="82"/>
      <c r="I17" s="81">
        <f>SUMIF(F56:F89,A17,I56:I89)</f>
        <v>0</v>
      </c>
      <c r="J17" s="83"/>
    </row>
    <row r="18" spans="1:10" ht="23.25" customHeight="1" x14ac:dyDescent="0.2">
      <c r="A18" s="187" t="s">
        <v>28</v>
      </c>
      <c r="B18" s="53" t="s">
        <v>28</v>
      </c>
      <c r="C18" s="54"/>
      <c r="D18" s="55"/>
      <c r="E18" s="81"/>
      <c r="F18" s="82"/>
      <c r="G18" s="81"/>
      <c r="H18" s="82"/>
      <c r="I18" s="81">
        <f>SUMIF(F56:F89,A18,I56:I89)</f>
        <v>0</v>
      </c>
      <c r="J18" s="83"/>
    </row>
    <row r="19" spans="1:10" ht="23.25" customHeight="1" x14ac:dyDescent="0.2">
      <c r="A19" s="187" t="s">
        <v>140</v>
      </c>
      <c r="B19" s="53" t="s">
        <v>29</v>
      </c>
      <c r="C19" s="54"/>
      <c r="D19" s="55"/>
      <c r="E19" s="81"/>
      <c r="F19" s="82"/>
      <c r="G19" s="81"/>
      <c r="H19" s="82"/>
      <c r="I19" s="81">
        <f>SUMIF(F56:F89,A19,I56:I89)</f>
        <v>0</v>
      </c>
      <c r="J19" s="83"/>
    </row>
    <row r="20" spans="1:10" ht="23.25" customHeight="1" x14ac:dyDescent="0.2">
      <c r="A20" s="187" t="s">
        <v>141</v>
      </c>
      <c r="B20" s="53" t="s">
        <v>30</v>
      </c>
      <c r="C20" s="54"/>
      <c r="D20" s="55"/>
      <c r="E20" s="81"/>
      <c r="F20" s="82"/>
      <c r="G20" s="81"/>
      <c r="H20" s="82"/>
      <c r="I20" s="81">
        <f>SUMIF(F56:F89,A20,I56:I89)</f>
        <v>0</v>
      </c>
      <c r="J20" s="83"/>
    </row>
    <row r="21" spans="1:10" ht="23.25" customHeight="1" x14ac:dyDescent="0.2">
      <c r="A21" s="3"/>
      <c r="B21" s="70" t="s">
        <v>31</v>
      </c>
      <c r="C21" s="71"/>
      <c r="D21" s="72"/>
      <c r="E21" s="87"/>
      <c r="F21" s="88"/>
      <c r="G21" s="87"/>
      <c r="H21" s="88"/>
      <c r="I21" s="87">
        <f>SUM(I16:J20)</f>
        <v>0</v>
      </c>
      <c r="J21" s="94"/>
    </row>
    <row r="22" spans="1:10" ht="33" customHeight="1" x14ac:dyDescent="0.2">
      <c r="A22" s="3"/>
      <c r="B22" s="61" t="s">
        <v>35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/>
      <c r="B23" s="53" t="s">
        <v>13</v>
      </c>
      <c r="C23" s="54"/>
      <c r="D23" s="55"/>
      <c r="E23" s="56">
        <v>15</v>
      </c>
      <c r="F23" s="57" t="s">
        <v>0</v>
      </c>
      <c r="G23" s="92">
        <f>ZakladDPHSniVypocet</f>
        <v>0</v>
      </c>
      <c r="H23" s="93"/>
      <c r="I23" s="93"/>
      <c r="J23" s="58" t="str">
        <f t="shared" ref="J23:J28" si="0">Mena</f>
        <v>CZK</v>
      </c>
    </row>
    <row r="24" spans="1:10" ht="23.25" customHeight="1" x14ac:dyDescent="0.2">
      <c r="A24" s="3"/>
      <c r="B24" s="53" t="s">
        <v>14</v>
      </c>
      <c r="C24" s="54"/>
      <c r="D24" s="55"/>
      <c r="E24" s="56">
        <f>SazbaDPH1</f>
        <v>15</v>
      </c>
      <c r="F24" s="57" t="s">
        <v>0</v>
      </c>
      <c r="G24" s="90">
        <f>ZakladDPHSni*SazbaDPH1/100</f>
        <v>0</v>
      </c>
      <c r="H24" s="91"/>
      <c r="I24" s="91"/>
      <c r="J24" s="58" t="str">
        <f t="shared" si="0"/>
        <v>CZK</v>
      </c>
    </row>
    <row r="25" spans="1:10" ht="23.25" customHeight="1" x14ac:dyDescent="0.2">
      <c r="A25" s="3"/>
      <c r="B25" s="53" t="s">
        <v>15</v>
      </c>
      <c r="C25" s="54"/>
      <c r="D25" s="55"/>
      <c r="E25" s="56">
        <v>21</v>
      </c>
      <c r="F25" s="57" t="s">
        <v>0</v>
      </c>
      <c r="G25" s="92">
        <f>ZakladDPHZaklVypocet</f>
        <v>0</v>
      </c>
      <c r="H25" s="93"/>
      <c r="I25" s="93"/>
      <c r="J25" s="58" t="str">
        <f t="shared" si="0"/>
        <v>CZK</v>
      </c>
    </row>
    <row r="26" spans="1:10" ht="23.25" customHeight="1" x14ac:dyDescent="0.2">
      <c r="A26" s="3"/>
      <c r="B26" s="45" t="s">
        <v>16</v>
      </c>
      <c r="C26" s="21"/>
      <c r="D26" s="17"/>
      <c r="E26" s="40">
        <f>SazbaDPH2</f>
        <v>21</v>
      </c>
      <c r="F26" s="41" t="s">
        <v>0</v>
      </c>
      <c r="G26" s="78">
        <f>ZakladDPHZakl*SazbaDPH2/100</f>
        <v>0</v>
      </c>
      <c r="H26" s="79"/>
      <c r="I26" s="79"/>
      <c r="J26" s="52" t="str">
        <f t="shared" si="0"/>
        <v>CZK</v>
      </c>
    </row>
    <row r="27" spans="1:10" ht="23.25" customHeight="1" thickBot="1" x14ac:dyDescent="0.25">
      <c r="A27" s="3"/>
      <c r="B27" s="44" t="s">
        <v>5</v>
      </c>
      <c r="C27" s="19"/>
      <c r="D27" s="22"/>
      <c r="E27" s="19"/>
      <c r="F27" s="20"/>
      <c r="G27" s="80">
        <f>0</f>
        <v>0</v>
      </c>
      <c r="H27" s="80"/>
      <c r="I27" s="80"/>
      <c r="J27" s="59" t="str">
        <f t="shared" si="0"/>
        <v>CZK</v>
      </c>
    </row>
    <row r="28" spans="1:10" ht="27.75" hidden="1" customHeight="1" thickBot="1" x14ac:dyDescent="0.25">
      <c r="A28" s="3"/>
      <c r="B28" s="160" t="s">
        <v>25</v>
      </c>
      <c r="C28" s="161"/>
      <c r="D28" s="161"/>
      <c r="E28" s="162"/>
      <c r="F28" s="163"/>
      <c r="G28" s="164">
        <f>ZakladDPHSniVypocet+ZakladDPHZaklVypocet</f>
        <v>0</v>
      </c>
      <c r="H28" s="164"/>
      <c r="I28" s="164"/>
      <c r="J28" s="165" t="str">
        <f t="shared" si="0"/>
        <v>CZK</v>
      </c>
    </row>
    <row r="29" spans="1:10" ht="27.75" customHeight="1" thickBot="1" x14ac:dyDescent="0.25">
      <c r="A29" s="3"/>
      <c r="B29" s="160" t="s">
        <v>37</v>
      </c>
      <c r="C29" s="166"/>
      <c r="D29" s="166"/>
      <c r="E29" s="166"/>
      <c r="F29" s="166"/>
      <c r="G29" s="167">
        <f>ZakladDPHSni+DPHSni+ZakladDPHZakl+DPHZakl+Zaokrouhleni</f>
        <v>0</v>
      </c>
      <c r="H29" s="167"/>
      <c r="I29" s="167"/>
      <c r="J29" s="168" t="s">
        <v>70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12</v>
      </c>
      <c r="D32" s="36"/>
      <c r="E32" s="36"/>
      <c r="F32" s="18" t="s">
        <v>11</v>
      </c>
      <c r="G32" s="36"/>
      <c r="H32" s="37"/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 x14ac:dyDescent="0.2">
      <c r="A35" s="3"/>
      <c r="B35" s="3"/>
      <c r="C35" s="4"/>
      <c r="D35" s="89" t="s">
        <v>2</v>
      </c>
      <c r="E35" s="89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0" t="s">
        <v>17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 x14ac:dyDescent="0.2">
      <c r="A38" s="129" t="s">
        <v>39</v>
      </c>
      <c r="B38" s="133" t="s">
        <v>18</v>
      </c>
      <c r="C38" s="134" t="s">
        <v>6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19</v>
      </c>
      <c r="I38" s="137" t="s">
        <v>1</v>
      </c>
      <c r="J38" s="138" t="s">
        <v>0</v>
      </c>
    </row>
    <row r="39" spans="1:10" ht="25.5" hidden="1" customHeight="1" x14ac:dyDescent="0.2">
      <c r="A39" s="129">
        <v>1</v>
      </c>
      <c r="B39" s="139" t="s">
        <v>52</v>
      </c>
      <c r="C39" s="140"/>
      <c r="D39" s="141"/>
      <c r="E39" s="141"/>
      <c r="F39" s="142">
        <f>'00 00 Naklady'!AE16+'03 D.1.1-01 Pol'!AE104+'03 D.1.4-01 Pol'!AE59+'03 D.1.4-04 Pol'!AE43+'03 D.1.4-05 Pol'!AE22+'08 2016A182 Pol'!AE180</f>
        <v>0</v>
      </c>
      <c r="G39" s="143">
        <f>'00 00 Naklady'!AF16+'03 D.1.1-01 Pol'!AF104+'03 D.1.4-01 Pol'!AF59+'03 D.1.4-04 Pol'!AF43+'03 D.1.4-05 Pol'!AF22+'08 2016A182 Pol'!AF180</f>
        <v>0</v>
      </c>
      <c r="H39" s="144">
        <f>(F39*SazbaDPH1/100)+(G39*SazbaDPH2/100)</f>
        <v>0</v>
      </c>
      <c r="I39" s="144">
        <f>F39+G39+H39</f>
        <v>0</v>
      </c>
      <c r="J39" s="145" t="str">
        <f>IF(CenaCelkemVypocet=0,"",I39/CenaCelkemVypocet*100)</f>
        <v/>
      </c>
    </row>
    <row r="40" spans="1:10" ht="25.5" customHeight="1" x14ac:dyDescent="0.2">
      <c r="A40" s="129">
        <v>2</v>
      </c>
      <c r="B40" s="146" t="s">
        <v>53</v>
      </c>
      <c r="C40" s="147" t="s">
        <v>54</v>
      </c>
      <c r="D40" s="148"/>
      <c r="E40" s="148"/>
      <c r="F40" s="149">
        <f>'00 00 Naklady'!AE16</f>
        <v>0</v>
      </c>
      <c r="G40" s="150">
        <f>'00 00 Naklady'!AF16</f>
        <v>0</v>
      </c>
      <c r="H40" s="150">
        <f>(F40*SazbaDPH1/100)+(G40*SazbaDPH2/100)</f>
        <v>0</v>
      </c>
      <c r="I40" s="150">
        <f>F40+G40+H40</f>
        <v>0</v>
      </c>
      <c r="J40" s="151" t="str">
        <f>IF(CenaCelkemVypocet=0,"",I40/CenaCelkemVypocet*100)</f>
        <v/>
      </c>
    </row>
    <row r="41" spans="1:10" ht="25.5" customHeight="1" x14ac:dyDescent="0.2">
      <c r="A41" s="129">
        <v>3</v>
      </c>
      <c r="B41" s="152" t="s">
        <v>53</v>
      </c>
      <c r="C41" s="140" t="s">
        <v>29</v>
      </c>
      <c r="D41" s="141"/>
      <c r="E41" s="141"/>
      <c r="F41" s="153">
        <f>'00 00 Naklady'!AE16</f>
        <v>0</v>
      </c>
      <c r="G41" s="144">
        <f>'00 00 Naklady'!AF16</f>
        <v>0</v>
      </c>
      <c r="H41" s="144">
        <f>(F41*SazbaDPH1/100)+(G41*SazbaDPH2/100)</f>
        <v>0</v>
      </c>
      <c r="I41" s="144">
        <f>F41+G41+H41</f>
        <v>0</v>
      </c>
      <c r="J41" s="145" t="str">
        <f>IF(CenaCelkemVypocet=0,"",I41/CenaCelkemVypocet*100)</f>
        <v/>
      </c>
    </row>
    <row r="42" spans="1:10" ht="25.5" customHeight="1" x14ac:dyDescent="0.2">
      <c r="A42" s="129">
        <v>2</v>
      </c>
      <c r="B42" s="146" t="s">
        <v>55</v>
      </c>
      <c r="C42" s="147" t="s">
        <v>56</v>
      </c>
      <c r="D42" s="148"/>
      <c r="E42" s="148"/>
      <c r="F42" s="149">
        <f>'03 D.1.1-01 Pol'!AE104+'03 D.1.4-01 Pol'!AE59+'03 D.1.4-04 Pol'!AE43+'03 D.1.4-05 Pol'!AE22</f>
        <v>0</v>
      </c>
      <c r="G42" s="150">
        <f>'03 D.1.1-01 Pol'!AF104+'03 D.1.4-01 Pol'!AF59+'03 D.1.4-04 Pol'!AF43+'03 D.1.4-05 Pol'!AF22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10" ht="25.5" customHeight="1" x14ac:dyDescent="0.2">
      <c r="A43" s="129">
        <v>3</v>
      </c>
      <c r="B43" s="152" t="s">
        <v>57</v>
      </c>
      <c r="C43" s="140" t="s">
        <v>58</v>
      </c>
      <c r="D43" s="141"/>
      <c r="E43" s="141"/>
      <c r="F43" s="153">
        <f>'03 D.1.1-01 Pol'!AE104</f>
        <v>0</v>
      </c>
      <c r="G43" s="144">
        <f>'03 D.1.1-01 Pol'!AF104</f>
        <v>0</v>
      </c>
      <c r="H43" s="144">
        <f>(F43*SazbaDPH1/100)+(G43*SazbaDPH2/100)</f>
        <v>0</v>
      </c>
      <c r="I43" s="144">
        <f>F43+G43+H43</f>
        <v>0</v>
      </c>
      <c r="J43" s="145" t="str">
        <f>IF(CenaCelkemVypocet=0,"",I43/CenaCelkemVypocet*100)</f>
        <v/>
      </c>
    </row>
    <row r="44" spans="1:10" ht="25.5" customHeight="1" x14ac:dyDescent="0.2">
      <c r="A44" s="129">
        <v>3</v>
      </c>
      <c r="B44" s="152" t="s">
        <v>59</v>
      </c>
      <c r="C44" s="140" t="s">
        <v>60</v>
      </c>
      <c r="D44" s="141"/>
      <c r="E44" s="141"/>
      <c r="F44" s="153">
        <f>'03 D.1.4-01 Pol'!AE59</f>
        <v>0</v>
      </c>
      <c r="G44" s="144">
        <f>'03 D.1.4-01 Pol'!AF59</f>
        <v>0</v>
      </c>
      <c r="H44" s="144">
        <f>(F44*SazbaDPH1/100)+(G44*SazbaDPH2/100)</f>
        <v>0</v>
      </c>
      <c r="I44" s="144">
        <f>F44+G44+H44</f>
        <v>0</v>
      </c>
      <c r="J44" s="145" t="str">
        <f>IF(CenaCelkemVypocet=0,"",I44/CenaCelkemVypocet*100)</f>
        <v/>
      </c>
    </row>
    <row r="45" spans="1:10" ht="25.5" customHeight="1" x14ac:dyDescent="0.2">
      <c r="A45" s="129">
        <v>3</v>
      </c>
      <c r="B45" s="152" t="s">
        <v>61</v>
      </c>
      <c r="C45" s="140" t="s">
        <v>62</v>
      </c>
      <c r="D45" s="141"/>
      <c r="E45" s="141"/>
      <c r="F45" s="153">
        <f>'03 D.1.4-04 Pol'!AE43</f>
        <v>0</v>
      </c>
      <c r="G45" s="144">
        <f>'03 D.1.4-04 Pol'!AF43</f>
        <v>0</v>
      </c>
      <c r="H45" s="144">
        <f>(F45*SazbaDPH1/100)+(G45*SazbaDPH2/100)</f>
        <v>0</v>
      </c>
      <c r="I45" s="144">
        <f>F45+G45+H45</f>
        <v>0</v>
      </c>
      <c r="J45" s="145" t="str">
        <f>IF(CenaCelkemVypocet=0,"",I45/CenaCelkemVypocet*100)</f>
        <v/>
      </c>
    </row>
    <row r="46" spans="1:10" ht="25.5" customHeight="1" x14ac:dyDescent="0.2">
      <c r="A46" s="129">
        <v>3</v>
      </c>
      <c r="B46" s="152" t="s">
        <v>63</v>
      </c>
      <c r="C46" s="140" t="s">
        <v>64</v>
      </c>
      <c r="D46" s="141"/>
      <c r="E46" s="141"/>
      <c r="F46" s="153">
        <f>'03 D.1.4-05 Pol'!AE22</f>
        <v>0</v>
      </c>
      <c r="G46" s="144">
        <f>'03 D.1.4-05 Pol'!AF22</f>
        <v>0</v>
      </c>
      <c r="H46" s="144">
        <f>(F46*SazbaDPH1/100)+(G46*SazbaDPH2/100)</f>
        <v>0</v>
      </c>
      <c r="I46" s="144">
        <f>F46+G46+H46</f>
        <v>0</v>
      </c>
      <c r="J46" s="145" t="str">
        <f>IF(CenaCelkemVypocet=0,"",I46/CenaCelkemVypocet*100)</f>
        <v/>
      </c>
    </row>
    <row r="47" spans="1:10" ht="25.5" customHeight="1" x14ac:dyDescent="0.2">
      <c r="A47" s="129">
        <v>2</v>
      </c>
      <c r="B47" s="146" t="s">
        <v>65</v>
      </c>
      <c r="C47" s="147" t="s">
        <v>66</v>
      </c>
      <c r="D47" s="148"/>
      <c r="E47" s="148"/>
      <c r="F47" s="149">
        <f>'08 2016A182 Pol'!AE180</f>
        <v>0</v>
      </c>
      <c r="G47" s="150">
        <f>'08 2016A182 Pol'!AF180</f>
        <v>0</v>
      </c>
      <c r="H47" s="150">
        <f>(F47*SazbaDPH1/100)+(G47*SazbaDPH2/100)</f>
        <v>0</v>
      </c>
      <c r="I47" s="150">
        <f>F47+G47+H47</f>
        <v>0</v>
      </c>
      <c r="J47" s="151" t="str">
        <f>IF(CenaCelkemVypocet=0,"",I47/CenaCelkemVypocet*100)</f>
        <v/>
      </c>
    </row>
    <row r="48" spans="1:10" ht="25.5" customHeight="1" x14ac:dyDescent="0.2">
      <c r="A48" s="129">
        <v>3</v>
      </c>
      <c r="B48" s="152" t="s">
        <v>67</v>
      </c>
      <c r="C48" s="140" t="s">
        <v>68</v>
      </c>
      <c r="D48" s="141"/>
      <c r="E48" s="141"/>
      <c r="F48" s="153">
        <f>'08 2016A182 Pol'!AE180</f>
        <v>0</v>
      </c>
      <c r="G48" s="144">
        <f>'08 2016A182 Pol'!AF180</f>
        <v>0</v>
      </c>
      <c r="H48" s="144">
        <f>(F48*SazbaDPH1/100)+(G48*SazbaDPH2/100)</f>
        <v>0</v>
      </c>
      <c r="I48" s="144">
        <f>F48+G48+H48</f>
        <v>0</v>
      </c>
      <c r="J48" s="145" t="str">
        <f>IF(CenaCelkemVypocet=0,"",I48/CenaCelkemVypocet*100)</f>
        <v/>
      </c>
    </row>
    <row r="49" spans="1:10" ht="25.5" customHeight="1" x14ac:dyDescent="0.2">
      <c r="A49" s="129"/>
      <c r="B49" s="154" t="s">
        <v>69</v>
      </c>
      <c r="C49" s="155"/>
      <c r="D49" s="155"/>
      <c r="E49" s="156"/>
      <c r="F49" s="157">
        <f>SUMIF(A39:A48,"=1",F39:F48)</f>
        <v>0</v>
      </c>
      <c r="G49" s="158">
        <f>SUMIF(A39:A48,"=1",G39:G48)</f>
        <v>0</v>
      </c>
      <c r="H49" s="158">
        <f>SUMIF(A39:A48,"=1",H39:H48)</f>
        <v>0</v>
      </c>
      <c r="I49" s="158">
        <f>SUMIF(A39:A48,"=1",I39:I48)</f>
        <v>0</v>
      </c>
      <c r="J49" s="159">
        <f>SUMIF(A39:A48,"=1",J39:J48)</f>
        <v>0</v>
      </c>
    </row>
    <row r="53" spans="1:10" ht="15.75" x14ac:dyDescent="0.25">
      <c r="B53" s="169" t="s">
        <v>71</v>
      </c>
    </row>
    <row r="55" spans="1:10" ht="25.5" customHeight="1" x14ac:dyDescent="0.2">
      <c r="A55" s="170"/>
      <c r="B55" s="173" t="s">
        <v>18</v>
      </c>
      <c r="C55" s="173" t="s">
        <v>6</v>
      </c>
      <c r="D55" s="174"/>
      <c r="E55" s="174"/>
      <c r="F55" s="175" t="s">
        <v>72</v>
      </c>
      <c r="G55" s="175"/>
      <c r="H55" s="175"/>
      <c r="I55" s="175" t="s">
        <v>31</v>
      </c>
      <c r="J55" s="175" t="s">
        <v>0</v>
      </c>
    </row>
    <row r="56" spans="1:10" ht="25.5" customHeight="1" x14ac:dyDescent="0.2">
      <c r="A56" s="171"/>
      <c r="B56" s="176" t="s">
        <v>73</v>
      </c>
      <c r="C56" s="177" t="s">
        <v>74</v>
      </c>
      <c r="D56" s="178"/>
      <c r="E56" s="178"/>
      <c r="F56" s="183" t="s">
        <v>26</v>
      </c>
      <c r="G56" s="184"/>
      <c r="H56" s="184"/>
      <c r="I56" s="184">
        <f>'03 D.1.1-01 Pol'!G8+'03 D.1.4-01 Pol'!G8+'08 2016A182 Pol'!G8</f>
        <v>0</v>
      </c>
      <c r="J56" s="181" t="str">
        <f>IF(I90=0,"",I56/I90*100)</f>
        <v/>
      </c>
    </row>
    <row r="57" spans="1:10" ht="25.5" customHeight="1" x14ac:dyDescent="0.2">
      <c r="A57" s="171"/>
      <c r="B57" s="176" t="s">
        <v>75</v>
      </c>
      <c r="C57" s="177" t="s">
        <v>76</v>
      </c>
      <c r="D57" s="178"/>
      <c r="E57" s="178"/>
      <c r="F57" s="183" t="s">
        <v>26</v>
      </c>
      <c r="G57" s="184"/>
      <c r="H57" s="184"/>
      <c r="I57" s="184">
        <f>'08 2016A182 Pol'!G35</f>
        <v>0</v>
      </c>
      <c r="J57" s="181" t="str">
        <f>IF(I90=0,"",I57/I90*100)</f>
        <v/>
      </c>
    </row>
    <row r="58" spans="1:10" ht="25.5" customHeight="1" x14ac:dyDescent="0.2">
      <c r="A58" s="171"/>
      <c r="B58" s="176" t="s">
        <v>77</v>
      </c>
      <c r="C58" s="177" t="s">
        <v>78</v>
      </c>
      <c r="D58" s="178"/>
      <c r="E58" s="178"/>
      <c r="F58" s="183" t="s">
        <v>26</v>
      </c>
      <c r="G58" s="184"/>
      <c r="H58" s="184"/>
      <c r="I58" s="184">
        <f>'08 2016A182 Pol'!G50</f>
        <v>0</v>
      </c>
      <c r="J58" s="181" t="str">
        <f>IF(I90=0,"",I58/I90*100)</f>
        <v/>
      </c>
    </row>
    <row r="59" spans="1:10" ht="25.5" customHeight="1" x14ac:dyDescent="0.2">
      <c r="A59" s="171"/>
      <c r="B59" s="176" t="s">
        <v>79</v>
      </c>
      <c r="C59" s="177" t="s">
        <v>80</v>
      </c>
      <c r="D59" s="178"/>
      <c r="E59" s="178"/>
      <c r="F59" s="183" t="s">
        <v>26</v>
      </c>
      <c r="G59" s="184"/>
      <c r="H59" s="184"/>
      <c r="I59" s="184">
        <f>'08 2016A182 Pol'!G53</f>
        <v>0</v>
      </c>
      <c r="J59" s="181" t="str">
        <f>IF(I90=0,"",I59/I90*100)</f>
        <v/>
      </c>
    </row>
    <row r="60" spans="1:10" ht="25.5" customHeight="1" x14ac:dyDescent="0.2">
      <c r="A60" s="171"/>
      <c r="B60" s="176" t="s">
        <v>81</v>
      </c>
      <c r="C60" s="177" t="s">
        <v>82</v>
      </c>
      <c r="D60" s="178"/>
      <c r="E60" s="178"/>
      <c r="F60" s="183" t="s">
        <v>26</v>
      </c>
      <c r="G60" s="184"/>
      <c r="H60" s="184"/>
      <c r="I60" s="184">
        <f>'03 D.1.1-01 Pol'!G11</f>
        <v>0</v>
      </c>
      <c r="J60" s="181" t="str">
        <f>IF(I90=0,"",I60/I90*100)</f>
        <v/>
      </c>
    </row>
    <row r="61" spans="1:10" ht="25.5" customHeight="1" x14ac:dyDescent="0.2">
      <c r="A61" s="171"/>
      <c r="B61" s="176" t="s">
        <v>83</v>
      </c>
      <c r="C61" s="177" t="s">
        <v>84</v>
      </c>
      <c r="D61" s="178"/>
      <c r="E61" s="178"/>
      <c r="F61" s="183" t="s">
        <v>26</v>
      </c>
      <c r="G61" s="184"/>
      <c r="H61" s="184"/>
      <c r="I61" s="184">
        <f>'03 D.1.1-01 Pol'!G21+'08 2016A182 Pol'!G63</f>
        <v>0</v>
      </c>
      <c r="J61" s="181" t="str">
        <f>IF(I90=0,"",I61/I90*100)</f>
        <v/>
      </c>
    </row>
    <row r="62" spans="1:10" ht="25.5" customHeight="1" x14ac:dyDescent="0.2">
      <c r="A62" s="171"/>
      <c r="B62" s="176" t="s">
        <v>85</v>
      </c>
      <c r="C62" s="177" t="s">
        <v>86</v>
      </c>
      <c r="D62" s="178"/>
      <c r="E62" s="178"/>
      <c r="F62" s="183" t="s">
        <v>26</v>
      </c>
      <c r="G62" s="184"/>
      <c r="H62" s="184"/>
      <c r="I62" s="184">
        <f>'08 2016A182 Pol'!G80</f>
        <v>0</v>
      </c>
      <c r="J62" s="181" t="str">
        <f>IF(I90=0,"",I62/I90*100)</f>
        <v/>
      </c>
    </row>
    <row r="63" spans="1:10" ht="25.5" customHeight="1" x14ac:dyDescent="0.2">
      <c r="A63" s="171"/>
      <c r="B63" s="176" t="s">
        <v>87</v>
      </c>
      <c r="C63" s="177" t="s">
        <v>88</v>
      </c>
      <c r="D63" s="178"/>
      <c r="E63" s="178"/>
      <c r="F63" s="183" t="s">
        <v>26</v>
      </c>
      <c r="G63" s="184"/>
      <c r="H63" s="184"/>
      <c r="I63" s="184">
        <f>'08 2016A182 Pol'!G94</f>
        <v>0</v>
      </c>
      <c r="J63" s="181" t="str">
        <f>IF(I90=0,"",I63/I90*100)</f>
        <v/>
      </c>
    </row>
    <row r="64" spans="1:10" ht="25.5" customHeight="1" x14ac:dyDescent="0.2">
      <c r="A64" s="171"/>
      <c r="B64" s="176" t="s">
        <v>89</v>
      </c>
      <c r="C64" s="177" t="s">
        <v>90</v>
      </c>
      <c r="D64" s="178"/>
      <c r="E64" s="178"/>
      <c r="F64" s="183" t="s">
        <v>26</v>
      </c>
      <c r="G64" s="184"/>
      <c r="H64" s="184"/>
      <c r="I64" s="184">
        <f>'03 D.1.1-01 Pol'!G29</f>
        <v>0</v>
      </c>
      <c r="J64" s="181" t="str">
        <f>IF(I90=0,"",I64/I90*100)</f>
        <v/>
      </c>
    </row>
    <row r="65" spans="1:10" ht="25.5" customHeight="1" x14ac:dyDescent="0.2">
      <c r="A65" s="171"/>
      <c r="B65" s="176" t="s">
        <v>91</v>
      </c>
      <c r="C65" s="177" t="s">
        <v>92</v>
      </c>
      <c r="D65" s="178"/>
      <c r="E65" s="178"/>
      <c r="F65" s="183" t="s">
        <v>26</v>
      </c>
      <c r="G65" s="184"/>
      <c r="H65" s="184"/>
      <c r="I65" s="184">
        <f>'03 D.1.1-01 Pol'!G42</f>
        <v>0</v>
      </c>
      <c r="J65" s="181" t="str">
        <f>IF(I90=0,"",I65/I90*100)</f>
        <v/>
      </c>
    </row>
    <row r="66" spans="1:10" ht="25.5" customHeight="1" x14ac:dyDescent="0.2">
      <c r="A66" s="171"/>
      <c r="B66" s="176" t="s">
        <v>93</v>
      </c>
      <c r="C66" s="177" t="s">
        <v>94</v>
      </c>
      <c r="D66" s="178"/>
      <c r="E66" s="178"/>
      <c r="F66" s="183" t="s">
        <v>26</v>
      </c>
      <c r="G66" s="184"/>
      <c r="H66" s="184"/>
      <c r="I66" s="184">
        <f>'08 2016A182 Pol'!G111</f>
        <v>0</v>
      </c>
      <c r="J66" s="181" t="str">
        <f>IF(I90=0,"",I66/I90*100)</f>
        <v/>
      </c>
    </row>
    <row r="67" spans="1:10" ht="25.5" customHeight="1" x14ac:dyDescent="0.2">
      <c r="A67" s="171"/>
      <c r="B67" s="176" t="s">
        <v>95</v>
      </c>
      <c r="C67" s="177" t="s">
        <v>96</v>
      </c>
      <c r="D67" s="178"/>
      <c r="E67" s="178"/>
      <c r="F67" s="183" t="s">
        <v>26</v>
      </c>
      <c r="G67" s="184"/>
      <c r="H67" s="184"/>
      <c r="I67" s="184">
        <f>'08 2016A182 Pol'!G124</f>
        <v>0</v>
      </c>
      <c r="J67" s="181" t="str">
        <f>IF(I90=0,"",I67/I90*100)</f>
        <v/>
      </c>
    </row>
    <row r="68" spans="1:10" ht="25.5" customHeight="1" x14ac:dyDescent="0.2">
      <c r="A68" s="171"/>
      <c r="B68" s="176" t="s">
        <v>97</v>
      </c>
      <c r="C68" s="177" t="s">
        <v>98</v>
      </c>
      <c r="D68" s="178"/>
      <c r="E68" s="178"/>
      <c r="F68" s="183" t="s">
        <v>26</v>
      </c>
      <c r="G68" s="184"/>
      <c r="H68" s="184"/>
      <c r="I68" s="184">
        <f>'08 2016A182 Pol'!G142</f>
        <v>0</v>
      </c>
      <c r="J68" s="181" t="str">
        <f>IF(I90=0,"",I68/I90*100)</f>
        <v/>
      </c>
    </row>
    <row r="69" spans="1:10" ht="25.5" customHeight="1" x14ac:dyDescent="0.2">
      <c r="A69" s="171"/>
      <c r="B69" s="176" t="s">
        <v>99</v>
      </c>
      <c r="C69" s="177" t="s">
        <v>100</v>
      </c>
      <c r="D69" s="178"/>
      <c r="E69" s="178"/>
      <c r="F69" s="183" t="s">
        <v>26</v>
      </c>
      <c r="G69" s="184"/>
      <c r="H69" s="184"/>
      <c r="I69" s="184">
        <f>'03 D.1.4-01 Pol'!G13</f>
        <v>0</v>
      </c>
      <c r="J69" s="181" t="str">
        <f>IF(I90=0,"",I69/I90*100)</f>
        <v/>
      </c>
    </row>
    <row r="70" spans="1:10" ht="25.5" customHeight="1" x14ac:dyDescent="0.2">
      <c r="A70" s="171"/>
      <c r="B70" s="176" t="s">
        <v>101</v>
      </c>
      <c r="C70" s="177" t="s">
        <v>102</v>
      </c>
      <c r="D70" s="178"/>
      <c r="E70" s="178"/>
      <c r="F70" s="183" t="s">
        <v>26</v>
      </c>
      <c r="G70" s="184"/>
      <c r="H70" s="184"/>
      <c r="I70" s="184">
        <f>'03 D.1.1-01 Pol'!G46</f>
        <v>0</v>
      </c>
      <c r="J70" s="181" t="str">
        <f>IF(I90=0,"",I70/I90*100)</f>
        <v/>
      </c>
    </row>
    <row r="71" spans="1:10" ht="25.5" customHeight="1" x14ac:dyDescent="0.2">
      <c r="A71" s="171"/>
      <c r="B71" s="176" t="s">
        <v>103</v>
      </c>
      <c r="C71" s="177" t="s">
        <v>104</v>
      </c>
      <c r="D71" s="178"/>
      <c r="E71" s="178"/>
      <c r="F71" s="183" t="s">
        <v>26</v>
      </c>
      <c r="G71" s="184"/>
      <c r="H71" s="184"/>
      <c r="I71" s="184">
        <f>'08 2016A182 Pol'!G164</f>
        <v>0</v>
      </c>
      <c r="J71" s="181" t="str">
        <f>IF(I90=0,"",I71/I90*100)</f>
        <v/>
      </c>
    </row>
    <row r="72" spans="1:10" ht="25.5" customHeight="1" x14ac:dyDescent="0.2">
      <c r="A72" s="171"/>
      <c r="B72" s="176" t="s">
        <v>105</v>
      </c>
      <c r="C72" s="177" t="s">
        <v>106</v>
      </c>
      <c r="D72" s="178"/>
      <c r="E72" s="178"/>
      <c r="F72" s="183" t="s">
        <v>26</v>
      </c>
      <c r="G72" s="184"/>
      <c r="H72" s="184"/>
      <c r="I72" s="184">
        <f>'03 D.1.1-01 Pol'!G50</f>
        <v>0</v>
      </c>
      <c r="J72" s="181" t="str">
        <f>IF(I90=0,"",I72/I90*100)</f>
        <v/>
      </c>
    </row>
    <row r="73" spans="1:10" ht="25.5" customHeight="1" x14ac:dyDescent="0.2">
      <c r="A73" s="171"/>
      <c r="B73" s="176" t="s">
        <v>107</v>
      </c>
      <c r="C73" s="177" t="s">
        <v>108</v>
      </c>
      <c r="D73" s="178"/>
      <c r="E73" s="178"/>
      <c r="F73" s="183" t="s">
        <v>26</v>
      </c>
      <c r="G73" s="184"/>
      <c r="H73" s="184"/>
      <c r="I73" s="184">
        <f>'03 D.1.1-01 Pol'!G52</f>
        <v>0</v>
      </c>
      <c r="J73" s="181" t="str">
        <f>IF(I90=0,"",I73/I90*100)</f>
        <v/>
      </c>
    </row>
    <row r="74" spans="1:10" ht="25.5" customHeight="1" x14ac:dyDescent="0.2">
      <c r="A74" s="171"/>
      <c r="B74" s="176" t="s">
        <v>109</v>
      </c>
      <c r="C74" s="177" t="s">
        <v>110</v>
      </c>
      <c r="D74" s="178"/>
      <c r="E74" s="178"/>
      <c r="F74" s="183" t="s">
        <v>26</v>
      </c>
      <c r="G74" s="184"/>
      <c r="H74" s="184"/>
      <c r="I74" s="184">
        <f>'03 D.1.1-01 Pol'!G64</f>
        <v>0</v>
      </c>
      <c r="J74" s="181" t="str">
        <f>IF(I90=0,"",I74/I90*100)</f>
        <v/>
      </c>
    </row>
    <row r="75" spans="1:10" ht="25.5" customHeight="1" x14ac:dyDescent="0.2">
      <c r="A75" s="171"/>
      <c r="B75" s="176" t="s">
        <v>111</v>
      </c>
      <c r="C75" s="177" t="s">
        <v>112</v>
      </c>
      <c r="D75" s="178"/>
      <c r="E75" s="178"/>
      <c r="F75" s="183" t="s">
        <v>27</v>
      </c>
      <c r="G75" s="184"/>
      <c r="H75" s="184"/>
      <c r="I75" s="184">
        <f>'03 D.1.1-01 Pol'!G66</f>
        <v>0</v>
      </c>
      <c r="J75" s="181" t="str">
        <f>IF(I90=0,"",I75/I90*100)</f>
        <v/>
      </c>
    </row>
    <row r="76" spans="1:10" ht="25.5" customHeight="1" x14ac:dyDescent="0.2">
      <c r="A76" s="171"/>
      <c r="B76" s="176" t="s">
        <v>113</v>
      </c>
      <c r="C76" s="177" t="s">
        <v>114</v>
      </c>
      <c r="D76" s="178"/>
      <c r="E76" s="178"/>
      <c r="F76" s="183" t="s">
        <v>27</v>
      </c>
      <c r="G76" s="184"/>
      <c r="H76" s="184"/>
      <c r="I76" s="184">
        <f>'03 D.1.4-01 Pol'!G15</f>
        <v>0</v>
      </c>
      <c r="J76" s="181" t="str">
        <f>IF(I90=0,"",I76/I90*100)</f>
        <v/>
      </c>
    </row>
    <row r="77" spans="1:10" ht="25.5" customHeight="1" x14ac:dyDescent="0.2">
      <c r="A77" s="171"/>
      <c r="B77" s="176" t="s">
        <v>115</v>
      </c>
      <c r="C77" s="177" t="s">
        <v>116</v>
      </c>
      <c r="D77" s="178"/>
      <c r="E77" s="178"/>
      <c r="F77" s="183" t="s">
        <v>27</v>
      </c>
      <c r="G77" s="184"/>
      <c r="H77" s="184"/>
      <c r="I77" s="184">
        <f>'03 D.1.4-01 Pol'!G36</f>
        <v>0</v>
      </c>
      <c r="J77" s="181" t="str">
        <f>IF(I90=0,"",I77/I90*100)</f>
        <v/>
      </c>
    </row>
    <row r="78" spans="1:10" ht="25.5" customHeight="1" x14ac:dyDescent="0.2">
      <c r="A78" s="171"/>
      <c r="B78" s="176" t="s">
        <v>117</v>
      </c>
      <c r="C78" s="177" t="s">
        <v>118</v>
      </c>
      <c r="D78" s="178"/>
      <c r="E78" s="178"/>
      <c r="F78" s="183" t="s">
        <v>27</v>
      </c>
      <c r="G78" s="184"/>
      <c r="H78" s="184"/>
      <c r="I78" s="184">
        <f>'03 D.1.4-01 Pol'!G46</f>
        <v>0</v>
      </c>
      <c r="J78" s="181" t="str">
        <f>IF(I90=0,"",I78/I90*100)</f>
        <v/>
      </c>
    </row>
    <row r="79" spans="1:10" ht="25.5" customHeight="1" x14ac:dyDescent="0.2">
      <c r="A79" s="171"/>
      <c r="B79" s="176" t="s">
        <v>119</v>
      </c>
      <c r="C79" s="177" t="s">
        <v>120</v>
      </c>
      <c r="D79" s="178"/>
      <c r="E79" s="178"/>
      <c r="F79" s="183" t="s">
        <v>27</v>
      </c>
      <c r="G79" s="184"/>
      <c r="H79" s="184"/>
      <c r="I79" s="184">
        <f>'03 D.1.1-01 Pol'!G71</f>
        <v>0</v>
      </c>
      <c r="J79" s="181" t="str">
        <f>IF(I90=0,"",I79/I90*100)</f>
        <v/>
      </c>
    </row>
    <row r="80" spans="1:10" ht="25.5" customHeight="1" x14ac:dyDescent="0.2">
      <c r="A80" s="171"/>
      <c r="B80" s="176" t="s">
        <v>121</v>
      </c>
      <c r="C80" s="177" t="s">
        <v>122</v>
      </c>
      <c r="D80" s="178"/>
      <c r="E80" s="178"/>
      <c r="F80" s="183" t="s">
        <v>27</v>
      </c>
      <c r="G80" s="184"/>
      <c r="H80" s="184"/>
      <c r="I80" s="184">
        <f>'03 D.1.4-01 Pol'!G55</f>
        <v>0</v>
      </c>
      <c r="J80" s="181" t="str">
        <f>IF(I90=0,"",I80/I90*100)</f>
        <v/>
      </c>
    </row>
    <row r="81" spans="1:10" ht="25.5" customHeight="1" x14ac:dyDescent="0.2">
      <c r="A81" s="171"/>
      <c r="B81" s="176" t="s">
        <v>123</v>
      </c>
      <c r="C81" s="177" t="s">
        <v>124</v>
      </c>
      <c r="D81" s="178"/>
      <c r="E81" s="178"/>
      <c r="F81" s="183" t="s">
        <v>27</v>
      </c>
      <c r="G81" s="184"/>
      <c r="H81" s="184"/>
      <c r="I81" s="184">
        <f>'03 D.1.1-01 Pol'!G76</f>
        <v>0</v>
      </c>
      <c r="J81" s="181" t="str">
        <f>IF(I90=0,"",I81/I90*100)</f>
        <v/>
      </c>
    </row>
    <row r="82" spans="1:10" ht="25.5" customHeight="1" x14ac:dyDescent="0.2">
      <c r="A82" s="171"/>
      <c r="B82" s="176" t="s">
        <v>125</v>
      </c>
      <c r="C82" s="177" t="s">
        <v>126</v>
      </c>
      <c r="D82" s="178"/>
      <c r="E82" s="178"/>
      <c r="F82" s="183" t="s">
        <v>27</v>
      </c>
      <c r="G82" s="184"/>
      <c r="H82" s="184"/>
      <c r="I82" s="184">
        <f>'03 D.1.1-01 Pol'!G89</f>
        <v>0</v>
      </c>
      <c r="J82" s="181" t="str">
        <f>IF(I90=0,"",I82/I90*100)</f>
        <v/>
      </c>
    </row>
    <row r="83" spans="1:10" ht="25.5" customHeight="1" x14ac:dyDescent="0.2">
      <c r="A83" s="171"/>
      <c r="B83" s="176" t="s">
        <v>127</v>
      </c>
      <c r="C83" s="177" t="s">
        <v>128</v>
      </c>
      <c r="D83" s="178"/>
      <c r="E83" s="178"/>
      <c r="F83" s="183" t="s">
        <v>28</v>
      </c>
      <c r="G83" s="184"/>
      <c r="H83" s="184"/>
      <c r="I83" s="184">
        <f>'03 D.1.4-04 Pol'!G8+'03 D.1.4-04 Pol'!G15</f>
        <v>0</v>
      </c>
      <c r="J83" s="181" t="str">
        <f>IF(I90=0,"",I83/I90*100)</f>
        <v/>
      </c>
    </row>
    <row r="84" spans="1:10" ht="25.5" customHeight="1" x14ac:dyDescent="0.2">
      <c r="A84" s="171"/>
      <c r="B84" s="176" t="s">
        <v>129</v>
      </c>
      <c r="C84" s="177" t="s">
        <v>130</v>
      </c>
      <c r="D84" s="178"/>
      <c r="E84" s="178"/>
      <c r="F84" s="183" t="s">
        <v>28</v>
      </c>
      <c r="G84" s="184"/>
      <c r="H84" s="184"/>
      <c r="I84" s="184">
        <f>'03 D.1.4-04 Pol'!G29</f>
        <v>0</v>
      </c>
      <c r="J84" s="181" t="str">
        <f>IF(I90=0,"",I84/I90*100)</f>
        <v/>
      </c>
    </row>
    <row r="85" spans="1:10" ht="25.5" customHeight="1" x14ac:dyDescent="0.2">
      <c r="A85" s="171"/>
      <c r="B85" s="176" t="s">
        <v>131</v>
      </c>
      <c r="C85" s="177" t="s">
        <v>132</v>
      </c>
      <c r="D85" s="178"/>
      <c r="E85" s="178"/>
      <c r="F85" s="183" t="s">
        <v>28</v>
      </c>
      <c r="G85" s="184"/>
      <c r="H85" s="184"/>
      <c r="I85" s="184">
        <f>'03 D.1.4-04 Pol'!G11+'03 D.1.4-04 Pol'!G32</f>
        <v>0</v>
      </c>
      <c r="J85" s="181" t="str">
        <f>IF(I90=0,"",I85/I90*100)</f>
        <v/>
      </c>
    </row>
    <row r="86" spans="1:10" ht="25.5" customHeight="1" x14ac:dyDescent="0.2">
      <c r="A86" s="171"/>
      <c r="B86" s="176" t="s">
        <v>133</v>
      </c>
      <c r="C86" s="177" t="s">
        <v>134</v>
      </c>
      <c r="D86" s="178"/>
      <c r="E86" s="178"/>
      <c r="F86" s="183" t="s">
        <v>28</v>
      </c>
      <c r="G86" s="184"/>
      <c r="H86" s="184"/>
      <c r="I86" s="184">
        <f>'03 D.1.4-04 Pol'!G13+'03 D.1.4-04 Pol'!G37</f>
        <v>0</v>
      </c>
      <c r="J86" s="181" t="str">
        <f>IF(I90=0,"",I86/I90*100)</f>
        <v/>
      </c>
    </row>
    <row r="87" spans="1:10" ht="25.5" customHeight="1" x14ac:dyDescent="0.2">
      <c r="A87" s="171"/>
      <c r="B87" s="176" t="s">
        <v>135</v>
      </c>
      <c r="C87" s="177" t="s">
        <v>136</v>
      </c>
      <c r="D87" s="178"/>
      <c r="E87" s="178"/>
      <c r="F87" s="183" t="s">
        <v>28</v>
      </c>
      <c r="G87" s="184"/>
      <c r="H87" s="184"/>
      <c r="I87" s="184">
        <f>'03 D.1.4-05 Pol'!G8</f>
        <v>0</v>
      </c>
      <c r="J87" s="181" t="str">
        <f>IF(I90=0,"",I87/I90*100)</f>
        <v/>
      </c>
    </row>
    <row r="88" spans="1:10" ht="25.5" customHeight="1" x14ac:dyDescent="0.2">
      <c r="A88" s="171"/>
      <c r="B88" s="176" t="s">
        <v>137</v>
      </c>
      <c r="C88" s="177" t="s">
        <v>138</v>
      </c>
      <c r="D88" s="178"/>
      <c r="E88" s="178"/>
      <c r="F88" s="183" t="s">
        <v>139</v>
      </c>
      <c r="G88" s="184"/>
      <c r="H88" s="184"/>
      <c r="I88" s="184">
        <f>'03 D.1.1-01 Pol'!G99</f>
        <v>0</v>
      </c>
      <c r="J88" s="181" t="str">
        <f>IF(I90=0,"",I88/I90*100)</f>
        <v/>
      </c>
    </row>
    <row r="89" spans="1:10" ht="25.5" customHeight="1" x14ac:dyDescent="0.2">
      <c r="A89" s="171"/>
      <c r="B89" s="176" t="s">
        <v>140</v>
      </c>
      <c r="C89" s="177" t="s">
        <v>29</v>
      </c>
      <c r="D89" s="178"/>
      <c r="E89" s="178"/>
      <c r="F89" s="183" t="s">
        <v>140</v>
      </c>
      <c r="G89" s="184"/>
      <c r="H89" s="184"/>
      <c r="I89" s="184">
        <f>'00 00 Naklady'!G8+'08 2016A182 Pol'!G173</f>
        <v>0</v>
      </c>
      <c r="J89" s="181" t="str">
        <f>IF(I90=0,"",I89/I90*100)</f>
        <v/>
      </c>
    </row>
    <row r="90" spans="1:10" ht="25.5" customHeight="1" x14ac:dyDescent="0.2">
      <c r="A90" s="172"/>
      <c r="B90" s="179" t="s">
        <v>1</v>
      </c>
      <c r="C90" s="179"/>
      <c r="D90" s="180"/>
      <c r="E90" s="180"/>
      <c r="F90" s="185"/>
      <c r="G90" s="186"/>
      <c r="H90" s="186"/>
      <c r="I90" s="186">
        <f>SUM(I56:I89)</f>
        <v>0</v>
      </c>
      <c r="J90" s="182">
        <f>SUM(J56:J89)</f>
        <v>0</v>
      </c>
    </row>
    <row r="91" spans="1:10" x14ac:dyDescent="0.2">
      <c r="F91" s="127"/>
      <c r="G91" s="126"/>
      <c r="H91" s="127"/>
      <c r="I91" s="126"/>
      <c r="J91" s="128"/>
    </row>
    <row r="92" spans="1:10" x14ac:dyDescent="0.2">
      <c r="F92" s="127"/>
      <c r="G92" s="126"/>
      <c r="H92" s="127"/>
      <c r="I92" s="126"/>
      <c r="J92" s="128"/>
    </row>
    <row r="93" spans="1:10" x14ac:dyDescent="0.2">
      <c r="F93" s="127"/>
      <c r="G93" s="126"/>
      <c r="H93" s="127"/>
      <c r="I93" s="126"/>
      <c r="J93" s="128"/>
    </row>
  </sheetData>
  <sheetProtection algorithmName="SHA-512" hashValue="mWBC5UFCusSj0VyBsCf3/t+JExBdNPhURtB24XDvnb0JFNeGFxWfr8SHBYKaT7+2zfuN1SPSlgqHMeOXjPFNEw==" saltValue="h/itEUf1n2akiQHlqdR8g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5" t="s">
        <v>7</v>
      </c>
      <c r="B1" s="95"/>
      <c r="C1" s="96"/>
      <c r="D1" s="95"/>
      <c r="E1" s="95"/>
      <c r="F1" s="95"/>
      <c r="G1" s="95"/>
    </row>
    <row r="2" spans="1:7" ht="24.95" customHeight="1" x14ac:dyDescent="0.2">
      <c r="A2" s="74" t="s">
        <v>8</v>
      </c>
      <c r="B2" s="73"/>
      <c r="C2" s="97"/>
      <c r="D2" s="97"/>
      <c r="E2" s="97"/>
      <c r="F2" s="97"/>
      <c r="G2" s="98"/>
    </row>
    <row r="3" spans="1:7" ht="24.95" customHeight="1" x14ac:dyDescent="0.2">
      <c r="A3" s="74" t="s">
        <v>9</v>
      </c>
      <c r="B3" s="73"/>
      <c r="C3" s="97"/>
      <c r="D3" s="97"/>
      <c r="E3" s="97"/>
      <c r="F3" s="97"/>
      <c r="G3" s="98"/>
    </row>
    <row r="4" spans="1:7" ht="24.95" customHeight="1" x14ac:dyDescent="0.2">
      <c r="A4" s="74" t="s">
        <v>10</v>
      </c>
      <c r="B4" s="73"/>
      <c r="C4" s="97"/>
      <c r="D4" s="97"/>
      <c r="E4" s="97"/>
      <c r="F4" s="97"/>
      <c r="G4" s="98"/>
    </row>
    <row r="5" spans="1:7" x14ac:dyDescent="0.2">
      <c r="B5" s="6"/>
      <c r="C5" s="7"/>
      <c r="D5" s="8"/>
    </row>
  </sheetData>
  <sheetProtection algorithmName="SHA-512" hashValue="3S7Y7R+ZErVk0cbO3ntODE7YWJxje2QY+8F4T5nBi1rIlKR5/WkRjSluOaxBcdteZ5QV4mrXtm1xjyZf+/KMrA==" saltValue="y/QEGoUyu+0JBE/Dqw+oR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53</v>
      </c>
      <c r="C3" s="193" t="s">
        <v>54</v>
      </c>
      <c r="D3" s="191"/>
      <c r="E3" s="191"/>
      <c r="F3" s="191"/>
      <c r="G3" s="192"/>
      <c r="AC3" s="125" t="s">
        <v>144</v>
      </c>
      <c r="AG3" t="s">
        <v>145</v>
      </c>
    </row>
    <row r="4" spans="1:60" ht="24.95" customHeight="1" x14ac:dyDescent="0.2">
      <c r="A4" s="194" t="s">
        <v>10</v>
      </c>
      <c r="B4" s="195" t="s">
        <v>53</v>
      </c>
      <c r="C4" s="196" t="s">
        <v>29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7" t="s">
        <v>167</v>
      </c>
      <c r="B8" s="228" t="s">
        <v>140</v>
      </c>
      <c r="C8" s="247" t="s">
        <v>29</v>
      </c>
      <c r="D8" s="229"/>
      <c r="E8" s="230"/>
      <c r="F8" s="231"/>
      <c r="G8" s="232">
        <f>SUMIF(AG9:AG14,"&lt;&gt;NOR",G9:G14)</f>
        <v>0</v>
      </c>
      <c r="H8" s="226"/>
      <c r="I8" s="226">
        <f>SUM(I9:I14)</f>
        <v>0</v>
      </c>
      <c r="J8" s="226"/>
      <c r="K8" s="226">
        <f>SUM(K9:K14)</f>
        <v>0</v>
      </c>
      <c r="L8" s="226"/>
      <c r="M8" s="226">
        <f>SUM(M9:M14)</f>
        <v>0</v>
      </c>
      <c r="N8" s="226"/>
      <c r="O8" s="226">
        <f>SUM(O9:O14)</f>
        <v>0</v>
      </c>
      <c r="P8" s="226"/>
      <c r="Q8" s="226">
        <f>SUM(Q9:Q14)</f>
        <v>0</v>
      </c>
      <c r="R8" s="226"/>
      <c r="S8" s="226"/>
      <c r="T8" s="226"/>
      <c r="U8" s="226"/>
      <c r="V8" s="226">
        <f>SUM(V9:V14)</f>
        <v>0</v>
      </c>
      <c r="W8" s="226"/>
      <c r="AG8" t="s">
        <v>168</v>
      </c>
    </row>
    <row r="9" spans="1:60" outlineLevel="1" x14ac:dyDescent="0.2">
      <c r="A9" s="233">
        <v>1</v>
      </c>
      <c r="B9" s="234" t="s">
        <v>169</v>
      </c>
      <c r="C9" s="248" t="s">
        <v>170</v>
      </c>
      <c r="D9" s="235" t="s">
        <v>171</v>
      </c>
      <c r="E9" s="236">
        <v>1</v>
      </c>
      <c r="F9" s="237"/>
      <c r="G9" s="238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172</v>
      </c>
      <c r="T9" s="224" t="s">
        <v>173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174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49" t="s">
        <v>175</v>
      </c>
      <c r="D10" s="239"/>
      <c r="E10" s="239"/>
      <c r="F10" s="239"/>
      <c r="G10" s="239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176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0">
        <v>2</v>
      </c>
      <c r="B11" s="241" t="s">
        <v>177</v>
      </c>
      <c r="C11" s="250" t="s">
        <v>178</v>
      </c>
      <c r="D11" s="242" t="s">
        <v>171</v>
      </c>
      <c r="E11" s="243">
        <v>1</v>
      </c>
      <c r="F11" s="244"/>
      <c r="G11" s="245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172</v>
      </c>
      <c r="T11" s="224" t="s">
        <v>173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174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0">
        <v>3</v>
      </c>
      <c r="B12" s="241" t="s">
        <v>179</v>
      </c>
      <c r="C12" s="250" t="s">
        <v>180</v>
      </c>
      <c r="D12" s="242" t="s">
        <v>171</v>
      </c>
      <c r="E12" s="243">
        <v>1</v>
      </c>
      <c r="F12" s="244"/>
      <c r="G12" s="245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172</v>
      </c>
      <c r="T12" s="224" t="s">
        <v>173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174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40">
        <v>4</v>
      </c>
      <c r="B13" s="241" t="s">
        <v>181</v>
      </c>
      <c r="C13" s="250" t="s">
        <v>182</v>
      </c>
      <c r="D13" s="242" t="s">
        <v>171</v>
      </c>
      <c r="E13" s="243">
        <v>1</v>
      </c>
      <c r="F13" s="244"/>
      <c r="G13" s="245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172</v>
      </c>
      <c r="T13" s="224" t="s">
        <v>173</v>
      </c>
      <c r="U13" s="224">
        <v>0</v>
      </c>
      <c r="V13" s="224">
        <f>ROUND(E13*U13,2)</f>
        <v>0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174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33">
        <v>5</v>
      </c>
      <c r="B14" s="234" t="s">
        <v>183</v>
      </c>
      <c r="C14" s="248" t="s">
        <v>184</v>
      </c>
      <c r="D14" s="235" t="s">
        <v>171</v>
      </c>
      <c r="E14" s="236">
        <v>1</v>
      </c>
      <c r="F14" s="237"/>
      <c r="G14" s="238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185</v>
      </c>
      <c r="T14" s="224" t="s">
        <v>173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174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x14ac:dyDescent="0.2">
      <c r="A15" s="5"/>
      <c r="B15" s="6"/>
      <c r="C15" s="251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E15">
        <v>15</v>
      </c>
      <c r="AF15">
        <v>21</v>
      </c>
    </row>
    <row r="16" spans="1:60" x14ac:dyDescent="0.2">
      <c r="A16" s="207"/>
      <c r="B16" s="208" t="s">
        <v>31</v>
      </c>
      <c r="C16" s="252"/>
      <c r="D16" s="209"/>
      <c r="E16" s="210"/>
      <c r="F16" s="210"/>
      <c r="G16" s="246">
        <f>G8</f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AE16">
        <f>SUMIF(L7:L14,AE15,G7:G14)</f>
        <v>0</v>
      </c>
      <c r="AF16">
        <f>SUMIF(L7:L14,AF15,G7:G14)</f>
        <v>0</v>
      </c>
      <c r="AG16" t="s">
        <v>186</v>
      </c>
    </row>
    <row r="17" spans="1:33" x14ac:dyDescent="0.2">
      <c r="A17" s="5"/>
      <c r="B17" s="6"/>
      <c r="C17" s="251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x14ac:dyDescent="0.2">
      <c r="A18" s="5"/>
      <c r="B18" s="6"/>
      <c r="C18" s="251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33" x14ac:dyDescent="0.2">
      <c r="A19" s="211" t="s">
        <v>187</v>
      </c>
      <c r="B19" s="211"/>
      <c r="C19" s="253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33" x14ac:dyDescent="0.2">
      <c r="A20" s="212"/>
      <c r="B20" s="213"/>
      <c r="C20" s="254"/>
      <c r="D20" s="213"/>
      <c r="E20" s="213"/>
      <c r="F20" s="213"/>
      <c r="G20" s="2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G20" t="s">
        <v>188</v>
      </c>
    </row>
    <row r="21" spans="1:33" x14ac:dyDescent="0.2">
      <c r="A21" s="215"/>
      <c r="B21" s="216"/>
      <c r="C21" s="255"/>
      <c r="D21" s="216"/>
      <c r="E21" s="216"/>
      <c r="F21" s="216"/>
      <c r="G21" s="21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33" x14ac:dyDescent="0.2">
      <c r="A22" s="215"/>
      <c r="B22" s="216"/>
      <c r="C22" s="255"/>
      <c r="D22" s="216"/>
      <c r="E22" s="216"/>
      <c r="F22" s="216"/>
      <c r="G22" s="21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33" x14ac:dyDescent="0.2">
      <c r="A23" s="215"/>
      <c r="B23" s="216"/>
      <c r="C23" s="255"/>
      <c r="D23" s="216"/>
      <c r="E23" s="216"/>
      <c r="F23" s="216"/>
      <c r="G23" s="21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33" x14ac:dyDescent="0.2">
      <c r="A24" s="218"/>
      <c r="B24" s="219"/>
      <c r="C24" s="256"/>
      <c r="D24" s="219"/>
      <c r="E24" s="219"/>
      <c r="F24" s="219"/>
      <c r="G24" s="22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33" x14ac:dyDescent="0.2">
      <c r="A25" s="5"/>
      <c r="B25" s="6"/>
      <c r="C25" s="251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33" x14ac:dyDescent="0.2">
      <c r="C26" s="257"/>
      <c r="D26" s="188"/>
      <c r="AG26" t="s">
        <v>189</v>
      </c>
    </row>
    <row r="27" spans="1:33" x14ac:dyDescent="0.2">
      <c r="D27" s="188"/>
    </row>
    <row r="28" spans="1:33" x14ac:dyDescent="0.2">
      <c r="D28" s="188"/>
    </row>
    <row r="29" spans="1:33" x14ac:dyDescent="0.2">
      <c r="D29" s="188"/>
    </row>
    <row r="30" spans="1:33" x14ac:dyDescent="0.2">
      <c r="D30" s="188"/>
    </row>
    <row r="31" spans="1:33" x14ac:dyDescent="0.2">
      <c r="D31" s="188"/>
    </row>
    <row r="32" spans="1:33" x14ac:dyDescent="0.2">
      <c r="D32" s="188"/>
    </row>
    <row r="33" spans="4:4" x14ac:dyDescent="0.2">
      <c r="D33" s="188"/>
    </row>
    <row r="34" spans="4:4" x14ac:dyDescent="0.2">
      <c r="D34" s="188"/>
    </row>
    <row r="35" spans="4:4" x14ac:dyDescent="0.2">
      <c r="D35" s="188"/>
    </row>
    <row r="36" spans="4:4" x14ac:dyDescent="0.2">
      <c r="D36" s="188"/>
    </row>
    <row r="37" spans="4:4" x14ac:dyDescent="0.2">
      <c r="D37" s="188"/>
    </row>
    <row r="38" spans="4:4" x14ac:dyDescent="0.2">
      <c r="D38" s="188"/>
    </row>
    <row r="39" spans="4:4" x14ac:dyDescent="0.2">
      <c r="D39" s="188"/>
    </row>
    <row r="40" spans="4:4" x14ac:dyDescent="0.2">
      <c r="D40" s="188"/>
    </row>
    <row r="41" spans="4:4" x14ac:dyDescent="0.2">
      <c r="D41" s="188"/>
    </row>
    <row r="42" spans="4:4" x14ac:dyDescent="0.2">
      <c r="D42" s="188"/>
    </row>
    <row r="43" spans="4:4" x14ac:dyDescent="0.2">
      <c r="D43" s="188"/>
    </row>
    <row r="44" spans="4:4" x14ac:dyDescent="0.2">
      <c r="D44" s="188"/>
    </row>
    <row r="45" spans="4:4" x14ac:dyDescent="0.2">
      <c r="D45" s="188"/>
    </row>
    <row r="46" spans="4:4" x14ac:dyDescent="0.2">
      <c r="D46" s="188"/>
    </row>
    <row r="47" spans="4:4" x14ac:dyDescent="0.2">
      <c r="D47" s="188"/>
    </row>
    <row r="48" spans="4:4" x14ac:dyDescent="0.2">
      <c r="D48" s="188"/>
    </row>
    <row r="49" spans="4:4" x14ac:dyDescent="0.2">
      <c r="D49" s="188"/>
    </row>
    <row r="50" spans="4:4" x14ac:dyDescent="0.2">
      <c r="D50" s="188"/>
    </row>
    <row r="51" spans="4:4" x14ac:dyDescent="0.2">
      <c r="D51" s="188"/>
    </row>
    <row r="52" spans="4:4" x14ac:dyDescent="0.2">
      <c r="D52" s="188"/>
    </row>
    <row r="53" spans="4:4" x14ac:dyDescent="0.2">
      <c r="D53" s="188"/>
    </row>
    <row r="54" spans="4:4" x14ac:dyDescent="0.2">
      <c r="D54" s="188"/>
    </row>
    <row r="55" spans="4:4" x14ac:dyDescent="0.2">
      <c r="D55" s="188"/>
    </row>
    <row r="56" spans="4:4" x14ac:dyDescent="0.2">
      <c r="D56" s="188"/>
    </row>
    <row r="57" spans="4:4" x14ac:dyDescent="0.2">
      <c r="D57" s="188"/>
    </row>
    <row r="58" spans="4:4" x14ac:dyDescent="0.2">
      <c r="D58" s="188"/>
    </row>
    <row r="59" spans="4:4" x14ac:dyDescent="0.2">
      <c r="D59" s="188"/>
    </row>
    <row r="60" spans="4:4" x14ac:dyDescent="0.2">
      <c r="D60" s="188"/>
    </row>
    <row r="61" spans="4:4" x14ac:dyDescent="0.2">
      <c r="D61" s="188"/>
    </row>
    <row r="62" spans="4:4" x14ac:dyDescent="0.2">
      <c r="D62" s="188"/>
    </row>
    <row r="63" spans="4:4" x14ac:dyDescent="0.2">
      <c r="D63" s="188"/>
    </row>
    <row r="64" spans="4:4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2Qwh5x4eRTkFjyK/ILkmoBNVbVtndOtTqwJkH1KXS94zghy8Pc3q03V9sayzSn5D7Tk6xxgTmsAudOffwQJ+UA==" saltValue="xee5F4x0+yFkJS25uY939g==" spinCount="100000" sheet="1"/>
  <mergeCells count="7">
    <mergeCell ref="A1:G1"/>
    <mergeCell ref="C2:G2"/>
    <mergeCell ref="C3:G3"/>
    <mergeCell ref="C4:G4"/>
    <mergeCell ref="A19:C19"/>
    <mergeCell ref="A20:G24"/>
    <mergeCell ref="C10:G1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55</v>
      </c>
      <c r="C3" s="193" t="s">
        <v>56</v>
      </c>
      <c r="D3" s="191"/>
      <c r="E3" s="191"/>
      <c r="F3" s="191"/>
      <c r="G3" s="192"/>
      <c r="AC3" s="125" t="s">
        <v>143</v>
      </c>
      <c r="AG3" t="s">
        <v>145</v>
      </c>
    </row>
    <row r="4" spans="1:60" ht="24.95" customHeight="1" x14ac:dyDescent="0.2">
      <c r="A4" s="194" t="s">
        <v>10</v>
      </c>
      <c r="B4" s="195" t="s">
        <v>57</v>
      </c>
      <c r="C4" s="196" t="s">
        <v>58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7" t="s">
        <v>167</v>
      </c>
      <c r="B8" s="228" t="s">
        <v>73</v>
      </c>
      <c r="C8" s="247" t="s">
        <v>74</v>
      </c>
      <c r="D8" s="229"/>
      <c r="E8" s="230"/>
      <c r="F8" s="231"/>
      <c r="G8" s="232">
        <f>SUMIF(AG9:AG10,"&lt;&gt;NOR",G9:G10)</f>
        <v>0</v>
      </c>
      <c r="H8" s="226"/>
      <c r="I8" s="226">
        <f>SUM(I9:I10)</f>
        <v>0</v>
      </c>
      <c r="J8" s="226"/>
      <c r="K8" s="226">
        <f>SUM(K9:K10)</f>
        <v>0</v>
      </c>
      <c r="L8" s="226"/>
      <c r="M8" s="226">
        <f>SUM(M9:M10)</f>
        <v>0</v>
      </c>
      <c r="N8" s="226"/>
      <c r="O8" s="226">
        <f>SUM(O9:O10)</f>
        <v>0</v>
      </c>
      <c r="P8" s="226"/>
      <c r="Q8" s="226">
        <f>SUM(Q9:Q10)</f>
        <v>1.1299999999999999</v>
      </c>
      <c r="R8" s="226"/>
      <c r="S8" s="226"/>
      <c r="T8" s="226"/>
      <c r="U8" s="226"/>
      <c r="V8" s="226">
        <f>SUM(V9:V10)</f>
        <v>1.31</v>
      </c>
      <c r="W8" s="226"/>
      <c r="AG8" t="s">
        <v>168</v>
      </c>
    </row>
    <row r="9" spans="1:60" outlineLevel="1" x14ac:dyDescent="0.2">
      <c r="A9" s="233">
        <v>1</v>
      </c>
      <c r="B9" s="234" t="s">
        <v>190</v>
      </c>
      <c r="C9" s="248" t="s">
        <v>191</v>
      </c>
      <c r="D9" s="235" t="s">
        <v>192</v>
      </c>
      <c r="E9" s="236">
        <v>8.1959999999999997</v>
      </c>
      <c r="F9" s="237"/>
      <c r="G9" s="238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0.13800000000000001</v>
      </c>
      <c r="Q9" s="224">
        <f>ROUND(E9*P9,2)</f>
        <v>1.1299999999999999</v>
      </c>
      <c r="R9" s="224"/>
      <c r="S9" s="224" t="s">
        <v>172</v>
      </c>
      <c r="T9" s="224" t="s">
        <v>173</v>
      </c>
      <c r="U9" s="224">
        <v>0.16</v>
      </c>
      <c r="V9" s="224">
        <f>ROUND(E9*U9,2)</f>
        <v>1.31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193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63" t="s">
        <v>194</v>
      </c>
      <c r="D10" s="258"/>
      <c r="E10" s="259">
        <v>8.1959999999999997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195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x14ac:dyDescent="0.2">
      <c r="A11" s="227" t="s">
        <v>167</v>
      </c>
      <c r="B11" s="228" t="s">
        <v>81</v>
      </c>
      <c r="C11" s="247" t="s">
        <v>82</v>
      </c>
      <c r="D11" s="229"/>
      <c r="E11" s="230"/>
      <c r="F11" s="231"/>
      <c r="G11" s="232">
        <f>SUMIF(AG12:AG20,"&lt;&gt;NOR",G12:G20)</f>
        <v>0</v>
      </c>
      <c r="H11" s="226"/>
      <c r="I11" s="226">
        <f>SUM(I12:I20)</f>
        <v>0</v>
      </c>
      <c r="J11" s="226"/>
      <c r="K11" s="226">
        <f>SUM(K12:K20)</f>
        <v>0</v>
      </c>
      <c r="L11" s="226"/>
      <c r="M11" s="226">
        <f>SUM(M12:M20)</f>
        <v>0</v>
      </c>
      <c r="N11" s="226"/>
      <c r="O11" s="226">
        <f>SUM(O12:O20)</f>
        <v>0.91</v>
      </c>
      <c r="P11" s="226"/>
      <c r="Q11" s="226">
        <f>SUM(Q12:Q20)</f>
        <v>0</v>
      </c>
      <c r="R11" s="226"/>
      <c r="S11" s="226"/>
      <c r="T11" s="226"/>
      <c r="U11" s="226"/>
      <c r="V11" s="226">
        <f>SUM(V12:V20)</f>
        <v>5.8100000000000005</v>
      </c>
      <c r="W11" s="226"/>
      <c r="AG11" t="s">
        <v>168</v>
      </c>
    </row>
    <row r="12" spans="1:60" ht="22.5" outlineLevel="1" x14ac:dyDescent="0.2">
      <c r="A12" s="233">
        <v>2</v>
      </c>
      <c r="B12" s="234" t="s">
        <v>196</v>
      </c>
      <c r="C12" s="248" t="s">
        <v>197</v>
      </c>
      <c r="D12" s="235" t="s">
        <v>198</v>
      </c>
      <c r="E12" s="236">
        <v>2</v>
      </c>
      <c r="F12" s="237"/>
      <c r="G12" s="238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6.5710000000000005E-2</v>
      </c>
      <c r="O12" s="224">
        <f>ROUND(E12*N12,2)</f>
        <v>0.13</v>
      </c>
      <c r="P12" s="224">
        <v>0</v>
      </c>
      <c r="Q12" s="224">
        <f>ROUND(E12*P12,2)</f>
        <v>0</v>
      </c>
      <c r="R12" s="224"/>
      <c r="S12" s="224" t="s">
        <v>172</v>
      </c>
      <c r="T12" s="224" t="s">
        <v>173</v>
      </c>
      <c r="U12" s="224">
        <v>0.24199999999999999</v>
      </c>
      <c r="V12" s="224">
        <f>ROUND(E12*U12,2)</f>
        <v>0.48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193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21"/>
      <c r="B13" s="222"/>
      <c r="C13" s="263" t="s">
        <v>199</v>
      </c>
      <c r="D13" s="258"/>
      <c r="E13" s="259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195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21"/>
      <c r="B14" s="222"/>
      <c r="C14" s="263" t="s">
        <v>200</v>
      </c>
      <c r="D14" s="258"/>
      <c r="E14" s="259">
        <v>2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195</v>
      </c>
      <c r="AH14" s="204">
        <v>0</v>
      </c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33">
        <v>3</v>
      </c>
      <c r="B15" s="234" t="s">
        <v>201</v>
      </c>
      <c r="C15" s="248" t="s">
        <v>202</v>
      </c>
      <c r="D15" s="235" t="s">
        <v>192</v>
      </c>
      <c r="E15" s="236">
        <v>8.375</v>
      </c>
      <c r="F15" s="237"/>
      <c r="G15" s="238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7.8359999999999999E-2</v>
      </c>
      <c r="O15" s="224">
        <f>ROUND(E15*N15,2)</f>
        <v>0.66</v>
      </c>
      <c r="P15" s="224">
        <v>0</v>
      </c>
      <c r="Q15" s="224">
        <f>ROUND(E15*P15,2)</f>
        <v>0</v>
      </c>
      <c r="R15" s="224"/>
      <c r="S15" s="224" t="s">
        <v>172</v>
      </c>
      <c r="T15" s="224" t="s">
        <v>173</v>
      </c>
      <c r="U15" s="224">
        <v>0.55488999999999999</v>
      </c>
      <c r="V15" s="224">
        <f>ROUND(E15*U15,2)</f>
        <v>4.6500000000000004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193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21"/>
      <c r="B16" s="222"/>
      <c r="C16" s="263" t="s">
        <v>199</v>
      </c>
      <c r="D16" s="258"/>
      <c r="E16" s="259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195</v>
      </c>
      <c r="AH16" s="204">
        <v>0</v>
      </c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63" t="s">
        <v>203</v>
      </c>
      <c r="D17" s="258"/>
      <c r="E17" s="259">
        <v>8.375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195</v>
      </c>
      <c r="AH17" s="204">
        <v>0</v>
      </c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33">
        <v>4</v>
      </c>
      <c r="B18" s="234" t="s">
        <v>204</v>
      </c>
      <c r="C18" s="248" t="s">
        <v>205</v>
      </c>
      <c r="D18" s="235" t="s">
        <v>192</v>
      </c>
      <c r="E18" s="236">
        <v>0.96</v>
      </c>
      <c r="F18" s="237"/>
      <c r="G18" s="238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0.12548000000000001</v>
      </c>
      <c r="O18" s="224">
        <f>ROUND(E18*N18,2)</f>
        <v>0.12</v>
      </c>
      <c r="P18" s="224">
        <v>0</v>
      </c>
      <c r="Q18" s="224">
        <f>ROUND(E18*P18,2)</f>
        <v>0</v>
      </c>
      <c r="R18" s="224"/>
      <c r="S18" s="224" t="s">
        <v>172</v>
      </c>
      <c r="T18" s="224" t="s">
        <v>173</v>
      </c>
      <c r="U18" s="224">
        <v>0.70399999999999996</v>
      </c>
      <c r="V18" s="224">
        <f>ROUND(E18*U18,2)</f>
        <v>0.68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193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63" t="s">
        <v>199</v>
      </c>
      <c r="D19" s="258"/>
      <c r="E19" s="259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195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21"/>
      <c r="B20" s="222"/>
      <c r="C20" s="263" t="s">
        <v>206</v>
      </c>
      <c r="D20" s="258"/>
      <c r="E20" s="259">
        <v>0.96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195</v>
      </c>
      <c r="AH20" s="204">
        <v>0</v>
      </c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x14ac:dyDescent="0.2">
      <c r="A21" s="227" t="s">
        <v>167</v>
      </c>
      <c r="B21" s="228" t="s">
        <v>83</v>
      </c>
      <c r="C21" s="247" t="s">
        <v>84</v>
      </c>
      <c r="D21" s="229"/>
      <c r="E21" s="230"/>
      <c r="F21" s="231"/>
      <c r="G21" s="232">
        <f>SUMIF(AG22:AG28,"&lt;&gt;NOR",G22:G28)</f>
        <v>0</v>
      </c>
      <c r="H21" s="226"/>
      <c r="I21" s="226">
        <f>SUM(I22:I28)</f>
        <v>0</v>
      </c>
      <c r="J21" s="226"/>
      <c r="K21" s="226">
        <f>SUM(K22:K28)</f>
        <v>0</v>
      </c>
      <c r="L21" s="226"/>
      <c r="M21" s="226">
        <f>SUM(M22:M28)</f>
        <v>0</v>
      </c>
      <c r="N21" s="226"/>
      <c r="O21" s="226">
        <f>SUM(O22:O28)</f>
        <v>1.6800000000000002</v>
      </c>
      <c r="P21" s="226"/>
      <c r="Q21" s="226">
        <f>SUM(Q22:Q28)</f>
        <v>0</v>
      </c>
      <c r="R21" s="226"/>
      <c r="S21" s="226"/>
      <c r="T21" s="226"/>
      <c r="U21" s="226"/>
      <c r="V21" s="226">
        <f>SUM(V22:V28)</f>
        <v>3.7</v>
      </c>
      <c r="W21" s="226"/>
      <c r="AG21" t="s">
        <v>168</v>
      </c>
    </row>
    <row r="22" spans="1:60" ht="22.5" outlineLevel="1" x14ac:dyDescent="0.2">
      <c r="A22" s="233">
        <v>5</v>
      </c>
      <c r="B22" s="234" t="s">
        <v>207</v>
      </c>
      <c r="C22" s="248" t="s">
        <v>208</v>
      </c>
      <c r="D22" s="235" t="s">
        <v>192</v>
      </c>
      <c r="E22" s="236">
        <v>8.1959999999999997</v>
      </c>
      <c r="F22" s="237"/>
      <c r="G22" s="238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7.3899999999999993E-2</v>
      </c>
      <c r="O22" s="224">
        <f>ROUND(E22*N22,2)</f>
        <v>0.61</v>
      </c>
      <c r="P22" s="224">
        <v>0</v>
      </c>
      <c r="Q22" s="224">
        <f>ROUND(E22*P22,2)</f>
        <v>0</v>
      </c>
      <c r="R22" s="224"/>
      <c r="S22" s="224" t="s">
        <v>172</v>
      </c>
      <c r="T22" s="224" t="s">
        <v>173</v>
      </c>
      <c r="U22" s="224">
        <v>0.45200000000000001</v>
      </c>
      <c r="V22" s="224">
        <f>ROUND(E22*U22,2)</f>
        <v>3.7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193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21"/>
      <c r="B23" s="222"/>
      <c r="C23" s="263" t="s">
        <v>199</v>
      </c>
      <c r="D23" s="258"/>
      <c r="E23" s="259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195</v>
      </c>
      <c r="AH23" s="204">
        <v>0</v>
      </c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21"/>
      <c r="B24" s="222"/>
      <c r="C24" s="263" t="s">
        <v>209</v>
      </c>
      <c r="D24" s="258"/>
      <c r="E24" s="259">
        <v>8.1959999999999997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195</v>
      </c>
      <c r="AH24" s="204">
        <v>0</v>
      </c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33">
        <v>6</v>
      </c>
      <c r="B25" s="234" t="s">
        <v>210</v>
      </c>
      <c r="C25" s="248" t="s">
        <v>211</v>
      </c>
      <c r="D25" s="235" t="s">
        <v>192</v>
      </c>
      <c r="E25" s="236">
        <v>8.2779600000000002</v>
      </c>
      <c r="F25" s="237"/>
      <c r="G25" s="238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0.129</v>
      </c>
      <c r="O25" s="224">
        <f>ROUND(E25*N25,2)</f>
        <v>1.07</v>
      </c>
      <c r="P25" s="224">
        <v>0</v>
      </c>
      <c r="Q25" s="224">
        <f>ROUND(E25*P25,2)</f>
        <v>0</v>
      </c>
      <c r="R25" s="224" t="s">
        <v>212</v>
      </c>
      <c r="S25" s="224" t="s">
        <v>172</v>
      </c>
      <c r="T25" s="224" t="s">
        <v>173</v>
      </c>
      <c r="U25" s="224">
        <v>0</v>
      </c>
      <c r="V25" s="224">
        <f>ROUND(E25*U25,2)</f>
        <v>0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213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21"/>
      <c r="B26" s="222"/>
      <c r="C26" s="263" t="s">
        <v>199</v>
      </c>
      <c r="D26" s="258"/>
      <c r="E26" s="259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195</v>
      </c>
      <c r="AH26" s="204">
        <v>0</v>
      </c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21"/>
      <c r="B27" s="222"/>
      <c r="C27" s="263" t="s">
        <v>209</v>
      </c>
      <c r="D27" s="258"/>
      <c r="E27" s="259">
        <v>8.1959999999999997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195</v>
      </c>
      <c r="AH27" s="204">
        <v>0</v>
      </c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21"/>
      <c r="B28" s="222"/>
      <c r="C28" s="264" t="s">
        <v>214</v>
      </c>
      <c r="D28" s="260"/>
      <c r="E28" s="261">
        <v>8.1960000000000005E-2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195</v>
      </c>
      <c r="AH28" s="204">
        <v>4</v>
      </c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x14ac:dyDescent="0.2">
      <c r="A29" s="227" t="s">
        <v>167</v>
      </c>
      <c r="B29" s="228" t="s">
        <v>89</v>
      </c>
      <c r="C29" s="247" t="s">
        <v>90</v>
      </c>
      <c r="D29" s="229"/>
      <c r="E29" s="230"/>
      <c r="F29" s="231"/>
      <c r="G29" s="232">
        <f>SUMIF(AG30:AG41,"&lt;&gt;NOR",G30:G41)</f>
        <v>0</v>
      </c>
      <c r="H29" s="226"/>
      <c r="I29" s="226">
        <f>SUM(I30:I41)</f>
        <v>0</v>
      </c>
      <c r="J29" s="226"/>
      <c r="K29" s="226">
        <f>SUM(K30:K41)</f>
        <v>0</v>
      </c>
      <c r="L29" s="226"/>
      <c r="M29" s="226">
        <f>SUM(M30:M41)</f>
        <v>0</v>
      </c>
      <c r="N29" s="226"/>
      <c r="O29" s="226">
        <f>SUM(O30:O41)</f>
        <v>1.5099999999999998</v>
      </c>
      <c r="P29" s="226"/>
      <c r="Q29" s="226">
        <f>SUM(Q30:Q41)</f>
        <v>0</v>
      </c>
      <c r="R29" s="226"/>
      <c r="S29" s="226"/>
      <c r="T29" s="226"/>
      <c r="U29" s="226"/>
      <c r="V29" s="226">
        <f>SUM(V30:V41)</f>
        <v>21.16</v>
      </c>
      <c r="W29" s="226"/>
      <c r="AG29" t="s">
        <v>168</v>
      </c>
    </row>
    <row r="30" spans="1:60" ht="22.5" outlineLevel="1" x14ac:dyDescent="0.2">
      <c r="A30" s="233">
        <v>7</v>
      </c>
      <c r="B30" s="234" t="s">
        <v>215</v>
      </c>
      <c r="C30" s="248" t="s">
        <v>216</v>
      </c>
      <c r="D30" s="235" t="s">
        <v>198</v>
      </c>
      <c r="E30" s="236">
        <v>4.47</v>
      </c>
      <c r="F30" s="237"/>
      <c r="G30" s="238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3.5619999999999999E-2</v>
      </c>
      <c r="O30" s="224">
        <f>ROUND(E30*N30,2)</f>
        <v>0.16</v>
      </c>
      <c r="P30" s="224">
        <v>0</v>
      </c>
      <c r="Q30" s="224">
        <f>ROUND(E30*P30,2)</f>
        <v>0</v>
      </c>
      <c r="R30" s="224"/>
      <c r="S30" s="224" t="s">
        <v>172</v>
      </c>
      <c r="T30" s="224" t="s">
        <v>173</v>
      </c>
      <c r="U30" s="224">
        <v>0.88292999999999999</v>
      </c>
      <c r="V30" s="224">
        <f>ROUND(E30*U30,2)</f>
        <v>3.95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193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21"/>
      <c r="B31" s="222"/>
      <c r="C31" s="263" t="s">
        <v>199</v>
      </c>
      <c r="D31" s="258"/>
      <c r="E31" s="259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195</v>
      </c>
      <c r="AH31" s="204">
        <v>0</v>
      </c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ht="22.5" outlineLevel="1" x14ac:dyDescent="0.2">
      <c r="A32" s="221"/>
      <c r="B32" s="222"/>
      <c r="C32" s="263" t="s">
        <v>217</v>
      </c>
      <c r="D32" s="258"/>
      <c r="E32" s="259">
        <v>4.47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195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33">
        <v>8</v>
      </c>
      <c r="B33" s="234" t="s">
        <v>218</v>
      </c>
      <c r="C33" s="248" t="s">
        <v>219</v>
      </c>
      <c r="D33" s="235" t="s">
        <v>192</v>
      </c>
      <c r="E33" s="236">
        <v>3.9</v>
      </c>
      <c r="F33" s="237"/>
      <c r="G33" s="238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5.6050000000000003E-2</v>
      </c>
      <c r="O33" s="224">
        <f>ROUND(E33*N33,2)</f>
        <v>0.22</v>
      </c>
      <c r="P33" s="224">
        <v>0</v>
      </c>
      <c r="Q33" s="224">
        <f>ROUND(E33*P33,2)</f>
        <v>0</v>
      </c>
      <c r="R33" s="224"/>
      <c r="S33" s="224" t="s">
        <v>172</v>
      </c>
      <c r="T33" s="224" t="s">
        <v>173</v>
      </c>
      <c r="U33" s="224">
        <v>0.624</v>
      </c>
      <c r="V33" s="224">
        <f>ROUND(E33*U33,2)</f>
        <v>2.4300000000000002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193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21"/>
      <c r="B34" s="222"/>
      <c r="C34" s="263" t="s">
        <v>199</v>
      </c>
      <c r="D34" s="258"/>
      <c r="E34" s="259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195</v>
      </c>
      <c r="AH34" s="204">
        <v>0</v>
      </c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21"/>
      <c r="B35" s="222"/>
      <c r="C35" s="263" t="s">
        <v>220</v>
      </c>
      <c r="D35" s="258"/>
      <c r="E35" s="259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195</v>
      </c>
      <c r="AH35" s="204">
        <v>0</v>
      </c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21"/>
      <c r="B36" s="222"/>
      <c r="C36" s="263" t="s">
        <v>221</v>
      </c>
      <c r="D36" s="258"/>
      <c r="E36" s="259">
        <v>3.9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195</v>
      </c>
      <c r="AH36" s="204">
        <v>0</v>
      </c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33">
        <v>9</v>
      </c>
      <c r="B37" s="234" t="s">
        <v>222</v>
      </c>
      <c r="C37" s="248" t="s">
        <v>223</v>
      </c>
      <c r="D37" s="235" t="s">
        <v>192</v>
      </c>
      <c r="E37" s="236">
        <v>18.850000000000001</v>
      </c>
      <c r="F37" s="237"/>
      <c r="G37" s="238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6.0019999999999997E-2</v>
      </c>
      <c r="O37" s="224">
        <f>ROUND(E37*N37,2)</f>
        <v>1.1299999999999999</v>
      </c>
      <c r="P37" s="224">
        <v>0</v>
      </c>
      <c r="Q37" s="224">
        <f>ROUND(E37*P37,2)</f>
        <v>0</v>
      </c>
      <c r="R37" s="224"/>
      <c r="S37" s="224" t="s">
        <v>172</v>
      </c>
      <c r="T37" s="224" t="s">
        <v>173</v>
      </c>
      <c r="U37" s="224">
        <v>0.78400000000000003</v>
      </c>
      <c r="V37" s="224">
        <f>ROUND(E37*U37,2)</f>
        <v>14.78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193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21"/>
      <c r="B38" s="222"/>
      <c r="C38" s="263" t="s">
        <v>199</v>
      </c>
      <c r="D38" s="258"/>
      <c r="E38" s="259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195</v>
      </c>
      <c r="AH38" s="204">
        <v>0</v>
      </c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21"/>
      <c r="B39" s="222"/>
      <c r="C39" s="263" t="s">
        <v>224</v>
      </c>
      <c r="D39" s="258"/>
      <c r="E39" s="259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195</v>
      </c>
      <c r="AH39" s="204">
        <v>0</v>
      </c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21"/>
      <c r="B40" s="222"/>
      <c r="C40" s="263" t="s">
        <v>225</v>
      </c>
      <c r="D40" s="258"/>
      <c r="E40" s="259">
        <v>8.75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195</v>
      </c>
      <c r="AH40" s="204">
        <v>0</v>
      </c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21"/>
      <c r="B41" s="222"/>
      <c r="C41" s="263" t="s">
        <v>226</v>
      </c>
      <c r="D41" s="258"/>
      <c r="E41" s="259">
        <v>10.1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195</v>
      </c>
      <c r="AH41" s="204">
        <v>0</v>
      </c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x14ac:dyDescent="0.2">
      <c r="A42" s="227" t="s">
        <v>167</v>
      </c>
      <c r="B42" s="228" t="s">
        <v>91</v>
      </c>
      <c r="C42" s="247" t="s">
        <v>92</v>
      </c>
      <c r="D42" s="229"/>
      <c r="E42" s="230"/>
      <c r="F42" s="231"/>
      <c r="G42" s="232">
        <f>SUMIF(AG43:AG45,"&lt;&gt;NOR",G43:G45)</f>
        <v>0</v>
      </c>
      <c r="H42" s="226"/>
      <c r="I42" s="226">
        <f>SUM(I43:I45)</f>
        <v>0</v>
      </c>
      <c r="J42" s="226"/>
      <c r="K42" s="226">
        <f>SUM(K43:K45)</f>
        <v>0</v>
      </c>
      <c r="L42" s="226"/>
      <c r="M42" s="226">
        <f>SUM(M43:M45)</f>
        <v>0</v>
      </c>
      <c r="N42" s="226"/>
      <c r="O42" s="226">
        <f>SUM(O43:O45)</f>
        <v>0.06</v>
      </c>
      <c r="P42" s="226"/>
      <c r="Q42" s="226">
        <f>SUM(Q43:Q45)</f>
        <v>0</v>
      </c>
      <c r="R42" s="226"/>
      <c r="S42" s="226"/>
      <c r="T42" s="226"/>
      <c r="U42" s="226"/>
      <c r="V42" s="226">
        <f>SUM(V43:V45)</f>
        <v>2.31</v>
      </c>
      <c r="W42" s="226"/>
      <c r="AG42" t="s">
        <v>168</v>
      </c>
    </row>
    <row r="43" spans="1:60" outlineLevel="1" x14ac:dyDescent="0.2">
      <c r="A43" s="233">
        <v>10</v>
      </c>
      <c r="B43" s="234" t="s">
        <v>227</v>
      </c>
      <c r="C43" s="248" t="s">
        <v>228</v>
      </c>
      <c r="D43" s="235" t="s">
        <v>192</v>
      </c>
      <c r="E43" s="236">
        <v>2.94</v>
      </c>
      <c r="F43" s="237"/>
      <c r="G43" s="238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1.932E-2</v>
      </c>
      <c r="O43" s="224">
        <f>ROUND(E43*N43,2)</f>
        <v>0.06</v>
      </c>
      <c r="P43" s="224">
        <v>0</v>
      </c>
      <c r="Q43" s="224">
        <f>ROUND(E43*P43,2)</f>
        <v>0</v>
      </c>
      <c r="R43" s="224"/>
      <c r="S43" s="224" t="s">
        <v>172</v>
      </c>
      <c r="T43" s="224" t="s">
        <v>173</v>
      </c>
      <c r="U43" s="224">
        <v>0.78632999999999997</v>
      </c>
      <c r="V43" s="224">
        <f>ROUND(E43*U43,2)</f>
        <v>2.31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193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21"/>
      <c r="B44" s="222"/>
      <c r="C44" s="263" t="s">
        <v>199</v>
      </c>
      <c r="D44" s="258"/>
      <c r="E44" s="259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195</v>
      </c>
      <c r="AH44" s="204">
        <v>0</v>
      </c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21"/>
      <c r="B45" s="222"/>
      <c r="C45" s="263" t="s">
        <v>229</v>
      </c>
      <c r="D45" s="258"/>
      <c r="E45" s="259">
        <v>2.94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195</v>
      </c>
      <c r="AH45" s="204">
        <v>0</v>
      </c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x14ac:dyDescent="0.2">
      <c r="A46" s="227" t="s">
        <v>167</v>
      </c>
      <c r="B46" s="228" t="s">
        <v>101</v>
      </c>
      <c r="C46" s="247" t="s">
        <v>102</v>
      </c>
      <c r="D46" s="229"/>
      <c r="E46" s="230"/>
      <c r="F46" s="231"/>
      <c r="G46" s="232">
        <f>SUMIF(AG47:AG49,"&lt;&gt;NOR",G47:G49)</f>
        <v>0</v>
      </c>
      <c r="H46" s="226"/>
      <c r="I46" s="226">
        <f>SUM(I47:I49)</f>
        <v>0</v>
      </c>
      <c r="J46" s="226"/>
      <c r="K46" s="226">
        <f>SUM(K47:K49)</f>
        <v>0</v>
      </c>
      <c r="L46" s="226"/>
      <c r="M46" s="226">
        <f>SUM(M47:M49)</f>
        <v>0</v>
      </c>
      <c r="N46" s="226"/>
      <c r="O46" s="226">
        <f>SUM(O47:O49)</f>
        <v>1.1499999999999999</v>
      </c>
      <c r="P46" s="226"/>
      <c r="Q46" s="226">
        <f>SUM(Q47:Q49)</f>
        <v>0</v>
      </c>
      <c r="R46" s="226"/>
      <c r="S46" s="226"/>
      <c r="T46" s="226"/>
      <c r="U46" s="226"/>
      <c r="V46" s="226">
        <f>SUM(V47:V49)</f>
        <v>1.29</v>
      </c>
      <c r="W46" s="226"/>
      <c r="AG46" t="s">
        <v>168</v>
      </c>
    </row>
    <row r="47" spans="1:60" ht="22.5" outlineLevel="1" x14ac:dyDescent="0.2">
      <c r="A47" s="233">
        <v>11</v>
      </c>
      <c r="B47" s="234" t="s">
        <v>230</v>
      </c>
      <c r="C47" s="248" t="s">
        <v>231</v>
      </c>
      <c r="D47" s="235" t="s">
        <v>232</v>
      </c>
      <c r="E47" s="236">
        <v>9.23</v>
      </c>
      <c r="F47" s="237"/>
      <c r="G47" s="238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0.12472</v>
      </c>
      <c r="O47" s="224">
        <f>ROUND(E47*N47,2)</f>
        <v>1.1499999999999999</v>
      </c>
      <c r="P47" s="224">
        <v>0</v>
      </c>
      <c r="Q47" s="224">
        <f>ROUND(E47*P47,2)</f>
        <v>0</v>
      </c>
      <c r="R47" s="224"/>
      <c r="S47" s="224" t="s">
        <v>172</v>
      </c>
      <c r="T47" s="224" t="s">
        <v>173</v>
      </c>
      <c r="U47" s="224">
        <v>0.14000000000000001</v>
      </c>
      <c r="V47" s="224">
        <f>ROUND(E47*U47,2)</f>
        <v>1.29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193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21"/>
      <c r="B48" s="222"/>
      <c r="C48" s="263" t="s">
        <v>199</v>
      </c>
      <c r="D48" s="258"/>
      <c r="E48" s="259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195</v>
      </c>
      <c r="AH48" s="204">
        <v>0</v>
      </c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21"/>
      <c r="B49" s="222"/>
      <c r="C49" s="263" t="s">
        <v>233</v>
      </c>
      <c r="D49" s="258"/>
      <c r="E49" s="259">
        <v>9.23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195</v>
      </c>
      <c r="AH49" s="204">
        <v>0</v>
      </c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ht="25.5" x14ac:dyDescent="0.2">
      <c r="A50" s="227" t="s">
        <v>167</v>
      </c>
      <c r="B50" s="228" t="s">
        <v>105</v>
      </c>
      <c r="C50" s="247" t="s">
        <v>106</v>
      </c>
      <c r="D50" s="229"/>
      <c r="E50" s="230"/>
      <c r="F50" s="231"/>
      <c r="G50" s="232">
        <f>SUMIF(AG51:AG51,"&lt;&gt;NOR",G51:G51)</f>
        <v>0</v>
      </c>
      <c r="H50" s="226"/>
      <c r="I50" s="226">
        <f>SUM(I51:I51)</f>
        <v>0</v>
      </c>
      <c r="J50" s="226"/>
      <c r="K50" s="226">
        <f>SUM(K51:K51)</f>
        <v>0</v>
      </c>
      <c r="L50" s="226"/>
      <c r="M50" s="226">
        <f>SUM(M51:M51)</f>
        <v>0</v>
      </c>
      <c r="N50" s="226"/>
      <c r="O50" s="226">
        <f>SUM(O51:O51)</f>
        <v>0</v>
      </c>
      <c r="P50" s="226"/>
      <c r="Q50" s="226">
        <f>SUM(Q51:Q51)</f>
        <v>0</v>
      </c>
      <c r="R50" s="226"/>
      <c r="S50" s="226"/>
      <c r="T50" s="226"/>
      <c r="U50" s="226"/>
      <c r="V50" s="226">
        <f>SUM(V51:V51)</f>
        <v>6.16</v>
      </c>
      <c r="W50" s="226"/>
      <c r="AG50" t="s">
        <v>168</v>
      </c>
    </row>
    <row r="51" spans="1:60" outlineLevel="1" x14ac:dyDescent="0.2">
      <c r="A51" s="240">
        <v>12</v>
      </c>
      <c r="B51" s="241" t="s">
        <v>234</v>
      </c>
      <c r="C51" s="250" t="s">
        <v>235</v>
      </c>
      <c r="D51" s="242" t="s">
        <v>192</v>
      </c>
      <c r="E51" s="243">
        <v>20</v>
      </c>
      <c r="F51" s="244"/>
      <c r="G51" s="245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4.0000000000000003E-5</v>
      </c>
      <c r="O51" s="224">
        <f>ROUND(E51*N51,2)</f>
        <v>0</v>
      </c>
      <c r="P51" s="224">
        <v>0</v>
      </c>
      <c r="Q51" s="224">
        <f>ROUND(E51*P51,2)</f>
        <v>0</v>
      </c>
      <c r="R51" s="224"/>
      <c r="S51" s="224" t="s">
        <v>172</v>
      </c>
      <c r="T51" s="224" t="s">
        <v>173</v>
      </c>
      <c r="U51" s="224">
        <v>0.308</v>
      </c>
      <c r="V51" s="224">
        <f>ROUND(E51*U51,2)</f>
        <v>6.16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193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x14ac:dyDescent="0.2">
      <c r="A52" s="227" t="s">
        <v>167</v>
      </c>
      <c r="B52" s="228" t="s">
        <v>107</v>
      </c>
      <c r="C52" s="247" t="s">
        <v>108</v>
      </c>
      <c r="D52" s="229"/>
      <c r="E52" s="230"/>
      <c r="F52" s="231"/>
      <c r="G52" s="232">
        <f>SUMIF(AG53:AG63,"&lt;&gt;NOR",G53:G63)</f>
        <v>0</v>
      </c>
      <c r="H52" s="226"/>
      <c r="I52" s="226">
        <f>SUM(I53:I63)</f>
        <v>0</v>
      </c>
      <c r="J52" s="226"/>
      <c r="K52" s="226">
        <f>SUM(K53:K63)</f>
        <v>0</v>
      </c>
      <c r="L52" s="226"/>
      <c r="M52" s="226">
        <f>SUM(M53:M63)</f>
        <v>0</v>
      </c>
      <c r="N52" s="226"/>
      <c r="O52" s="226">
        <f>SUM(O53:O63)</f>
        <v>0</v>
      </c>
      <c r="P52" s="226"/>
      <c r="Q52" s="226">
        <f>SUM(Q53:Q63)</f>
        <v>1.9100000000000001</v>
      </c>
      <c r="R52" s="226"/>
      <c r="S52" s="226"/>
      <c r="T52" s="226"/>
      <c r="U52" s="226"/>
      <c r="V52" s="226">
        <f>SUM(V53:V63)</f>
        <v>11.620000000000001</v>
      </c>
      <c r="W52" s="226"/>
      <c r="AG52" t="s">
        <v>168</v>
      </c>
    </row>
    <row r="53" spans="1:60" outlineLevel="1" x14ac:dyDescent="0.2">
      <c r="A53" s="233">
        <v>13</v>
      </c>
      <c r="B53" s="234" t="s">
        <v>236</v>
      </c>
      <c r="C53" s="248" t="s">
        <v>237</v>
      </c>
      <c r="D53" s="235" t="s">
        <v>238</v>
      </c>
      <c r="E53" s="236">
        <v>0.6</v>
      </c>
      <c r="F53" s="237"/>
      <c r="G53" s="238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1.82E-3</v>
      </c>
      <c r="O53" s="224">
        <f>ROUND(E53*N53,2)</f>
        <v>0</v>
      </c>
      <c r="P53" s="224">
        <v>1.8</v>
      </c>
      <c r="Q53" s="224">
        <f>ROUND(E53*P53,2)</f>
        <v>1.08</v>
      </c>
      <c r="R53" s="224"/>
      <c r="S53" s="224" t="s">
        <v>172</v>
      </c>
      <c r="T53" s="224" t="s">
        <v>173</v>
      </c>
      <c r="U53" s="224">
        <v>3.1960000000000002</v>
      </c>
      <c r="V53" s="224">
        <f>ROUND(E53*U53,2)</f>
        <v>1.92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193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21"/>
      <c r="B54" s="222"/>
      <c r="C54" s="263" t="s">
        <v>199</v>
      </c>
      <c r="D54" s="258"/>
      <c r="E54" s="259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195</v>
      </c>
      <c r="AH54" s="204">
        <v>0</v>
      </c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21"/>
      <c r="B55" s="222"/>
      <c r="C55" s="263" t="s">
        <v>239</v>
      </c>
      <c r="D55" s="258"/>
      <c r="E55" s="259">
        <v>0.6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195</v>
      </c>
      <c r="AH55" s="204">
        <v>0</v>
      </c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33">
        <v>14</v>
      </c>
      <c r="B56" s="234" t="s">
        <v>240</v>
      </c>
      <c r="C56" s="248" t="s">
        <v>241</v>
      </c>
      <c r="D56" s="235" t="s">
        <v>198</v>
      </c>
      <c r="E56" s="236">
        <v>8</v>
      </c>
      <c r="F56" s="237"/>
      <c r="G56" s="238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4.8999999999999998E-4</v>
      </c>
      <c r="O56" s="224">
        <f>ROUND(E56*N56,2)</f>
        <v>0</v>
      </c>
      <c r="P56" s="224">
        <v>3.1E-2</v>
      </c>
      <c r="Q56" s="224">
        <f>ROUND(E56*P56,2)</f>
        <v>0.25</v>
      </c>
      <c r="R56" s="224"/>
      <c r="S56" s="224" t="s">
        <v>172</v>
      </c>
      <c r="T56" s="224" t="s">
        <v>173</v>
      </c>
      <c r="U56" s="224">
        <v>0.66600000000000004</v>
      </c>
      <c r="V56" s="224">
        <f>ROUND(E56*U56,2)</f>
        <v>5.33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193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ht="22.5" outlineLevel="1" x14ac:dyDescent="0.2">
      <c r="A57" s="221"/>
      <c r="B57" s="222"/>
      <c r="C57" s="263" t="s">
        <v>242</v>
      </c>
      <c r="D57" s="258"/>
      <c r="E57" s="259">
        <v>8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195</v>
      </c>
      <c r="AH57" s="204">
        <v>0</v>
      </c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33">
        <v>15</v>
      </c>
      <c r="B58" s="234" t="s">
        <v>243</v>
      </c>
      <c r="C58" s="248" t="s">
        <v>244</v>
      </c>
      <c r="D58" s="235" t="s">
        <v>232</v>
      </c>
      <c r="E58" s="236">
        <v>2.6</v>
      </c>
      <c r="F58" s="237"/>
      <c r="G58" s="238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4.8999999999999998E-4</v>
      </c>
      <c r="O58" s="224">
        <f>ROUND(E58*N58,2)</f>
        <v>0</v>
      </c>
      <c r="P58" s="224">
        <v>5.3999999999999999E-2</v>
      </c>
      <c r="Q58" s="224">
        <f>ROUND(E58*P58,2)</f>
        <v>0.14000000000000001</v>
      </c>
      <c r="R58" s="224"/>
      <c r="S58" s="224" t="s">
        <v>172</v>
      </c>
      <c r="T58" s="224" t="s">
        <v>173</v>
      </c>
      <c r="U58" s="224">
        <v>0.72899999999999998</v>
      </c>
      <c r="V58" s="224">
        <f>ROUND(E58*U58,2)</f>
        <v>1.9</v>
      </c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193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21"/>
      <c r="B59" s="222"/>
      <c r="C59" s="263" t="s">
        <v>199</v>
      </c>
      <c r="D59" s="258"/>
      <c r="E59" s="259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195</v>
      </c>
      <c r="AH59" s="204">
        <v>0</v>
      </c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21"/>
      <c r="B60" s="222"/>
      <c r="C60" s="263" t="s">
        <v>245</v>
      </c>
      <c r="D60" s="258"/>
      <c r="E60" s="259">
        <v>2.6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195</v>
      </c>
      <c r="AH60" s="204">
        <v>0</v>
      </c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33">
        <v>16</v>
      </c>
      <c r="B61" s="234" t="s">
        <v>246</v>
      </c>
      <c r="C61" s="248" t="s">
        <v>247</v>
      </c>
      <c r="D61" s="235" t="s">
        <v>192</v>
      </c>
      <c r="E61" s="236">
        <v>9.5</v>
      </c>
      <c r="F61" s="237"/>
      <c r="G61" s="238">
        <f>ROUND(E61*F61,2)</f>
        <v>0</v>
      </c>
      <c r="H61" s="225"/>
      <c r="I61" s="224">
        <f>ROUND(E61*H61,2)</f>
        <v>0</v>
      </c>
      <c r="J61" s="225"/>
      <c r="K61" s="224">
        <f>ROUND(E61*J61,2)</f>
        <v>0</v>
      </c>
      <c r="L61" s="224">
        <v>21</v>
      </c>
      <c r="M61" s="224">
        <f>G61*(1+L61/100)</f>
        <v>0</v>
      </c>
      <c r="N61" s="224">
        <v>0</v>
      </c>
      <c r="O61" s="224">
        <f>ROUND(E61*N61,2)</f>
        <v>0</v>
      </c>
      <c r="P61" s="224">
        <v>4.5999999999999999E-2</v>
      </c>
      <c r="Q61" s="224">
        <f>ROUND(E61*P61,2)</f>
        <v>0.44</v>
      </c>
      <c r="R61" s="224"/>
      <c r="S61" s="224" t="s">
        <v>172</v>
      </c>
      <c r="T61" s="224" t="s">
        <v>173</v>
      </c>
      <c r="U61" s="224">
        <v>0.26</v>
      </c>
      <c r="V61" s="224">
        <f>ROUND(E61*U61,2)</f>
        <v>2.4700000000000002</v>
      </c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193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21"/>
      <c r="B62" s="222"/>
      <c r="C62" s="263" t="s">
        <v>199</v>
      </c>
      <c r="D62" s="258"/>
      <c r="E62" s="259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195</v>
      </c>
      <c r="AH62" s="204">
        <v>0</v>
      </c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ht="22.5" outlineLevel="1" x14ac:dyDescent="0.2">
      <c r="A63" s="221"/>
      <c r="B63" s="222"/>
      <c r="C63" s="263" t="s">
        <v>248</v>
      </c>
      <c r="D63" s="258"/>
      <c r="E63" s="259">
        <v>9.5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195</v>
      </c>
      <c r="AH63" s="204">
        <v>0</v>
      </c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x14ac:dyDescent="0.2">
      <c r="A64" s="227" t="s">
        <v>167</v>
      </c>
      <c r="B64" s="228" t="s">
        <v>109</v>
      </c>
      <c r="C64" s="247" t="s">
        <v>110</v>
      </c>
      <c r="D64" s="229"/>
      <c r="E64" s="230"/>
      <c r="F64" s="231"/>
      <c r="G64" s="232">
        <f>SUMIF(AG65:AG65,"&lt;&gt;NOR",G65:G65)</f>
        <v>0</v>
      </c>
      <c r="H64" s="226"/>
      <c r="I64" s="226">
        <f>SUM(I65:I65)</f>
        <v>0</v>
      </c>
      <c r="J64" s="226"/>
      <c r="K64" s="226">
        <f>SUM(K65:K65)</f>
        <v>0</v>
      </c>
      <c r="L64" s="226"/>
      <c r="M64" s="226">
        <f>SUM(M65:M65)</f>
        <v>0</v>
      </c>
      <c r="N64" s="226"/>
      <c r="O64" s="226">
        <f>SUM(O65:O65)</f>
        <v>0</v>
      </c>
      <c r="P64" s="226"/>
      <c r="Q64" s="226">
        <f>SUM(Q65:Q65)</f>
        <v>0</v>
      </c>
      <c r="R64" s="226"/>
      <c r="S64" s="226"/>
      <c r="T64" s="226"/>
      <c r="U64" s="226"/>
      <c r="V64" s="226">
        <f>SUM(V65:V65)</f>
        <v>4.9800000000000004</v>
      </c>
      <c r="W64" s="226"/>
      <c r="AG64" t="s">
        <v>168</v>
      </c>
    </row>
    <row r="65" spans="1:60" outlineLevel="1" x14ac:dyDescent="0.2">
      <c r="A65" s="240">
        <v>17</v>
      </c>
      <c r="B65" s="241" t="s">
        <v>249</v>
      </c>
      <c r="C65" s="250" t="s">
        <v>250</v>
      </c>
      <c r="D65" s="242" t="s">
        <v>251</v>
      </c>
      <c r="E65" s="243">
        <v>5.30593</v>
      </c>
      <c r="F65" s="244"/>
      <c r="G65" s="245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4">
        <v>0</v>
      </c>
      <c r="O65" s="224">
        <f>ROUND(E65*N65,2)</f>
        <v>0</v>
      </c>
      <c r="P65" s="224">
        <v>0</v>
      </c>
      <c r="Q65" s="224">
        <f>ROUND(E65*P65,2)</f>
        <v>0</v>
      </c>
      <c r="R65" s="224"/>
      <c r="S65" s="224" t="s">
        <v>172</v>
      </c>
      <c r="T65" s="224" t="s">
        <v>173</v>
      </c>
      <c r="U65" s="224">
        <v>0.9385</v>
      </c>
      <c r="V65" s="224">
        <f>ROUND(E65*U65,2)</f>
        <v>4.9800000000000004</v>
      </c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252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x14ac:dyDescent="0.2">
      <c r="A66" s="227" t="s">
        <v>167</v>
      </c>
      <c r="B66" s="228" t="s">
        <v>111</v>
      </c>
      <c r="C66" s="247" t="s">
        <v>112</v>
      </c>
      <c r="D66" s="229"/>
      <c r="E66" s="230"/>
      <c r="F66" s="231"/>
      <c r="G66" s="232">
        <f>SUMIF(AG67:AG70,"&lt;&gt;NOR",G67:G70)</f>
        <v>0</v>
      </c>
      <c r="H66" s="226"/>
      <c r="I66" s="226">
        <f>SUM(I67:I70)</f>
        <v>0</v>
      </c>
      <c r="J66" s="226"/>
      <c r="K66" s="226">
        <f>SUM(K67:K70)</f>
        <v>0</v>
      </c>
      <c r="L66" s="226"/>
      <c r="M66" s="226">
        <f>SUM(M67:M70)</f>
        <v>0</v>
      </c>
      <c r="N66" s="226"/>
      <c r="O66" s="226">
        <f>SUM(O67:O70)</f>
        <v>0.01</v>
      </c>
      <c r="P66" s="226"/>
      <c r="Q66" s="226">
        <f>SUM(Q67:Q70)</f>
        <v>0</v>
      </c>
      <c r="R66" s="226"/>
      <c r="S66" s="226"/>
      <c r="T66" s="226"/>
      <c r="U66" s="226"/>
      <c r="V66" s="226">
        <f>SUM(V67:V70)</f>
        <v>0.99</v>
      </c>
      <c r="W66" s="226"/>
      <c r="AG66" t="s">
        <v>168</v>
      </c>
    </row>
    <row r="67" spans="1:60" outlineLevel="1" x14ac:dyDescent="0.2">
      <c r="A67" s="233">
        <v>18</v>
      </c>
      <c r="B67" s="234" t="s">
        <v>253</v>
      </c>
      <c r="C67" s="248" t="s">
        <v>254</v>
      </c>
      <c r="D67" s="235" t="s">
        <v>192</v>
      </c>
      <c r="E67" s="236">
        <v>2.56</v>
      </c>
      <c r="F67" s="237"/>
      <c r="G67" s="238">
        <f>ROUND(E67*F67,2)</f>
        <v>0</v>
      </c>
      <c r="H67" s="225"/>
      <c r="I67" s="224">
        <f>ROUND(E67*H67,2)</f>
        <v>0</v>
      </c>
      <c r="J67" s="225"/>
      <c r="K67" s="224">
        <f>ROUND(E67*J67,2)</f>
        <v>0</v>
      </c>
      <c r="L67" s="224">
        <v>21</v>
      </c>
      <c r="M67" s="224">
        <f>G67*(1+L67/100)</f>
        <v>0</v>
      </c>
      <c r="N67" s="224">
        <v>4.1999999999999997E-3</v>
      </c>
      <c r="O67" s="224">
        <f>ROUND(E67*N67,2)</f>
        <v>0.01</v>
      </c>
      <c r="P67" s="224">
        <v>0</v>
      </c>
      <c r="Q67" s="224">
        <f>ROUND(E67*P67,2)</f>
        <v>0</v>
      </c>
      <c r="R67" s="224"/>
      <c r="S67" s="224" t="s">
        <v>172</v>
      </c>
      <c r="T67" s="224" t="s">
        <v>173</v>
      </c>
      <c r="U67" s="224">
        <v>0.38500000000000001</v>
      </c>
      <c r="V67" s="224">
        <f>ROUND(E67*U67,2)</f>
        <v>0.99</v>
      </c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193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21"/>
      <c r="B68" s="222"/>
      <c r="C68" s="263" t="s">
        <v>199</v>
      </c>
      <c r="D68" s="258"/>
      <c r="E68" s="259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195</v>
      </c>
      <c r="AH68" s="204">
        <v>0</v>
      </c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21"/>
      <c r="B69" s="222"/>
      <c r="C69" s="263" t="s">
        <v>255</v>
      </c>
      <c r="D69" s="258"/>
      <c r="E69" s="259">
        <v>2.56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195</v>
      </c>
      <c r="AH69" s="204">
        <v>0</v>
      </c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21">
        <v>19</v>
      </c>
      <c r="B70" s="222" t="s">
        <v>256</v>
      </c>
      <c r="C70" s="265" t="s">
        <v>257</v>
      </c>
      <c r="D70" s="223" t="s">
        <v>0</v>
      </c>
      <c r="E70" s="262"/>
      <c r="F70" s="225"/>
      <c r="G70" s="224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0</v>
      </c>
      <c r="O70" s="224">
        <f>ROUND(E70*N70,2)</f>
        <v>0</v>
      </c>
      <c r="P70" s="224">
        <v>0</v>
      </c>
      <c r="Q70" s="224">
        <f>ROUND(E70*P70,2)</f>
        <v>0</v>
      </c>
      <c r="R70" s="224"/>
      <c r="S70" s="224" t="s">
        <v>172</v>
      </c>
      <c r="T70" s="224" t="s">
        <v>173</v>
      </c>
      <c r="U70" s="224">
        <v>0</v>
      </c>
      <c r="V70" s="224">
        <f>ROUND(E70*U70,2)</f>
        <v>0</v>
      </c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252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x14ac:dyDescent="0.2">
      <c r="A71" s="227" t="s">
        <v>167</v>
      </c>
      <c r="B71" s="228" t="s">
        <v>119</v>
      </c>
      <c r="C71" s="247" t="s">
        <v>120</v>
      </c>
      <c r="D71" s="229"/>
      <c r="E71" s="230"/>
      <c r="F71" s="231"/>
      <c r="G71" s="232">
        <f>SUMIF(AG72:AG75,"&lt;&gt;NOR",G72:G75)</f>
        <v>0</v>
      </c>
      <c r="H71" s="226"/>
      <c r="I71" s="226">
        <f>SUM(I72:I75)</f>
        <v>0</v>
      </c>
      <c r="J71" s="226"/>
      <c r="K71" s="226">
        <f>SUM(K72:K75)</f>
        <v>0</v>
      </c>
      <c r="L71" s="226"/>
      <c r="M71" s="226">
        <f>SUM(M72:M75)</f>
        <v>0</v>
      </c>
      <c r="N71" s="226"/>
      <c r="O71" s="226">
        <f>SUM(O72:O75)</f>
        <v>0</v>
      </c>
      <c r="P71" s="226"/>
      <c r="Q71" s="226">
        <f>SUM(Q72:Q75)</f>
        <v>0</v>
      </c>
      <c r="R71" s="226"/>
      <c r="S71" s="226"/>
      <c r="T71" s="226"/>
      <c r="U71" s="226"/>
      <c r="V71" s="226">
        <f>SUM(V72:V75)</f>
        <v>0</v>
      </c>
      <c r="W71" s="226"/>
      <c r="AG71" t="s">
        <v>168</v>
      </c>
    </row>
    <row r="72" spans="1:60" ht="22.5" outlineLevel="1" x14ac:dyDescent="0.2">
      <c r="A72" s="233">
        <v>20</v>
      </c>
      <c r="B72" s="234" t="s">
        <v>258</v>
      </c>
      <c r="C72" s="248" t="s">
        <v>259</v>
      </c>
      <c r="D72" s="235" t="s">
        <v>260</v>
      </c>
      <c r="E72" s="236">
        <v>1</v>
      </c>
      <c r="F72" s="237"/>
      <c r="G72" s="238">
        <f>ROUND(E72*F72,2)</f>
        <v>0</v>
      </c>
      <c r="H72" s="225"/>
      <c r="I72" s="224">
        <f>ROUND(E72*H72,2)</f>
        <v>0</v>
      </c>
      <c r="J72" s="225"/>
      <c r="K72" s="224">
        <f>ROUND(E72*J72,2)</f>
        <v>0</v>
      </c>
      <c r="L72" s="224">
        <v>21</v>
      </c>
      <c r="M72" s="224">
        <f>G72*(1+L72/100)</f>
        <v>0</v>
      </c>
      <c r="N72" s="224">
        <v>0</v>
      </c>
      <c r="O72" s="224">
        <f>ROUND(E72*N72,2)</f>
        <v>0</v>
      </c>
      <c r="P72" s="224">
        <v>0</v>
      </c>
      <c r="Q72" s="224">
        <f>ROUND(E72*P72,2)</f>
        <v>0</v>
      </c>
      <c r="R72" s="224"/>
      <c r="S72" s="224" t="s">
        <v>185</v>
      </c>
      <c r="T72" s="224" t="s">
        <v>173</v>
      </c>
      <c r="U72" s="224">
        <v>0</v>
      </c>
      <c r="V72" s="224">
        <f>ROUND(E72*U72,2)</f>
        <v>0</v>
      </c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193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21"/>
      <c r="B73" s="222"/>
      <c r="C73" s="263" t="s">
        <v>199</v>
      </c>
      <c r="D73" s="258"/>
      <c r="E73" s="259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195</v>
      </c>
      <c r="AH73" s="204">
        <v>0</v>
      </c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21"/>
      <c r="B74" s="222"/>
      <c r="C74" s="263" t="s">
        <v>261</v>
      </c>
      <c r="D74" s="258"/>
      <c r="E74" s="259">
        <v>1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195</v>
      </c>
      <c r="AH74" s="204">
        <v>0</v>
      </c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21">
        <v>21</v>
      </c>
      <c r="B75" s="222" t="s">
        <v>262</v>
      </c>
      <c r="C75" s="265" t="s">
        <v>263</v>
      </c>
      <c r="D75" s="223" t="s">
        <v>0</v>
      </c>
      <c r="E75" s="262"/>
      <c r="F75" s="225"/>
      <c r="G75" s="224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0</v>
      </c>
      <c r="O75" s="224">
        <f>ROUND(E75*N75,2)</f>
        <v>0</v>
      </c>
      <c r="P75" s="224">
        <v>0</v>
      </c>
      <c r="Q75" s="224">
        <f>ROUND(E75*P75,2)</f>
        <v>0</v>
      </c>
      <c r="R75" s="224"/>
      <c r="S75" s="224" t="s">
        <v>172</v>
      </c>
      <c r="T75" s="224" t="s">
        <v>173</v>
      </c>
      <c r="U75" s="224">
        <v>0</v>
      </c>
      <c r="V75" s="224">
        <f>ROUND(E75*U75,2)</f>
        <v>0</v>
      </c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252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x14ac:dyDescent="0.2">
      <c r="A76" s="227" t="s">
        <v>167</v>
      </c>
      <c r="B76" s="228" t="s">
        <v>123</v>
      </c>
      <c r="C76" s="247" t="s">
        <v>124</v>
      </c>
      <c r="D76" s="229"/>
      <c r="E76" s="230"/>
      <c r="F76" s="231"/>
      <c r="G76" s="232">
        <f>SUMIF(AG77:AG88,"&lt;&gt;NOR",G77:G88)</f>
        <v>0</v>
      </c>
      <c r="H76" s="226"/>
      <c r="I76" s="226">
        <f>SUM(I77:I88)</f>
        <v>0</v>
      </c>
      <c r="J76" s="226"/>
      <c r="K76" s="226">
        <f>SUM(K77:K88)</f>
        <v>0</v>
      </c>
      <c r="L76" s="226"/>
      <c r="M76" s="226">
        <f>SUM(M77:M88)</f>
        <v>0</v>
      </c>
      <c r="N76" s="226"/>
      <c r="O76" s="226">
        <f>SUM(O77:O88)</f>
        <v>6.9999999999999993E-2</v>
      </c>
      <c r="P76" s="226"/>
      <c r="Q76" s="226">
        <f>SUM(Q77:Q88)</f>
        <v>0</v>
      </c>
      <c r="R76" s="226"/>
      <c r="S76" s="226"/>
      <c r="T76" s="226"/>
      <c r="U76" s="226"/>
      <c r="V76" s="226">
        <f>SUM(V77:V88)</f>
        <v>3.16</v>
      </c>
      <c r="W76" s="226"/>
      <c r="AG76" t="s">
        <v>168</v>
      </c>
    </row>
    <row r="77" spans="1:60" outlineLevel="1" x14ac:dyDescent="0.2">
      <c r="A77" s="233">
        <v>22</v>
      </c>
      <c r="B77" s="234" t="s">
        <v>264</v>
      </c>
      <c r="C77" s="248" t="s">
        <v>265</v>
      </c>
      <c r="D77" s="235" t="s">
        <v>232</v>
      </c>
      <c r="E77" s="236">
        <v>2.8</v>
      </c>
      <c r="F77" s="237"/>
      <c r="G77" s="238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4">
        <v>3.2000000000000003E-4</v>
      </c>
      <c r="O77" s="224">
        <f>ROUND(E77*N77,2)</f>
        <v>0</v>
      </c>
      <c r="P77" s="224">
        <v>0</v>
      </c>
      <c r="Q77" s="224">
        <f>ROUND(E77*P77,2)</f>
        <v>0</v>
      </c>
      <c r="R77" s="224"/>
      <c r="S77" s="224" t="s">
        <v>172</v>
      </c>
      <c r="T77" s="224" t="s">
        <v>173</v>
      </c>
      <c r="U77" s="224">
        <v>0.23599999999999999</v>
      </c>
      <c r="V77" s="224">
        <f>ROUND(E77*U77,2)</f>
        <v>0.66</v>
      </c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193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21"/>
      <c r="B78" s="222"/>
      <c r="C78" s="263" t="s">
        <v>199</v>
      </c>
      <c r="D78" s="258"/>
      <c r="E78" s="259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195</v>
      </c>
      <c r="AH78" s="204">
        <v>0</v>
      </c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outlineLevel="1" x14ac:dyDescent="0.2">
      <c r="A79" s="221"/>
      <c r="B79" s="222"/>
      <c r="C79" s="263" t="s">
        <v>266</v>
      </c>
      <c r="D79" s="258"/>
      <c r="E79" s="259">
        <v>2.8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195</v>
      </c>
      <c r="AH79" s="204">
        <v>0</v>
      </c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33">
        <v>23</v>
      </c>
      <c r="B80" s="234" t="s">
        <v>267</v>
      </c>
      <c r="C80" s="248" t="s">
        <v>268</v>
      </c>
      <c r="D80" s="235" t="s">
        <v>192</v>
      </c>
      <c r="E80" s="236">
        <v>2.56</v>
      </c>
      <c r="F80" s="237"/>
      <c r="G80" s="238">
        <f>ROUND(E80*F80,2)</f>
        <v>0</v>
      </c>
      <c r="H80" s="225"/>
      <c r="I80" s="224">
        <f>ROUND(E80*H80,2)</f>
        <v>0</v>
      </c>
      <c r="J80" s="225"/>
      <c r="K80" s="224">
        <f>ROUND(E80*J80,2)</f>
        <v>0</v>
      </c>
      <c r="L80" s="224">
        <v>21</v>
      </c>
      <c r="M80" s="224">
        <f>G80*(1+L80/100)</f>
        <v>0</v>
      </c>
      <c r="N80" s="224">
        <v>5.0400000000000002E-3</v>
      </c>
      <c r="O80" s="224">
        <f>ROUND(E80*N80,2)</f>
        <v>0.01</v>
      </c>
      <c r="P80" s="224">
        <v>0</v>
      </c>
      <c r="Q80" s="224">
        <f>ROUND(E80*P80,2)</f>
        <v>0</v>
      </c>
      <c r="R80" s="224"/>
      <c r="S80" s="224" t="s">
        <v>172</v>
      </c>
      <c r="T80" s="224" t="s">
        <v>173</v>
      </c>
      <c r="U80" s="224">
        <v>0.97799999999999998</v>
      </c>
      <c r="V80" s="224">
        <f>ROUND(E80*U80,2)</f>
        <v>2.5</v>
      </c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193</v>
      </c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21"/>
      <c r="B81" s="222"/>
      <c r="C81" s="263" t="s">
        <v>199</v>
      </c>
      <c r="D81" s="258"/>
      <c r="E81" s="259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195</v>
      </c>
      <c r="AH81" s="204">
        <v>0</v>
      </c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 x14ac:dyDescent="0.2">
      <c r="A82" s="221"/>
      <c r="B82" s="222"/>
      <c r="C82" s="263" t="s">
        <v>255</v>
      </c>
      <c r="D82" s="258"/>
      <c r="E82" s="259">
        <v>2.56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195</v>
      </c>
      <c r="AH82" s="204">
        <v>0</v>
      </c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outlineLevel="1" x14ac:dyDescent="0.2">
      <c r="A83" s="233">
        <v>24</v>
      </c>
      <c r="B83" s="234" t="s">
        <v>269</v>
      </c>
      <c r="C83" s="248" t="s">
        <v>270</v>
      </c>
      <c r="D83" s="235" t="s">
        <v>192</v>
      </c>
      <c r="E83" s="236">
        <v>2.9820000000000002</v>
      </c>
      <c r="F83" s="237"/>
      <c r="G83" s="238">
        <f>ROUND(E83*F83,2)</f>
        <v>0</v>
      </c>
      <c r="H83" s="225"/>
      <c r="I83" s="224">
        <f>ROUND(E83*H83,2)</f>
        <v>0</v>
      </c>
      <c r="J83" s="225"/>
      <c r="K83" s="224">
        <f>ROUND(E83*J83,2)</f>
        <v>0</v>
      </c>
      <c r="L83" s="224">
        <v>21</v>
      </c>
      <c r="M83" s="224">
        <f>G83*(1+L83/100)</f>
        <v>0</v>
      </c>
      <c r="N83" s="224">
        <v>1.9199999999999998E-2</v>
      </c>
      <c r="O83" s="224">
        <f>ROUND(E83*N83,2)</f>
        <v>0.06</v>
      </c>
      <c r="P83" s="224">
        <v>0</v>
      </c>
      <c r="Q83" s="224">
        <f>ROUND(E83*P83,2)</f>
        <v>0</v>
      </c>
      <c r="R83" s="224" t="s">
        <v>212</v>
      </c>
      <c r="S83" s="224" t="s">
        <v>172</v>
      </c>
      <c r="T83" s="224" t="s">
        <v>173</v>
      </c>
      <c r="U83" s="224">
        <v>0</v>
      </c>
      <c r="V83" s="224">
        <f>ROUND(E83*U83,2)</f>
        <v>0</v>
      </c>
      <c r="W83" s="224"/>
      <c r="X83" s="204"/>
      <c r="Y83" s="204"/>
      <c r="Z83" s="204"/>
      <c r="AA83" s="204"/>
      <c r="AB83" s="204"/>
      <c r="AC83" s="204"/>
      <c r="AD83" s="204"/>
      <c r="AE83" s="204"/>
      <c r="AF83" s="204"/>
      <c r="AG83" s="204" t="s">
        <v>213</v>
      </c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outlineLevel="1" x14ac:dyDescent="0.2">
      <c r="A84" s="221"/>
      <c r="B84" s="222"/>
      <c r="C84" s="263" t="s">
        <v>199</v>
      </c>
      <c r="D84" s="258"/>
      <c r="E84" s="259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195</v>
      </c>
      <c r="AH84" s="204">
        <v>0</v>
      </c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21"/>
      <c r="B85" s="222"/>
      <c r="C85" s="263" t="s">
        <v>255</v>
      </c>
      <c r="D85" s="258"/>
      <c r="E85" s="259">
        <v>2.56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195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 x14ac:dyDescent="0.2">
      <c r="A86" s="221"/>
      <c r="B86" s="222"/>
      <c r="C86" s="263" t="s">
        <v>271</v>
      </c>
      <c r="D86" s="258"/>
      <c r="E86" s="259">
        <v>0.28000000000000003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195</v>
      </c>
      <c r="AH86" s="204">
        <v>0</v>
      </c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21"/>
      <c r="B87" s="222"/>
      <c r="C87" s="264" t="s">
        <v>272</v>
      </c>
      <c r="D87" s="260"/>
      <c r="E87" s="261">
        <v>0.14199999999999999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195</v>
      </c>
      <c r="AH87" s="204">
        <v>4</v>
      </c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 x14ac:dyDescent="0.2">
      <c r="A88" s="221">
        <v>25</v>
      </c>
      <c r="B88" s="222" t="s">
        <v>273</v>
      </c>
      <c r="C88" s="265" t="s">
        <v>274</v>
      </c>
      <c r="D88" s="223" t="s">
        <v>0</v>
      </c>
      <c r="E88" s="262"/>
      <c r="F88" s="225"/>
      <c r="G88" s="224">
        <f>ROUND(E88*F88,2)</f>
        <v>0</v>
      </c>
      <c r="H88" s="225"/>
      <c r="I88" s="224">
        <f>ROUND(E88*H88,2)</f>
        <v>0</v>
      </c>
      <c r="J88" s="225"/>
      <c r="K88" s="224">
        <f>ROUND(E88*J88,2)</f>
        <v>0</v>
      </c>
      <c r="L88" s="224">
        <v>21</v>
      </c>
      <c r="M88" s="224">
        <f>G88*(1+L88/100)</f>
        <v>0</v>
      </c>
      <c r="N88" s="224">
        <v>0</v>
      </c>
      <c r="O88" s="224">
        <f>ROUND(E88*N88,2)</f>
        <v>0</v>
      </c>
      <c r="P88" s="224">
        <v>0</v>
      </c>
      <c r="Q88" s="224">
        <f>ROUND(E88*P88,2)</f>
        <v>0</v>
      </c>
      <c r="R88" s="224"/>
      <c r="S88" s="224" t="s">
        <v>172</v>
      </c>
      <c r="T88" s="224" t="s">
        <v>173</v>
      </c>
      <c r="U88" s="224">
        <v>0</v>
      </c>
      <c r="V88" s="224">
        <f>ROUND(E88*U88,2)</f>
        <v>0</v>
      </c>
      <c r="W88" s="224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252</v>
      </c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x14ac:dyDescent="0.2">
      <c r="A89" s="227" t="s">
        <v>167</v>
      </c>
      <c r="B89" s="228" t="s">
        <v>125</v>
      </c>
      <c r="C89" s="247" t="s">
        <v>126</v>
      </c>
      <c r="D89" s="229"/>
      <c r="E89" s="230"/>
      <c r="F89" s="231"/>
      <c r="G89" s="232">
        <f>SUMIF(AG90:AG98,"&lt;&gt;NOR",G90:G98)</f>
        <v>0</v>
      </c>
      <c r="H89" s="226"/>
      <c r="I89" s="226">
        <f>SUM(I90:I98)</f>
        <v>0</v>
      </c>
      <c r="J89" s="226"/>
      <c r="K89" s="226">
        <f>SUM(K90:K98)</f>
        <v>0</v>
      </c>
      <c r="L89" s="226"/>
      <c r="M89" s="226">
        <f>SUM(M90:M98)</f>
        <v>0</v>
      </c>
      <c r="N89" s="226"/>
      <c r="O89" s="226">
        <f>SUM(O90:O98)</f>
        <v>0.08</v>
      </c>
      <c r="P89" s="226"/>
      <c r="Q89" s="226">
        <f>SUM(Q90:Q98)</f>
        <v>0</v>
      </c>
      <c r="R89" s="226"/>
      <c r="S89" s="226"/>
      <c r="T89" s="226"/>
      <c r="U89" s="226"/>
      <c r="V89" s="226">
        <f>SUM(V90:V98)</f>
        <v>4.8099999999999996</v>
      </c>
      <c r="W89" s="226"/>
      <c r="AG89" t="s">
        <v>168</v>
      </c>
    </row>
    <row r="90" spans="1:60" outlineLevel="1" x14ac:dyDescent="0.2">
      <c r="A90" s="233">
        <v>26</v>
      </c>
      <c r="B90" s="234" t="s">
        <v>275</v>
      </c>
      <c r="C90" s="248" t="s">
        <v>276</v>
      </c>
      <c r="D90" s="235" t="s">
        <v>192</v>
      </c>
      <c r="E90" s="236">
        <v>4.2750000000000004</v>
      </c>
      <c r="F90" s="237"/>
      <c r="G90" s="238">
        <f>ROUND(E90*F90,2)</f>
        <v>0</v>
      </c>
      <c r="H90" s="225"/>
      <c r="I90" s="224">
        <f>ROUND(E90*H90,2)</f>
        <v>0</v>
      </c>
      <c r="J90" s="225"/>
      <c r="K90" s="224">
        <f>ROUND(E90*J90,2)</f>
        <v>0</v>
      </c>
      <c r="L90" s="224">
        <v>21</v>
      </c>
      <c r="M90" s="224">
        <f>G90*(1+L90/100)</f>
        <v>0</v>
      </c>
      <c r="N90" s="224">
        <v>4.8700000000000002E-3</v>
      </c>
      <c r="O90" s="224">
        <f>ROUND(E90*N90,2)</f>
        <v>0.02</v>
      </c>
      <c r="P90" s="224">
        <v>0</v>
      </c>
      <c r="Q90" s="224">
        <f>ROUND(E90*P90,2)</f>
        <v>0</v>
      </c>
      <c r="R90" s="224"/>
      <c r="S90" s="224" t="s">
        <v>172</v>
      </c>
      <c r="T90" s="224" t="s">
        <v>173</v>
      </c>
      <c r="U90" s="224">
        <v>1.1259999999999999</v>
      </c>
      <c r="V90" s="224">
        <f>ROUND(E90*U90,2)</f>
        <v>4.8099999999999996</v>
      </c>
      <c r="W90" s="224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193</v>
      </c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21"/>
      <c r="B91" s="222"/>
      <c r="C91" s="263" t="s">
        <v>199</v>
      </c>
      <c r="D91" s="258"/>
      <c r="E91" s="259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195</v>
      </c>
      <c r="AH91" s="204">
        <v>0</v>
      </c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ht="22.5" outlineLevel="1" x14ac:dyDescent="0.2">
      <c r="A92" s="221"/>
      <c r="B92" s="222"/>
      <c r="C92" s="263" t="s">
        <v>277</v>
      </c>
      <c r="D92" s="258"/>
      <c r="E92" s="259">
        <v>4.2750000000000004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195</v>
      </c>
      <c r="AH92" s="204">
        <v>0</v>
      </c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33">
        <v>27</v>
      </c>
      <c r="B93" s="234" t="s">
        <v>278</v>
      </c>
      <c r="C93" s="248" t="s">
        <v>279</v>
      </c>
      <c r="D93" s="235" t="s">
        <v>192</v>
      </c>
      <c r="E93" s="236">
        <v>4.5315000000000003</v>
      </c>
      <c r="F93" s="237"/>
      <c r="G93" s="238">
        <f>ROUND(E93*F93,2)</f>
        <v>0</v>
      </c>
      <c r="H93" s="225"/>
      <c r="I93" s="224">
        <f>ROUND(E93*H93,2)</f>
        <v>0</v>
      </c>
      <c r="J93" s="225"/>
      <c r="K93" s="224">
        <f>ROUND(E93*J93,2)</f>
        <v>0</v>
      </c>
      <c r="L93" s="224">
        <v>21</v>
      </c>
      <c r="M93" s="224">
        <f>G93*(1+L93/100)</f>
        <v>0</v>
      </c>
      <c r="N93" s="224">
        <v>1.2200000000000001E-2</v>
      </c>
      <c r="O93" s="224">
        <f>ROUND(E93*N93,2)</f>
        <v>0.06</v>
      </c>
      <c r="P93" s="224">
        <v>0</v>
      </c>
      <c r="Q93" s="224">
        <f>ROUND(E93*P93,2)</f>
        <v>0</v>
      </c>
      <c r="R93" s="224" t="s">
        <v>212</v>
      </c>
      <c r="S93" s="224" t="s">
        <v>172</v>
      </c>
      <c r="T93" s="224" t="s">
        <v>173</v>
      </c>
      <c r="U93" s="224">
        <v>0</v>
      </c>
      <c r="V93" s="224">
        <f>ROUND(E93*U93,2)</f>
        <v>0</v>
      </c>
      <c r="W93" s="224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213</v>
      </c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outlineLevel="1" x14ac:dyDescent="0.2">
      <c r="A94" s="221"/>
      <c r="B94" s="222"/>
      <c r="C94" s="263" t="s">
        <v>199</v>
      </c>
      <c r="D94" s="258"/>
      <c r="E94" s="259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04"/>
      <c r="Y94" s="204"/>
      <c r="Z94" s="204"/>
      <c r="AA94" s="204"/>
      <c r="AB94" s="204"/>
      <c r="AC94" s="204"/>
      <c r="AD94" s="204"/>
      <c r="AE94" s="204"/>
      <c r="AF94" s="204"/>
      <c r="AG94" s="204" t="s">
        <v>195</v>
      </c>
      <c r="AH94" s="204">
        <v>0</v>
      </c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</row>
    <row r="95" spans="1:60" ht="22.5" outlineLevel="1" x14ac:dyDescent="0.2">
      <c r="A95" s="221"/>
      <c r="B95" s="222"/>
      <c r="C95" s="263" t="s">
        <v>277</v>
      </c>
      <c r="D95" s="258"/>
      <c r="E95" s="259">
        <v>4.2750000000000004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195</v>
      </c>
      <c r="AH95" s="204">
        <v>0</v>
      </c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outlineLevel="1" x14ac:dyDescent="0.2">
      <c r="A96" s="221"/>
      <c r="B96" s="222"/>
      <c r="C96" s="264" t="s">
        <v>280</v>
      </c>
      <c r="D96" s="260"/>
      <c r="E96" s="261">
        <v>0.25650000000000001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04"/>
      <c r="Y96" s="204"/>
      <c r="Z96" s="204"/>
      <c r="AA96" s="204"/>
      <c r="AB96" s="204"/>
      <c r="AC96" s="204"/>
      <c r="AD96" s="204"/>
      <c r="AE96" s="204"/>
      <c r="AF96" s="204"/>
      <c r="AG96" s="204" t="s">
        <v>195</v>
      </c>
      <c r="AH96" s="204">
        <v>4</v>
      </c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outlineLevel="1" x14ac:dyDescent="0.2">
      <c r="A97" s="221"/>
      <c r="B97" s="222"/>
      <c r="C97" s="264" t="s">
        <v>281</v>
      </c>
      <c r="D97" s="260"/>
      <c r="E97" s="261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04"/>
      <c r="Y97" s="204"/>
      <c r="Z97" s="204"/>
      <c r="AA97" s="204"/>
      <c r="AB97" s="204"/>
      <c r="AC97" s="204"/>
      <c r="AD97" s="204"/>
      <c r="AE97" s="204"/>
      <c r="AF97" s="204"/>
      <c r="AG97" s="204" t="s">
        <v>195</v>
      </c>
      <c r="AH97" s="204">
        <v>4</v>
      </c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21">
        <v>28</v>
      </c>
      <c r="B98" s="222" t="s">
        <v>282</v>
      </c>
      <c r="C98" s="265" t="s">
        <v>283</v>
      </c>
      <c r="D98" s="223" t="s">
        <v>0</v>
      </c>
      <c r="E98" s="262"/>
      <c r="F98" s="225"/>
      <c r="G98" s="224">
        <f>ROUND(E98*F98,2)</f>
        <v>0</v>
      </c>
      <c r="H98" s="225"/>
      <c r="I98" s="224">
        <f>ROUND(E98*H98,2)</f>
        <v>0</v>
      </c>
      <c r="J98" s="225"/>
      <c r="K98" s="224">
        <f>ROUND(E98*J98,2)</f>
        <v>0</v>
      </c>
      <c r="L98" s="224">
        <v>21</v>
      </c>
      <c r="M98" s="224">
        <f>G98*(1+L98/100)</f>
        <v>0</v>
      </c>
      <c r="N98" s="224">
        <v>0</v>
      </c>
      <c r="O98" s="224">
        <f>ROUND(E98*N98,2)</f>
        <v>0</v>
      </c>
      <c r="P98" s="224">
        <v>0</v>
      </c>
      <c r="Q98" s="224">
        <f>ROUND(E98*P98,2)</f>
        <v>0</v>
      </c>
      <c r="R98" s="224"/>
      <c r="S98" s="224" t="s">
        <v>172</v>
      </c>
      <c r="T98" s="224" t="s">
        <v>173</v>
      </c>
      <c r="U98" s="224">
        <v>0</v>
      </c>
      <c r="V98" s="224">
        <f>ROUND(E98*U98,2)</f>
        <v>0</v>
      </c>
      <c r="W98" s="224"/>
      <c r="X98" s="204"/>
      <c r="Y98" s="204"/>
      <c r="Z98" s="204"/>
      <c r="AA98" s="204"/>
      <c r="AB98" s="204"/>
      <c r="AC98" s="204"/>
      <c r="AD98" s="204"/>
      <c r="AE98" s="204"/>
      <c r="AF98" s="204"/>
      <c r="AG98" s="204" t="s">
        <v>252</v>
      </c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x14ac:dyDescent="0.2">
      <c r="A99" s="227" t="s">
        <v>167</v>
      </c>
      <c r="B99" s="228" t="s">
        <v>137</v>
      </c>
      <c r="C99" s="247" t="s">
        <v>138</v>
      </c>
      <c r="D99" s="229"/>
      <c r="E99" s="230"/>
      <c r="F99" s="231"/>
      <c r="G99" s="232">
        <f>SUMIF(AG100:AG102,"&lt;&gt;NOR",G100:G102)</f>
        <v>0</v>
      </c>
      <c r="H99" s="226"/>
      <c r="I99" s="226">
        <f>SUM(I100:I102)</f>
        <v>0</v>
      </c>
      <c r="J99" s="226"/>
      <c r="K99" s="226">
        <f>SUM(K100:K102)</f>
        <v>0</v>
      </c>
      <c r="L99" s="226"/>
      <c r="M99" s="226">
        <f>SUM(M100:M102)</f>
        <v>0</v>
      </c>
      <c r="N99" s="226"/>
      <c r="O99" s="226">
        <f>SUM(O100:O102)</f>
        <v>0</v>
      </c>
      <c r="P99" s="226"/>
      <c r="Q99" s="226">
        <f>SUM(Q100:Q102)</f>
        <v>0</v>
      </c>
      <c r="R99" s="226"/>
      <c r="S99" s="226"/>
      <c r="T99" s="226"/>
      <c r="U99" s="226"/>
      <c r="V99" s="226">
        <f>SUM(V100:V102)</f>
        <v>1.49</v>
      </c>
      <c r="W99" s="226"/>
      <c r="AG99" t="s">
        <v>168</v>
      </c>
    </row>
    <row r="100" spans="1:60" outlineLevel="1" x14ac:dyDescent="0.2">
      <c r="A100" s="240">
        <v>29</v>
      </c>
      <c r="B100" s="241" t="s">
        <v>284</v>
      </c>
      <c r="C100" s="250" t="s">
        <v>285</v>
      </c>
      <c r="D100" s="242" t="s">
        <v>251</v>
      </c>
      <c r="E100" s="243">
        <v>3.0364499999999999</v>
      </c>
      <c r="F100" s="244"/>
      <c r="G100" s="245">
        <f>ROUND(E100*F100,2)</f>
        <v>0</v>
      </c>
      <c r="H100" s="225"/>
      <c r="I100" s="224">
        <f>ROUND(E100*H100,2)</f>
        <v>0</v>
      </c>
      <c r="J100" s="225"/>
      <c r="K100" s="224">
        <f>ROUND(E100*J100,2)</f>
        <v>0</v>
      </c>
      <c r="L100" s="224">
        <v>21</v>
      </c>
      <c r="M100" s="224">
        <f>G100*(1+L100/100)</f>
        <v>0</v>
      </c>
      <c r="N100" s="224">
        <v>0</v>
      </c>
      <c r="O100" s="224">
        <f>ROUND(E100*N100,2)</f>
        <v>0</v>
      </c>
      <c r="P100" s="224">
        <v>0</v>
      </c>
      <c r="Q100" s="224">
        <f>ROUND(E100*P100,2)</f>
        <v>0</v>
      </c>
      <c r="R100" s="224"/>
      <c r="S100" s="224" t="s">
        <v>172</v>
      </c>
      <c r="T100" s="224" t="s">
        <v>173</v>
      </c>
      <c r="U100" s="224">
        <v>0.49</v>
      </c>
      <c r="V100" s="224">
        <f>ROUND(E100*U100,2)</f>
        <v>1.49</v>
      </c>
      <c r="W100" s="22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 t="s">
        <v>286</v>
      </c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40">
        <v>30</v>
      </c>
      <c r="B101" s="241" t="s">
        <v>287</v>
      </c>
      <c r="C101" s="250" t="s">
        <v>288</v>
      </c>
      <c r="D101" s="242" t="s">
        <v>251</v>
      </c>
      <c r="E101" s="243">
        <v>12.14579</v>
      </c>
      <c r="F101" s="244"/>
      <c r="G101" s="245">
        <f>ROUND(E101*F101,2)</f>
        <v>0</v>
      </c>
      <c r="H101" s="225"/>
      <c r="I101" s="224">
        <f>ROUND(E101*H101,2)</f>
        <v>0</v>
      </c>
      <c r="J101" s="225"/>
      <c r="K101" s="224">
        <f>ROUND(E101*J101,2)</f>
        <v>0</v>
      </c>
      <c r="L101" s="224">
        <v>21</v>
      </c>
      <c r="M101" s="224">
        <f>G101*(1+L101/100)</f>
        <v>0</v>
      </c>
      <c r="N101" s="224">
        <v>0</v>
      </c>
      <c r="O101" s="224">
        <f>ROUND(E101*N101,2)</f>
        <v>0</v>
      </c>
      <c r="P101" s="224">
        <v>0</v>
      </c>
      <c r="Q101" s="224">
        <f>ROUND(E101*P101,2)</f>
        <v>0</v>
      </c>
      <c r="R101" s="224"/>
      <c r="S101" s="224" t="s">
        <v>172</v>
      </c>
      <c r="T101" s="224" t="s">
        <v>173</v>
      </c>
      <c r="U101" s="224">
        <v>0</v>
      </c>
      <c r="V101" s="224">
        <f>ROUND(E101*U101,2)</f>
        <v>0</v>
      </c>
      <c r="W101" s="22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 t="s">
        <v>286</v>
      </c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outlineLevel="1" x14ac:dyDescent="0.2">
      <c r="A102" s="233">
        <v>31</v>
      </c>
      <c r="B102" s="234" t="s">
        <v>289</v>
      </c>
      <c r="C102" s="248" t="s">
        <v>290</v>
      </c>
      <c r="D102" s="235" t="s">
        <v>251</v>
      </c>
      <c r="E102" s="236">
        <v>3.0364499999999999</v>
      </c>
      <c r="F102" s="237"/>
      <c r="G102" s="238">
        <f>ROUND(E102*F102,2)</f>
        <v>0</v>
      </c>
      <c r="H102" s="225"/>
      <c r="I102" s="224">
        <f>ROUND(E102*H102,2)</f>
        <v>0</v>
      </c>
      <c r="J102" s="225"/>
      <c r="K102" s="224">
        <f>ROUND(E102*J102,2)</f>
        <v>0</v>
      </c>
      <c r="L102" s="224">
        <v>21</v>
      </c>
      <c r="M102" s="224">
        <f>G102*(1+L102/100)</f>
        <v>0</v>
      </c>
      <c r="N102" s="224">
        <v>0</v>
      </c>
      <c r="O102" s="224">
        <f>ROUND(E102*N102,2)</f>
        <v>0</v>
      </c>
      <c r="P102" s="224">
        <v>0</v>
      </c>
      <c r="Q102" s="224">
        <f>ROUND(E102*P102,2)</f>
        <v>0</v>
      </c>
      <c r="R102" s="224"/>
      <c r="S102" s="224" t="s">
        <v>172</v>
      </c>
      <c r="T102" s="224" t="s">
        <v>173</v>
      </c>
      <c r="U102" s="224">
        <v>0</v>
      </c>
      <c r="V102" s="224">
        <f>ROUND(E102*U102,2)</f>
        <v>0</v>
      </c>
      <c r="W102" s="22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 t="s">
        <v>286</v>
      </c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x14ac:dyDescent="0.2">
      <c r="A103" s="5"/>
      <c r="B103" s="6"/>
      <c r="C103" s="251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AE103">
        <v>15</v>
      </c>
      <c r="AF103">
        <v>21</v>
      </c>
    </row>
    <row r="104" spans="1:60" x14ac:dyDescent="0.2">
      <c r="A104" s="207"/>
      <c r="B104" s="208" t="s">
        <v>31</v>
      </c>
      <c r="C104" s="252"/>
      <c r="D104" s="209"/>
      <c r="E104" s="210"/>
      <c r="F104" s="210"/>
      <c r="G104" s="246">
        <f>G8+G11+G21+G29+G42+G46+G50+G52+G64+G66+G71+G76+G89+G99</f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AE104">
        <f>SUMIF(L7:L102,AE103,G7:G102)</f>
        <v>0</v>
      </c>
      <c r="AF104">
        <f>SUMIF(L7:L102,AF103,G7:G102)</f>
        <v>0</v>
      </c>
      <c r="AG104" t="s">
        <v>186</v>
      </c>
    </row>
    <row r="105" spans="1:60" x14ac:dyDescent="0.2">
      <c r="A105" s="5"/>
      <c r="B105" s="6"/>
      <c r="C105" s="251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60" x14ac:dyDescent="0.2">
      <c r="A106" s="5"/>
      <c r="B106" s="6"/>
      <c r="C106" s="251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60" x14ac:dyDescent="0.2">
      <c r="A107" s="211" t="s">
        <v>187</v>
      </c>
      <c r="B107" s="211"/>
      <c r="C107" s="253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60" x14ac:dyDescent="0.2">
      <c r="A108" s="212"/>
      <c r="B108" s="213"/>
      <c r="C108" s="254"/>
      <c r="D108" s="213"/>
      <c r="E108" s="213"/>
      <c r="F108" s="213"/>
      <c r="G108" s="21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AG108" t="s">
        <v>188</v>
      </c>
    </row>
    <row r="109" spans="1:60" x14ac:dyDescent="0.2">
      <c r="A109" s="215"/>
      <c r="B109" s="216"/>
      <c r="C109" s="255"/>
      <c r="D109" s="216"/>
      <c r="E109" s="216"/>
      <c r="F109" s="216"/>
      <c r="G109" s="21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60" x14ac:dyDescent="0.2">
      <c r="A110" s="215"/>
      <c r="B110" s="216"/>
      <c r="C110" s="255"/>
      <c r="D110" s="216"/>
      <c r="E110" s="216"/>
      <c r="F110" s="216"/>
      <c r="G110" s="21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60" x14ac:dyDescent="0.2">
      <c r="A111" s="215"/>
      <c r="B111" s="216"/>
      <c r="C111" s="255"/>
      <c r="D111" s="216"/>
      <c r="E111" s="216"/>
      <c r="F111" s="216"/>
      <c r="G111" s="217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60" x14ac:dyDescent="0.2">
      <c r="A112" s="218"/>
      <c r="B112" s="219"/>
      <c r="C112" s="256"/>
      <c r="D112" s="219"/>
      <c r="E112" s="219"/>
      <c r="F112" s="219"/>
      <c r="G112" s="22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33" x14ac:dyDescent="0.2">
      <c r="A113" s="5"/>
      <c r="B113" s="6"/>
      <c r="C113" s="251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33" x14ac:dyDescent="0.2">
      <c r="C114" s="257"/>
      <c r="D114" s="188"/>
      <c r="AG114" t="s">
        <v>189</v>
      </c>
    </row>
    <row r="115" spans="1:33" x14ac:dyDescent="0.2">
      <c r="D115" s="188"/>
    </row>
    <row r="116" spans="1:33" x14ac:dyDescent="0.2">
      <c r="D116" s="188"/>
    </row>
    <row r="117" spans="1:33" x14ac:dyDescent="0.2">
      <c r="D117" s="188"/>
    </row>
    <row r="118" spans="1:33" x14ac:dyDescent="0.2">
      <c r="D118" s="188"/>
    </row>
    <row r="119" spans="1:33" x14ac:dyDescent="0.2">
      <c r="D119" s="188"/>
    </row>
    <row r="120" spans="1:33" x14ac:dyDescent="0.2">
      <c r="D120" s="188"/>
    </row>
    <row r="121" spans="1:33" x14ac:dyDescent="0.2">
      <c r="D121" s="188"/>
    </row>
    <row r="122" spans="1:33" x14ac:dyDescent="0.2">
      <c r="D122" s="188"/>
    </row>
    <row r="123" spans="1:33" x14ac:dyDescent="0.2">
      <c r="D123" s="188"/>
    </row>
    <row r="124" spans="1:33" x14ac:dyDescent="0.2">
      <c r="D124" s="188"/>
    </row>
    <row r="125" spans="1:33" x14ac:dyDescent="0.2">
      <c r="D125" s="188"/>
    </row>
    <row r="126" spans="1:33" x14ac:dyDescent="0.2">
      <c r="D126" s="188"/>
    </row>
    <row r="127" spans="1:33" x14ac:dyDescent="0.2">
      <c r="D127" s="188"/>
    </row>
    <row r="128" spans="1:33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yhKrnf0I5EJCdZaZ+QPTKRgg/WsJ6u7Ks2/OUbsSa+lLT8qnnMloKBH0rFwioOP8Z1LuqZA7XxootsYInZKOXw==" saltValue="FZY37zIQKSS9FBhgAheCgg==" spinCount="100000" sheet="1"/>
  <mergeCells count="6">
    <mergeCell ref="A1:G1"/>
    <mergeCell ref="C2:G2"/>
    <mergeCell ref="C3:G3"/>
    <mergeCell ref="C4:G4"/>
    <mergeCell ref="A107:C107"/>
    <mergeCell ref="A108:G11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55</v>
      </c>
      <c r="C3" s="193" t="s">
        <v>56</v>
      </c>
      <c r="D3" s="191"/>
      <c r="E3" s="191"/>
      <c r="F3" s="191"/>
      <c r="G3" s="192"/>
      <c r="AC3" s="125" t="s">
        <v>143</v>
      </c>
      <c r="AG3" t="s">
        <v>145</v>
      </c>
    </row>
    <row r="4" spans="1:60" ht="24.95" customHeight="1" x14ac:dyDescent="0.2">
      <c r="A4" s="194" t="s">
        <v>10</v>
      </c>
      <c r="B4" s="195" t="s">
        <v>59</v>
      </c>
      <c r="C4" s="196" t="s">
        <v>60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7" t="s">
        <v>167</v>
      </c>
      <c r="B8" s="228" t="s">
        <v>73</v>
      </c>
      <c r="C8" s="247" t="s">
        <v>74</v>
      </c>
      <c r="D8" s="229"/>
      <c r="E8" s="230"/>
      <c r="F8" s="231"/>
      <c r="G8" s="232">
        <f>SUMIF(AG9:AG12,"&lt;&gt;NOR",G9:G12)</f>
        <v>0</v>
      </c>
      <c r="H8" s="226"/>
      <c r="I8" s="226">
        <f>SUM(I9:I12)</f>
        <v>0</v>
      </c>
      <c r="J8" s="226"/>
      <c r="K8" s="226">
        <f>SUM(K9:K12)</f>
        <v>0</v>
      </c>
      <c r="L8" s="226"/>
      <c r="M8" s="226">
        <f>SUM(M9:M12)</f>
        <v>0</v>
      </c>
      <c r="N8" s="226"/>
      <c r="O8" s="226">
        <f>SUM(O9:O12)</f>
        <v>0</v>
      </c>
      <c r="P8" s="226"/>
      <c r="Q8" s="226">
        <f>SUM(Q9:Q12)</f>
        <v>0</v>
      </c>
      <c r="R8" s="226"/>
      <c r="S8" s="226"/>
      <c r="T8" s="226"/>
      <c r="U8" s="226"/>
      <c r="V8" s="226">
        <f>SUM(V9:V12)</f>
        <v>0</v>
      </c>
      <c r="W8" s="226"/>
      <c r="AG8" t="s">
        <v>168</v>
      </c>
    </row>
    <row r="9" spans="1:60" ht="22.5" outlineLevel="1" x14ac:dyDescent="0.2">
      <c r="A9" s="240">
        <v>1</v>
      </c>
      <c r="B9" s="241" t="s">
        <v>291</v>
      </c>
      <c r="C9" s="250" t="s">
        <v>292</v>
      </c>
      <c r="D9" s="242" t="s">
        <v>238</v>
      </c>
      <c r="E9" s="243">
        <v>18</v>
      </c>
      <c r="F9" s="244"/>
      <c r="G9" s="245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185</v>
      </c>
      <c r="T9" s="224" t="s">
        <v>173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293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0">
        <v>2</v>
      </c>
      <c r="B10" s="241" t="s">
        <v>294</v>
      </c>
      <c r="C10" s="250" t="s">
        <v>295</v>
      </c>
      <c r="D10" s="242" t="s">
        <v>238</v>
      </c>
      <c r="E10" s="243">
        <v>4</v>
      </c>
      <c r="F10" s="244"/>
      <c r="G10" s="245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</v>
      </c>
      <c r="Q10" s="224">
        <f>ROUND(E10*P10,2)</f>
        <v>0</v>
      </c>
      <c r="R10" s="224"/>
      <c r="S10" s="224" t="s">
        <v>185</v>
      </c>
      <c r="T10" s="224" t="s">
        <v>173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293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40">
        <v>3</v>
      </c>
      <c r="B11" s="241" t="s">
        <v>296</v>
      </c>
      <c r="C11" s="250" t="s">
        <v>297</v>
      </c>
      <c r="D11" s="242" t="s">
        <v>192</v>
      </c>
      <c r="E11" s="243">
        <v>16</v>
      </c>
      <c r="F11" s="244"/>
      <c r="G11" s="245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185</v>
      </c>
      <c r="T11" s="224" t="s">
        <v>173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293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ht="22.5" outlineLevel="1" x14ac:dyDescent="0.2">
      <c r="A12" s="240">
        <v>4</v>
      </c>
      <c r="B12" s="241" t="s">
        <v>298</v>
      </c>
      <c r="C12" s="250" t="s">
        <v>299</v>
      </c>
      <c r="D12" s="242" t="s">
        <v>192</v>
      </c>
      <c r="E12" s="243">
        <v>6.48</v>
      </c>
      <c r="F12" s="244"/>
      <c r="G12" s="245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185</v>
      </c>
      <c r="T12" s="224" t="s">
        <v>173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193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x14ac:dyDescent="0.2">
      <c r="A13" s="227" t="s">
        <v>167</v>
      </c>
      <c r="B13" s="228" t="s">
        <v>99</v>
      </c>
      <c r="C13" s="247" t="s">
        <v>100</v>
      </c>
      <c r="D13" s="229"/>
      <c r="E13" s="230"/>
      <c r="F13" s="231"/>
      <c r="G13" s="232">
        <f>SUMIF(AG14:AG14,"&lt;&gt;NOR",G14:G14)</f>
        <v>0</v>
      </c>
      <c r="H13" s="226"/>
      <c r="I13" s="226">
        <f>SUM(I14:I14)</f>
        <v>0</v>
      </c>
      <c r="J13" s="226"/>
      <c r="K13" s="226">
        <f>SUM(K14:K14)</f>
        <v>0</v>
      </c>
      <c r="L13" s="226"/>
      <c r="M13" s="226">
        <f>SUM(M14:M14)</f>
        <v>0</v>
      </c>
      <c r="N13" s="226"/>
      <c r="O13" s="226">
        <f>SUM(O14:O14)</f>
        <v>0</v>
      </c>
      <c r="P13" s="226"/>
      <c r="Q13" s="226">
        <f>SUM(Q14:Q14)</f>
        <v>0</v>
      </c>
      <c r="R13" s="226"/>
      <c r="S13" s="226"/>
      <c r="T13" s="226"/>
      <c r="U13" s="226"/>
      <c r="V13" s="226">
        <f>SUM(V14:V14)</f>
        <v>0</v>
      </c>
      <c r="W13" s="226"/>
      <c r="AG13" t="s">
        <v>168</v>
      </c>
    </row>
    <row r="14" spans="1:60" ht="22.5" outlineLevel="1" x14ac:dyDescent="0.2">
      <c r="A14" s="240">
        <v>5</v>
      </c>
      <c r="B14" s="241" t="s">
        <v>300</v>
      </c>
      <c r="C14" s="250" t="s">
        <v>301</v>
      </c>
      <c r="D14" s="242" t="s">
        <v>302</v>
      </c>
      <c r="E14" s="243">
        <v>5</v>
      </c>
      <c r="F14" s="244"/>
      <c r="G14" s="245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185</v>
      </c>
      <c r="T14" s="224" t="s">
        <v>173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303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x14ac:dyDescent="0.2">
      <c r="A15" s="227" t="s">
        <v>167</v>
      </c>
      <c r="B15" s="228" t="s">
        <v>113</v>
      </c>
      <c r="C15" s="247" t="s">
        <v>114</v>
      </c>
      <c r="D15" s="229"/>
      <c r="E15" s="230"/>
      <c r="F15" s="231"/>
      <c r="G15" s="232">
        <f>SUMIF(AG16:AG35,"&lt;&gt;NOR",G16:G35)</f>
        <v>0</v>
      </c>
      <c r="H15" s="226"/>
      <c r="I15" s="226">
        <f>SUM(I16:I35)</f>
        <v>0</v>
      </c>
      <c r="J15" s="226"/>
      <c r="K15" s="226">
        <f>SUM(K16:K35)</f>
        <v>0</v>
      </c>
      <c r="L15" s="226"/>
      <c r="M15" s="226">
        <f>SUM(M16:M35)</f>
        <v>0</v>
      </c>
      <c r="N15" s="226"/>
      <c r="O15" s="226">
        <f>SUM(O16:O35)</f>
        <v>6.69</v>
      </c>
      <c r="P15" s="226"/>
      <c r="Q15" s="226">
        <f>SUM(Q16:Q35)</f>
        <v>0</v>
      </c>
      <c r="R15" s="226"/>
      <c r="S15" s="226"/>
      <c r="T15" s="226"/>
      <c r="U15" s="226"/>
      <c r="V15" s="226">
        <f>SUM(V16:V35)</f>
        <v>3.45</v>
      </c>
      <c r="W15" s="226"/>
      <c r="AG15" t="s">
        <v>168</v>
      </c>
    </row>
    <row r="16" spans="1:60" outlineLevel="1" x14ac:dyDescent="0.2">
      <c r="A16" s="233">
        <v>6</v>
      </c>
      <c r="B16" s="234" t="s">
        <v>304</v>
      </c>
      <c r="C16" s="248" t="s">
        <v>305</v>
      </c>
      <c r="D16" s="235" t="s">
        <v>232</v>
      </c>
      <c r="E16" s="236">
        <v>2</v>
      </c>
      <c r="F16" s="237"/>
      <c r="G16" s="238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185</v>
      </c>
      <c r="T16" s="224" t="s">
        <v>173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306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49" t="s">
        <v>307</v>
      </c>
      <c r="D17" s="239"/>
      <c r="E17" s="239"/>
      <c r="F17" s="239"/>
      <c r="G17" s="239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176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33">
        <v>7</v>
      </c>
      <c r="B18" s="234" t="s">
        <v>308</v>
      </c>
      <c r="C18" s="248" t="s">
        <v>309</v>
      </c>
      <c r="D18" s="235" t="s">
        <v>238</v>
      </c>
      <c r="E18" s="236">
        <v>2.65</v>
      </c>
      <c r="F18" s="237"/>
      <c r="G18" s="238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2.5249999999999999</v>
      </c>
      <c r="O18" s="224">
        <f>ROUND(E18*N18,2)</f>
        <v>6.69</v>
      </c>
      <c r="P18" s="224">
        <v>0</v>
      </c>
      <c r="Q18" s="224">
        <f>ROUND(E18*P18,2)</f>
        <v>0</v>
      </c>
      <c r="R18" s="224"/>
      <c r="S18" s="224" t="s">
        <v>172</v>
      </c>
      <c r="T18" s="224" t="s">
        <v>173</v>
      </c>
      <c r="U18" s="224">
        <v>1.3029999999999999</v>
      </c>
      <c r="V18" s="224">
        <f>ROUND(E18*U18,2)</f>
        <v>3.45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193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63" t="s">
        <v>310</v>
      </c>
      <c r="D19" s="258"/>
      <c r="E19" s="259">
        <v>2.65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195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3">
        <v>8</v>
      </c>
      <c r="B20" s="234" t="s">
        <v>311</v>
      </c>
      <c r="C20" s="248" t="s">
        <v>312</v>
      </c>
      <c r="D20" s="235" t="s">
        <v>232</v>
      </c>
      <c r="E20" s="236">
        <v>1</v>
      </c>
      <c r="F20" s="237"/>
      <c r="G20" s="238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185</v>
      </c>
      <c r="T20" s="224" t="s">
        <v>173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306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21"/>
      <c r="B21" s="222"/>
      <c r="C21" s="249" t="s">
        <v>307</v>
      </c>
      <c r="D21" s="239"/>
      <c r="E21" s="239"/>
      <c r="F21" s="239"/>
      <c r="G21" s="239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176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33">
        <v>9</v>
      </c>
      <c r="B22" s="234" t="s">
        <v>313</v>
      </c>
      <c r="C22" s="248" t="s">
        <v>314</v>
      </c>
      <c r="D22" s="235" t="s">
        <v>232</v>
      </c>
      <c r="E22" s="236">
        <v>3</v>
      </c>
      <c r="F22" s="237"/>
      <c r="G22" s="238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0</v>
      </c>
      <c r="O22" s="224">
        <f>ROUND(E22*N22,2)</f>
        <v>0</v>
      </c>
      <c r="P22" s="224">
        <v>0</v>
      </c>
      <c r="Q22" s="224">
        <f>ROUND(E22*P22,2)</f>
        <v>0</v>
      </c>
      <c r="R22" s="224"/>
      <c r="S22" s="224" t="s">
        <v>185</v>
      </c>
      <c r="T22" s="224" t="s">
        <v>173</v>
      </c>
      <c r="U22" s="224">
        <v>0</v>
      </c>
      <c r="V22" s="224">
        <f>ROUND(E22*U22,2)</f>
        <v>0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306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21"/>
      <c r="B23" s="222"/>
      <c r="C23" s="249" t="s">
        <v>307</v>
      </c>
      <c r="D23" s="239"/>
      <c r="E23" s="239"/>
      <c r="F23" s="239"/>
      <c r="G23" s="239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176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33">
        <v>10</v>
      </c>
      <c r="B24" s="234" t="s">
        <v>315</v>
      </c>
      <c r="C24" s="248" t="s">
        <v>316</v>
      </c>
      <c r="D24" s="235" t="s">
        <v>232</v>
      </c>
      <c r="E24" s="236">
        <v>28</v>
      </c>
      <c r="F24" s="237"/>
      <c r="G24" s="238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185</v>
      </c>
      <c r="T24" s="224" t="s">
        <v>173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306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21"/>
      <c r="B25" s="222"/>
      <c r="C25" s="249" t="s">
        <v>307</v>
      </c>
      <c r="D25" s="239"/>
      <c r="E25" s="239"/>
      <c r="F25" s="239"/>
      <c r="G25" s="239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176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33">
        <v>11</v>
      </c>
      <c r="B26" s="234" t="s">
        <v>317</v>
      </c>
      <c r="C26" s="248" t="s">
        <v>318</v>
      </c>
      <c r="D26" s="235" t="s">
        <v>198</v>
      </c>
      <c r="E26" s="236">
        <v>1</v>
      </c>
      <c r="F26" s="237"/>
      <c r="G26" s="238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0</v>
      </c>
      <c r="O26" s="224">
        <f>ROUND(E26*N26,2)</f>
        <v>0</v>
      </c>
      <c r="P26" s="224">
        <v>0</v>
      </c>
      <c r="Q26" s="224">
        <f>ROUND(E26*P26,2)</f>
        <v>0</v>
      </c>
      <c r="R26" s="224"/>
      <c r="S26" s="224" t="s">
        <v>185</v>
      </c>
      <c r="T26" s="224" t="s">
        <v>173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306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21"/>
      <c r="B27" s="222"/>
      <c r="C27" s="249" t="s">
        <v>307</v>
      </c>
      <c r="D27" s="239"/>
      <c r="E27" s="239"/>
      <c r="F27" s="239"/>
      <c r="G27" s="239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176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33">
        <v>12</v>
      </c>
      <c r="B28" s="234" t="s">
        <v>319</v>
      </c>
      <c r="C28" s="248" t="s">
        <v>320</v>
      </c>
      <c r="D28" s="235" t="s">
        <v>198</v>
      </c>
      <c r="E28" s="236">
        <v>1</v>
      </c>
      <c r="F28" s="237"/>
      <c r="G28" s="238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0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185</v>
      </c>
      <c r="T28" s="224" t="s">
        <v>173</v>
      </c>
      <c r="U28" s="224">
        <v>0</v>
      </c>
      <c r="V28" s="224">
        <f>ROUND(E28*U28,2)</f>
        <v>0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306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21"/>
      <c r="B29" s="222"/>
      <c r="C29" s="249" t="s">
        <v>307</v>
      </c>
      <c r="D29" s="239"/>
      <c r="E29" s="239"/>
      <c r="F29" s="239"/>
      <c r="G29" s="239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176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40">
        <v>13</v>
      </c>
      <c r="B30" s="241" t="s">
        <v>321</v>
      </c>
      <c r="C30" s="250" t="s">
        <v>322</v>
      </c>
      <c r="D30" s="242" t="s">
        <v>198</v>
      </c>
      <c r="E30" s="243">
        <v>1</v>
      </c>
      <c r="F30" s="244"/>
      <c r="G30" s="245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0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185</v>
      </c>
      <c r="T30" s="224" t="s">
        <v>173</v>
      </c>
      <c r="U30" s="224">
        <v>0</v>
      </c>
      <c r="V30" s="224">
        <f>ROUND(E30*U30,2)</f>
        <v>0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306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40">
        <v>14</v>
      </c>
      <c r="B31" s="241" t="s">
        <v>323</v>
      </c>
      <c r="C31" s="250" t="s">
        <v>324</v>
      </c>
      <c r="D31" s="242" t="s">
        <v>198</v>
      </c>
      <c r="E31" s="243">
        <v>1</v>
      </c>
      <c r="F31" s="244"/>
      <c r="G31" s="245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0</v>
      </c>
      <c r="O31" s="224">
        <f>ROUND(E31*N31,2)</f>
        <v>0</v>
      </c>
      <c r="P31" s="224">
        <v>0</v>
      </c>
      <c r="Q31" s="224">
        <f>ROUND(E31*P31,2)</f>
        <v>0</v>
      </c>
      <c r="R31" s="224"/>
      <c r="S31" s="224" t="s">
        <v>185</v>
      </c>
      <c r="T31" s="224" t="s">
        <v>173</v>
      </c>
      <c r="U31" s="224">
        <v>0</v>
      </c>
      <c r="V31" s="224">
        <f>ROUND(E31*U31,2)</f>
        <v>0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306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33">
        <v>15</v>
      </c>
      <c r="B32" s="234" t="s">
        <v>325</v>
      </c>
      <c r="C32" s="248" t="s">
        <v>326</v>
      </c>
      <c r="D32" s="235" t="s">
        <v>232</v>
      </c>
      <c r="E32" s="236">
        <v>34</v>
      </c>
      <c r="F32" s="237"/>
      <c r="G32" s="238">
        <f>ROUND(E32*F32,2)</f>
        <v>0</v>
      </c>
      <c r="H32" s="225"/>
      <c r="I32" s="224">
        <f>ROUND(E32*H32,2)</f>
        <v>0</v>
      </c>
      <c r="J32" s="225"/>
      <c r="K32" s="224">
        <f>ROUND(E32*J32,2)</f>
        <v>0</v>
      </c>
      <c r="L32" s="224">
        <v>21</v>
      </c>
      <c r="M32" s="224">
        <f>G32*(1+L32/100)</f>
        <v>0</v>
      </c>
      <c r="N32" s="224">
        <v>0</v>
      </c>
      <c r="O32" s="224">
        <f>ROUND(E32*N32,2)</f>
        <v>0</v>
      </c>
      <c r="P32" s="224">
        <v>0</v>
      </c>
      <c r="Q32" s="224">
        <f>ROUND(E32*P32,2)</f>
        <v>0</v>
      </c>
      <c r="R32" s="224"/>
      <c r="S32" s="224" t="s">
        <v>185</v>
      </c>
      <c r="T32" s="224" t="s">
        <v>173</v>
      </c>
      <c r="U32" s="224">
        <v>0</v>
      </c>
      <c r="V32" s="224">
        <f>ROUND(E32*U32,2)</f>
        <v>0</v>
      </c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306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21"/>
      <c r="B33" s="222"/>
      <c r="C33" s="249" t="s">
        <v>307</v>
      </c>
      <c r="D33" s="239"/>
      <c r="E33" s="239"/>
      <c r="F33" s="239"/>
      <c r="G33" s="239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176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40">
        <v>16</v>
      </c>
      <c r="B34" s="241" t="s">
        <v>327</v>
      </c>
      <c r="C34" s="250" t="s">
        <v>328</v>
      </c>
      <c r="D34" s="242" t="s">
        <v>198</v>
      </c>
      <c r="E34" s="243">
        <v>2</v>
      </c>
      <c r="F34" s="244"/>
      <c r="G34" s="245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0</v>
      </c>
      <c r="O34" s="224">
        <f>ROUND(E34*N34,2)</f>
        <v>0</v>
      </c>
      <c r="P34" s="224">
        <v>0</v>
      </c>
      <c r="Q34" s="224">
        <f>ROUND(E34*P34,2)</f>
        <v>0</v>
      </c>
      <c r="R34" s="224"/>
      <c r="S34" s="224" t="s">
        <v>185</v>
      </c>
      <c r="T34" s="224" t="s">
        <v>173</v>
      </c>
      <c r="U34" s="224">
        <v>0</v>
      </c>
      <c r="V34" s="224">
        <f>ROUND(E34*U34,2)</f>
        <v>0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303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40">
        <v>17</v>
      </c>
      <c r="B35" s="241" t="s">
        <v>329</v>
      </c>
      <c r="C35" s="250" t="s">
        <v>330</v>
      </c>
      <c r="D35" s="242" t="s">
        <v>0</v>
      </c>
      <c r="E35" s="243">
        <v>314.83499999999998</v>
      </c>
      <c r="F35" s="244"/>
      <c r="G35" s="245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185</v>
      </c>
      <c r="T35" s="224" t="s">
        <v>173</v>
      </c>
      <c r="U35" s="224">
        <v>0</v>
      </c>
      <c r="V35" s="224">
        <f>ROUND(E35*U35,2)</f>
        <v>0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306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x14ac:dyDescent="0.2">
      <c r="A36" s="227" t="s">
        <v>167</v>
      </c>
      <c r="B36" s="228" t="s">
        <v>115</v>
      </c>
      <c r="C36" s="247" t="s">
        <v>116</v>
      </c>
      <c r="D36" s="229"/>
      <c r="E36" s="230"/>
      <c r="F36" s="231"/>
      <c r="G36" s="232">
        <f>SUMIF(AG37:AG45,"&lt;&gt;NOR",G37:G45)</f>
        <v>0</v>
      </c>
      <c r="H36" s="226"/>
      <c r="I36" s="226">
        <f>SUM(I37:I45)</f>
        <v>0</v>
      </c>
      <c r="J36" s="226"/>
      <c r="K36" s="226">
        <f>SUM(K37:K45)</f>
        <v>0</v>
      </c>
      <c r="L36" s="226"/>
      <c r="M36" s="226">
        <f>SUM(M37:M45)</f>
        <v>0</v>
      </c>
      <c r="N36" s="226"/>
      <c r="O36" s="226">
        <f>SUM(O37:O45)</f>
        <v>0</v>
      </c>
      <c r="P36" s="226"/>
      <c r="Q36" s="226">
        <f>SUM(Q37:Q45)</f>
        <v>0</v>
      </c>
      <c r="R36" s="226"/>
      <c r="S36" s="226"/>
      <c r="T36" s="226"/>
      <c r="U36" s="226"/>
      <c r="V36" s="226">
        <f>SUM(V37:V45)</f>
        <v>0</v>
      </c>
      <c r="W36" s="226"/>
      <c r="AG36" t="s">
        <v>168</v>
      </c>
    </row>
    <row r="37" spans="1:60" outlineLevel="1" x14ac:dyDescent="0.2">
      <c r="A37" s="240">
        <v>18</v>
      </c>
      <c r="B37" s="241" t="s">
        <v>331</v>
      </c>
      <c r="C37" s="250" t="s">
        <v>332</v>
      </c>
      <c r="D37" s="242" t="s">
        <v>198</v>
      </c>
      <c r="E37" s="243">
        <v>1</v>
      </c>
      <c r="F37" s="244"/>
      <c r="G37" s="245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0</v>
      </c>
      <c r="O37" s="224">
        <f>ROUND(E37*N37,2)</f>
        <v>0</v>
      </c>
      <c r="P37" s="224">
        <v>0</v>
      </c>
      <c r="Q37" s="224">
        <f>ROUND(E37*P37,2)</f>
        <v>0</v>
      </c>
      <c r="R37" s="224"/>
      <c r="S37" s="224" t="s">
        <v>185</v>
      </c>
      <c r="T37" s="224" t="s">
        <v>173</v>
      </c>
      <c r="U37" s="224">
        <v>0</v>
      </c>
      <c r="V37" s="224">
        <f>ROUND(E37*U37,2)</f>
        <v>0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306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40">
        <v>19</v>
      </c>
      <c r="B38" s="241" t="s">
        <v>333</v>
      </c>
      <c r="C38" s="250" t="s">
        <v>334</v>
      </c>
      <c r="D38" s="242" t="s">
        <v>232</v>
      </c>
      <c r="E38" s="243">
        <v>3</v>
      </c>
      <c r="F38" s="244"/>
      <c r="G38" s="245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185</v>
      </c>
      <c r="T38" s="224" t="s">
        <v>173</v>
      </c>
      <c r="U38" s="224">
        <v>0</v>
      </c>
      <c r="V38" s="224">
        <f>ROUND(E38*U38,2)</f>
        <v>0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306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40">
        <v>20</v>
      </c>
      <c r="B39" s="241" t="s">
        <v>335</v>
      </c>
      <c r="C39" s="250" t="s">
        <v>336</v>
      </c>
      <c r="D39" s="242" t="s">
        <v>232</v>
      </c>
      <c r="E39" s="243">
        <v>17</v>
      </c>
      <c r="F39" s="244"/>
      <c r="G39" s="245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185</v>
      </c>
      <c r="T39" s="224" t="s">
        <v>173</v>
      </c>
      <c r="U39" s="224">
        <v>0</v>
      </c>
      <c r="V39" s="224">
        <f>ROUND(E39*U39,2)</f>
        <v>0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306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40">
        <v>21</v>
      </c>
      <c r="B40" s="241" t="s">
        <v>337</v>
      </c>
      <c r="C40" s="250" t="s">
        <v>338</v>
      </c>
      <c r="D40" s="242" t="s">
        <v>232</v>
      </c>
      <c r="E40" s="243">
        <v>20</v>
      </c>
      <c r="F40" s="244"/>
      <c r="G40" s="245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0</v>
      </c>
      <c r="O40" s="224">
        <f>ROUND(E40*N40,2)</f>
        <v>0</v>
      </c>
      <c r="P40" s="224">
        <v>0</v>
      </c>
      <c r="Q40" s="224">
        <f>ROUND(E40*P40,2)</f>
        <v>0</v>
      </c>
      <c r="R40" s="224"/>
      <c r="S40" s="224" t="s">
        <v>185</v>
      </c>
      <c r="T40" s="224" t="s">
        <v>173</v>
      </c>
      <c r="U40" s="224">
        <v>0</v>
      </c>
      <c r="V40" s="224">
        <f>ROUND(E40*U40,2)</f>
        <v>0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306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33">
        <v>22</v>
      </c>
      <c r="B41" s="234" t="s">
        <v>339</v>
      </c>
      <c r="C41" s="248" t="s">
        <v>340</v>
      </c>
      <c r="D41" s="235" t="s">
        <v>198</v>
      </c>
      <c r="E41" s="236">
        <v>2</v>
      </c>
      <c r="F41" s="237"/>
      <c r="G41" s="238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</v>
      </c>
      <c r="O41" s="224">
        <f>ROUND(E41*N41,2)</f>
        <v>0</v>
      </c>
      <c r="P41" s="224">
        <v>0</v>
      </c>
      <c r="Q41" s="224">
        <f>ROUND(E41*P41,2)</f>
        <v>0</v>
      </c>
      <c r="R41" s="224"/>
      <c r="S41" s="224" t="s">
        <v>185</v>
      </c>
      <c r="T41" s="224" t="s">
        <v>173</v>
      </c>
      <c r="U41" s="224">
        <v>0</v>
      </c>
      <c r="V41" s="224">
        <f>ROUND(E41*U41,2)</f>
        <v>0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306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21"/>
      <c r="B42" s="222"/>
      <c r="C42" s="249" t="s">
        <v>307</v>
      </c>
      <c r="D42" s="239"/>
      <c r="E42" s="239"/>
      <c r="F42" s="239"/>
      <c r="G42" s="239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176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ht="22.5" outlineLevel="1" x14ac:dyDescent="0.2">
      <c r="A43" s="240">
        <v>23</v>
      </c>
      <c r="B43" s="241" t="s">
        <v>341</v>
      </c>
      <c r="C43" s="250" t="s">
        <v>342</v>
      </c>
      <c r="D43" s="242" t="s">
        <v>198</v>
      </c>
      <c r="E43" s="243">
        <v>1</v>
      </c>
      <c r="F43" s="244"/>
      <c r="G43" s="245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0</v>
      </c>
      <c r="O43" s="224">
        <f>ROUND(E43*N43,2)</f>
        <v>0</v>
      </c>
      <c r="P43" s="224">
        <v>0</v>
      </c>
      <c r="Q43" s="224">
        <f>ROUND(E43*P43,2)</f>
        <v>0</v>
      </c>
      <c r="R43" s="224"/>
      <c r="S43" s="224" t="s">
        <v>185</v>
      </c>
      <c r="T43" s="224" t="s">
        <v>173</v>
      </c>
      <c r="U43" s="224">
        <v>0</v>
      </c>
      <c r="V43" s="224">
        <f>ROUND(E43*U43,2)</f>
        <v>0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306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ht="22.5" outlineLevel="1" x14ac:dyDescent="0.2">
      <c r="A44" s="240">
        <v>24</v>
      </c>
      <c r="B44" s="241" t="s">
        <v>343</v>
      </c>
      <c r="C44" s="250" t="s">
        <v>344</v>
      </c>
      <c r="D44" s="242" t="s">
        <v>198</v>
      </c>
      <c r="E44" s="243">
        <v>1</v>
      </c>
      <c r="F44" s="244"/>
      <c r="G44" s="245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0</v>
      </c>
      <c r="Q44" s="224">
        <f>ROUND(E44*P44,2)</f>
        <v>0</v>
      </c>
      <c r="R44" s="224"/>
      <c r="S44" s="224" t="s">
        <v>185</v>
      </c>
      <c r="T44" s="224" t="s">
        <v>173</v>
      </c>
      <c r="U44" s="224">
        <v>0</v>
      </c>
      <c r="V44" s="224">
        <f>ROUND(E44*U44,2)</f>
        <v>0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306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40">
        <v>25</v>
      </c>
      <c r="B45" s="241" t="s">
        <v>345</v>
      </c>
      <c r="C45" s="250" t="s">
        <v>346</v>
      </c>
      <c r="D45" s="242" t="s">
        <v>0</v>
      </c>
      <c r="E45" s="243">
        <v>74.88</v>
      </c>
      <c r="F45" s="244"/>
      <c r="G45" s="245">
        <f>ROUND(E45*F45,2)</f>
        <v>0</v>
      </c>
      <c r="H45" s="225"/>
      <c r="I45" s="224">
        <f>ROUND(E45*H45,2)</f>
        <v>0</v>
      </c>
      <c r="J45" s="225"/>
      <c r="K45" s="224">
        <f>ROUND(E45*J45,2)</f>
        <v>0</v>
      </c>
      <c r="L45" s="224">
        <v>21</v>
      </c>
      <c r="M45" s="224">
        <f>G45*(1+L45/100)</f>
        <v>0</v>
      </c>
      <c r="N45" s="224">
        <v>0</v>
      </c>
      <c r="O45" s="224">
        <f>ROUND(E45*N45,2)</f>
        <v>0</v>
      </c>
      <c r="P45" s="224">
        <v>0</v>
      </c>
      <c r="Q45" s="224">
        <f>ROUND(E45*P45,2)</f>
        <v>0</v>
      </c>
      <c r="R45" s="224"/>
      <c r="S45" s="224" t="s">
        <v>185</v>
      </c>
      <c r="T45" s="224" t="s">
        <v>173</v>
      </c>
      <c r="U45" s="224">
        <v>0</v>
      </c>
      <c r="V45" s="224">
        <f>ROUND(E45*U45,2)</f>
        <v>0</v>
      </c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306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x14ac:dyDescent="0.2">
      <c r="A46" s="227" t="s">
        <v>167</v>
      </c>
      <c r="B46" s="228" t="s">
        <v>117</v>
      </c>
      <c r="C46" s="247" t="s">
        <v>118</v>
      </c>
      <c r="D46" s="229"/>
      <c r="E46" s="230"/>
      <c r="F46" s="231"/>
      <c r="G46" s="232">
        <f>SUMIF(AG47:AG54,"&lt;&gt;NOR",G47:G54)</f>
        <v>0</v>
      </c>
      <c r="H46" s="226"/>
      <c r="I46" s="226">
        <f>SUM(I47:I54)</f>
        <v>0</v>
      </c>
      <c r="J46" s="226"/>
      <c r="K46" s="226">
        <f>SUM(K47:K54)</f>
        <v>0</v>
      </c>
      <c r="L46" s="226"/>
      <c r="M46" s="226">
        <f>SUM(M47:M54)</f>
        <v>0</v>
      </c>
      <c r="N46" s="226"/>
      <c r="O46" s="226">
        <f>SUM(O47:O54)</f>
        <v>0</v>
      </c>
      <c r="P46" s="226"/>
      <c r="Q46" s="226">
        <f>SUM(Q47:Q54)</f>
        <v>0</v>
      </c>
      <c r="R46" s="226"/>
      <c r="S46" s="226"/>
      <c r="T46" s="226"/>
      <c r="U46" s="226"/>
      <c r="V46" s="226">
        <f>SUM(V47:V54)</f>
        <v>0</v>
      </c>
      <c r="W46" s="226"/>
      <c r="AG46" t="s">
        <v>168</v>
      </c>
    </row>
    <row r="47" spans="1:60" outlineLevel="1" x14ac:dyDescent="0.2">
      <c r="A47" s="233">
        <v>26</v>
      </c>
      <c r="B47" s="234" t="s">
        <v>347</v>
      </c>
      <c r="C47" s="248" t="s">
        <v>348</v>
      </c>
      <c r="D47" s="235" t="s">
        <v>349</v>
      </c>
      <c r="E47" s="236">
        <v>1</v>
      </c>
      <c r="F47" s="237"/>
      <c r="G47" s="238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0</v>
      </c>
      <c r="O47" s="224">
        <f>ROUND(E47*N47,2)</f>
        <v>0</v>
      </c>
      <c r="P47" s="224">
        <v>0</v>
      </c>
      <c r="Q47" s="224">
        <f>ROUND(E47*P47,2)</f>
        <v>0</v>
      </c>
      <c r="R47" s="224"/>
      <c r="S47" s="224" t="s">
        <v>185</v>
      </c>
      <c r="T47" s="224" t="s">
        <v>173</v>
      </c>
      <c r="U47" s="224">
        <v>0</v>
      </c>
      <c r="V47" s="224">
        <f>ROUND(E47*U47,2)</f>
        <v>0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306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21"/>
      <c r="B48" s="222"/>
      <c r="C48" s="249" t="s">
        <v>350</v>
      </c>
      <c r="D48" s="239"/>
      <c r="E48" s="239"/>
      <c r="F48" s="239"/>
      <c r="G48" s="239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176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33">
        <v>27</v>
      </c>
      <c r="B49" s="234" t="s">
        <v>351</v>
      </c>
      <c r="C49" s="248" t="s">
        <v>352</v>
      </c>
      <c r="D49" s="235" t="s">
        <v>349</v>
      </c>
      <c r="E49" s="236">
        <v>1</v>
      </c>
      <c r="F49" s="237"/>
      <c r="G49" s="238">
        <f>ROUND(E49*F49,2)</f>
        <v>0</v>
      </c>
      <c r="H49" s="225"/>
      <c r="I49" s="224">
        <f>ROUND(E49*H49,2)</f>
        <v>0</v>
      </c>
      <c r="J49" s="225"/>
      <c r="K49" s="224">
        <f>ROUND(E49*J49,2)</f>
        <v>0</v>
      </c>
      <c r="L49" s="224">
        <v>21</v>
      </c>
      <c r="M49" s="224">
        <f>G49*(1+L49/100)</f>
        <v>0</v>
      </c>
      <c r="N49" s="224">
        <v>0</v>
      </c>
      <c r="O49" s="224">
        <f>ROUND(E49*N49,2)</f>
        <v>0</v>
      </c>
      <c r="P49" s="224">
        <v>0</v>
      </c>
      <c r="Q49" s="224">
        <f>ROUND(E49*P49,2)</f>
        <v>0</v>
      </c>
      <c r="R49" s="224"/>
      <c r="S49" s="224" t="s">
        <v>185</v>
      </c>
      <c r="T49" s="224" t="s">
        <v>173</v>
      </c>
      <c r="U49" s="224">
        <v>0</v>
      </c>
      <c r="V49" s="224">
        <f>ROUND(E49*U49,2)</f>
        <v>0</v>
      </c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306</v>
      </c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21"/>
      <c r="B50" s="222"/>
      <c r="C50" s="249" t="s">
        <v>353</v>
      </c>
      <c r="D50" s="239"/>
      <c r="E50" s="239"/>
      <c r="F50" s="239"/>
      <c r="G50" s="239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176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33">
        <v>28</v>
      </c>
      <c r="B51" s="234" t="s">
        <v>354</v>
      </c>
      <c r="C51" s="248" t="s">
        <v>355</v>
      </c>
      <c r="D51" s="235" t="s">
        <v>349</v>
      </c>
      <c r="E51" s="236">
        <v>1</v>
      </c>
      <c r="F51" s="237"/>
      <c r="G51" s="238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0</v>
      </c>
      <c r="O51" s="224">
        <f>ROUND(E51*N51,2)</f>
        <v>0</v>
      </c>
      <c r="P51" s="224">
        <v>0</v>
      </c>
      <c r="Q51" s="224">
        <f>ROUND(E51*P51,2)</f>
        <v>0</v>
      </c>
      <c r="R51" s="224"/>
      <c r="S51" s="224" t="s">
        <v>185</v>
      </c>
      <c r="T51" s="224" t="s">
        <v>173</v>
      </c>
      <c r="U51" s="224">
        <v>0</v>
      </c>
      <c r="V51" s="224">
        <f>ROUND(E51*U51,2)</f>
        <v>0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306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21"/>
      <c r="B52" s="222"/>
      <c r="C52" s="249" t="s">
        <v>356</v>
      </c>
      <c r="D52" s="239"/>
      <c r="E52" s="239"/>
      <c r="F52" s="239"/>
      <c r="G52" s="239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176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40">
        <v>29</v>
      </c>
      <c r="B53" s="241" t="s">
        <v>357</v>
      </c>
      <c r="C53" s="250" t="s">
        <v>358</v>
      </c>
      <c r="D53" s="242" t="s">
        <v>349</v>
      </c>
      <c r="E53" s="243">
        <v>1</v>
      </c>
      <c r="F53" s="244"/>
      <c r="G53" s="245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0</v>
      </c>
      <c r="O53" s="224">
        <f>ROUND(E53*N53,2)</f>
        <v>0</v>
      </c>
      <c r="P53" s="224">
        <v>0</v>
      </c>
      <c r="Q53" s="224">
        <f>ROUND(E53*P53,2)</f>
        <v>0</v>
      </c>
      <c r="R53" s="224"/>
      <c r="S53" s="224" t="s">
        <v>185</v>
      </c>
      <c r="T53" s="224" t="s">
        <v>173</v>
      </c>
      <c r="U53" s="224">
        <v>0</v>
      </c>
      <c r="V53" s="224">
        <f>ROUND(E53*U53,2)</f>
        <v>0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306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40">
        <v>30</v>
      </c>
      <c r="B54" s="241" t="s">
        <v>359</v>
      </c>
      <c r="C54" s="250" t="s">
        <v>360</v>
      </c>
      <c r="D54" s="242" t="s">
        <v>0</v>
      </c>
      <c r="E54" s="243">
        <v>300</v>
      </c>
      <c r="F54" s="244"/>
      <c r="G54" s="245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0</v>
      </c>
      <c r="O54" s="224">
        <f>ROUND(E54*N54,2)</f>
        <v>0</v>
      </c>
      <c r="P54" s="224">
        <v>0</v>
      </c>
      <c r="Q54" s="224">
        <f>ROUND(E54*P54,2)</f>
        <v>0</v>
      </c>
      <c r="R54" s="224"/>
      <c r="S54" s="224" t="s">
        <v>185</v>
      </c>
      <c r="T54" s="224" t="s">
        <v>173</v>
      </c>
      <c r="U54" s="224">
        <v>0</v>
      </c>
      <c r="V54" s="224">
        <f>ROUND(E54*U54,2)</f>
        <v>0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306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x14ac:dyDescent="0.2">
      <c r="A55" s="227" t="s">
        <v>167</v>
      </c>
      <c r="B55" s="228" t="s">
        <v>121</v>
      </c>
      <c r="C55" s="247" t="s">
        <v>122</v>
      </c>
      <c r="D55" s="229"/>
      <c r="E55" s="230"/>
      <c r="F55" s="231"/>
      <c r="G55" s="232">
        <f>SUMIF(AG56:AG57,"&lt;&gt;NOR",G56:G57)</f>
        <v>0</v>
      </c>
      <c r="H55" s="226"/>
      <c r="I55" s="226">
        <f>SUM(I56:I57)</f>
        <v>0</v>
      </c>
      <c r="J55" s="226"/>
      <c r="K55" s="226">
        <f>SUM(K56:K57)</f>
        <v>0</v>
      </c>
      <c r="L55" s="226"/>
      <c r="M55" s="226">
        <f>SUM(M56:M57)</f>
        <v>0</v>
      </c>
      <c r="N55" s="226"/>
      <c r="O55" s="226">
        <f>SUM(O56:O57)</f>
        <v>0</v>
      </c>
      <c r="P55" s="226"/>
      <c r="Q55" s="226">
        <f>SUM(Q56:Q57)</f>
        <v>0</v>
      </c>
      <c r="R55" s="226"/>
      <c r="S55" s="226"/>
      <c r="T55" s="226"/>
      <c r="U55" s="226"/>
      <c r="V55" s="226">
        <f>SUM(V56:V57)</f>
        <v>0</v>
      </c>
      <c r="W55" s="226"/>
      <c r="AG55" t="s">
        <v>168</v>
      </c>
    </row>
    <row r="56" spans="1:60" outlineLevel="1" x14ac:dyDescent="0.2">
      <c r="A56" s="240">
        <v>31</v>
      </c>
      <c r="B56" s="241" t="s">
        <v>361</v>
      </c>
      <c r="C56" s="250" t="s">
        <v>362</v>
      </c>
      <c r="D56" s="242" t="s">
        <v>363</v>
      </c>
      <c r="E56" s="243">
        <v>3</v>
      </c>
      <c r="F56" s="244"/>
      <c r="G56" s="245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0</v>
      </c>
      <c r="O56" s="224">
        <f>ROUND(E56*N56,2)</f>
        <v>0</v>
      </c>
      <c r="P56" s="224">
        <v>0</v>
      </c>
      <c r="Q56" s="224">
        <f>ROUND(E56*P56,2)</f>
        <v>0</v>
      </c>
      <c r="R56" s="224"/>
      <c r="S56" s="224" t="s">
        <v>185</v>
      </c>
      <c r="T56" s="224" t="s">
        <v>173</v>
      </c>
      <c r="U56" s="224">
        <v>0</v>
      </c>
      <c r="V56" s="224">
        <f>ROUND(E56*U56,2)</f>
        <v>0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306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33">
        <v>32</v>
      </c>
      <c r="B57" s="234" t="s">
        <v>364</v>
      </c>
      <c r="C57" s="248" t="s">
        <v>365</v>
      </c>
      <c r="D57" s="235" t="s">
        <v>0</v>
      </c>
      <c r="E57" s="236">
        <v>5.04</v>
      </c>
      <c r="F57" s="237"/>
      <c r="G57" s="238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0</v>
      </c>
      <c r="O57" s="224">
        <f>ROUND(E57*N57,2)</f>
        <v>0</v>
      </c>
      <c r="P57" s="224">
        <v>0</v>
      </c>
      <c r="Q57" s="224">
        <f>ROUND(E57*P57,2)</f>
        <v>0</v>
      </c>
      <c r="R57" s="224"/>
      <c r="S57" s="224" t="s">
        <v>185</v>
      </c>
      <c r="T57" s="224" t="s">
        <v>173</v>
      </c>
      <c r="U57" s="224">
        <v>0</v>
      </c>
      <c r="V57" s="224">
        <f>ROUND(E57*U57,2)</f>
        <v>0</v>
      </c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306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x14ac:dyDescent="0.2">
      <c r="A58" s="5"/>
      <c r="B58" s="6"/>
      <c r="C58" s="251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AE58">
        <v>15</v>
      </c>
      <c r="AF58">
        <v>21</v>
      </c>
    </row>
    <row r="59" spans="1:60" x14ac:dyDescent="0.2">
      <c r="A59" s="207"/>
      <c r="B59" s="208" t="s">
        <v>31</v>
      </c>
      <c r="C59" s="252"/>
      <c r="D59" s="209"/>
      <c r="E59" s="210"/>
      <c r="F59" s="210"/>
      <c r="G59" s="246">
        <f>G8+G13+G15+G36+G46+G55</f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AE59">
        <f>SUMIF(L7:L57,AE58,G7:G57)</f>
        <v>0</v>
      </c>
      <c r="AF59">
        <f>SUMIF(L7:L57,AF58,G7:G57)</f>
        <v>0</v>
      </c>
      <c r="AG59" t="s">
        <v>186</v>
      </c>
    </row>
    <row r="60" spans="1:60" x14ac:dyDescent="0.2">
      <c r="A60" s="5"/>
      <c r="B60" s="6"/>
      <c r="C60" s="251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60" x14ac:dyDescent="0.2">
      <c r="A61" s="5"/>
      <c r="B61" s="6"/>
      <c r="C61" s="251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60" x14ac:dyDescent="0.2">
      <c r="A62" s="211" t="s">
        <v>187</v>
      </c>
      <c r="B62" s="211"/>
      <c r="C62" s="253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60" x14ac:dyDescent="0.2">
      <c r="A63" s="212"/>
      <c r="B63" s="213"/>
      <c r="C63" s="254"/>
      <c r="D63" s="213"/>
      <c r="E63" s="213"/>
      <c r="F63" s="213"/>
      <c r="G63" s="21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AG63" t="s">
        <v>188</v>
      </c>
    </row>
    <row r="64" spans="1:60" x14ac:dyDescent="0.2">
      <c r="A64" s="215"/>
      <c r="B64" s="216"/>
      <c r="C64" s="255"/>
      <c r="D64" s="216"/>
      <c r="E64" s="216"/>
      <c r="F64" s="216"/>
      <c r="G64" s="217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3" x14ac:dyDescent="0.2">
      <c r="A65" s="215"/>
      <c r="B65" s="216"/>
      <c r="C65" s="255"/>
      <c r="D65" s="216"/>
      <c r="E65" s="216"/>
      <c r="F65" s="216"/>
      <c r="G65" s="21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33" x14ac:dyDescent="0.2">
      <c r="A66" s="215"/>
      <c r="B66" s="216"/>
      <c r="C66" s="255"/>
      <c r="D66" s="216"/>
      <c r="E66" s="216"/>
      <c r="F66" s="216"/>
      <c r="G66" s="217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">
      <c r="A67" s="218"/>
      <c r="B67" s="219"/>
      <c r="C67" s="256"/>
      <c r="D67" s="219"/>
      <c r="E67" s="219"/>
      <c r="F67" s="219"/>
      <c r="G67" s="22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 x14ac:dyDescent="0.2">
      <c r="A68" s="5"/>
      <c r="B68" s="6"/>
      <c r="C68" s="251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33" x14ac:dyDescent="0.2">
      <c r="C69" s="257"/>
      <c r="D69" s="188"/>
      <c r="AG69" t="s">
        <v>189</v>
      </c>
    </row>
    <row r="70" spans="1:33" x14ac:dyDescent="0.2">
      <c r="D70" s="188"/>
    </row>
    <row r="71" spans="1:33" x14ac:dyDescent="0.2">
      <c r="D71" s="188"/>
    </row>
    <row r="72" spans="1:33" x14ac:dyDescent="0.2">
      <c r="D72" s="188"/>
    </row>
    <row r="73" spans="1:33" x14ac:dyDescent="0.2">
      <c r="D73" s="188"/>
    </row>
    <row r="74" spans="1:33" x14ac:dyDescent="0.2">
      <c r="D74" s="188"/>
    </row>
    <row r="75" spans="1:33" x14ac:dyDescent="0.2">
      <c r="D75" s="188"/>
    </row>
    <row r="76" spans="1:33" x14ac:dyDescent="0.2">
      <c r="D76" s="188"/>
    </row>
    <row r="77" spans="1:33" x14ac:dyDescent="0.2">
      <c r="D77" s="188"/>
    </row>
    <row r="78" spans="1:33" x14ac:dyDescent="0.2">
      <c r="D78" s="188"/>
    </row>
    <row r="79" spans="1:33" x14ac:dyDescent="0.2">
      <c r="D79" s="188"/>
    </row>
    <row r="80" spans="1:33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cZd/dATFU+I9R7Xs0zGw4vVjviVSfSVzNLnr6rmqi5SrsxtrGmX06A4BcQD8Ja6GeX7iCZOtaQwhsY7hzNFVRg==" saltValue="sWFOtXCKCs9B7yhEnssi/w==" spinCount="100000" sheet="1"/>
  <mergeCells count="17">
    <mergeCell ref="C52:G52"/>
    <mergeCell ref="C27:G27"/>
    <mergeCell ref="C29:G29"/>
    <mergeCell ref="C33:G33"/>
    <mergeCell ref="C42:G42"/>
    <mergeCell ref="C48:G48"/>
    <mergeCell ref="C50:G50"/>
    <mergeCell ref="A1:G1"/>
    <mergeCell ref="C2:G2"/>
    <mergeCell ref="C3:G3"/>
    <mergeCell ref="C4:G4"/>
    <mergeCell ref="A62:C62"/>
    <mergeCell ref="A63:G67"/>
    <mergeCell ref="C17:G17"/>
    <mergeCell ref="C21:G21"/>
    <mergeCell ref="C23:G23"/>
    <mergeCell ref="C25:G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55</v>
      </c>
      <c r="C3" s="193" t="s">
        <v>56</v>
      </c>
      <c r="D3" s="191"/>
      <c r="E3" s="191"/>
      <c r="F3" s="191"/>
      <c r="G3" s="192"/>
      <c r="AC3" s="125" t="s">
        <v>143</v>
      </c>
      <c r="AG3" t="s">
        <v>145</v>
      </c>
    </row>
    <row r="4" spans="1:60" ht="24.95" customHeight="1" x14ac:dyDescent="0.2">
      <c r="A4" s="194" t="s">
        <v>10</v>
      </c>
      <c r="B4" s="195" t="s">
        <v>61</v>
      </c>
      <c r="C4" s="196" t="s">
        <v>62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7" t="s">
        <v>167</v>
      </c>
      <c r="B8" s="228" t="s">
        <v>127</v>
      </c>
      <c r="C8" s="247" t="s">
        <v>128</v>
      </c>
      <c r="D8" s="229"/>
      <c r="E8" s="230"/>
      <c r="F8" s="231"/>
      <c r="G8" s="232">
        <f>SUMIF(AG9:AG10,"&lt;&gt;NOR",G9:G10)</f>
        <v>0</v>
      </c>
      <c r="H8" s="226"/>
      <c r="I8" s="226">
        <f>SUM(I9:I10)</f>
        <v>0</v>
      </c>
      <c r="J8" s="226"/>
      <c r="K8" s="226">
        <f>SUM(K9:K10)</f>
        <v>0</v>
      </c>
      <c r="L8" s="226"/>
      <c r="M8" s="226">
        <f>SUM(M9:M10)</f>
        <v>0</v>
      </c>
      <c r="N8" s="226"/>
      <c r="O8" s="226">
        <f>SUM(O9:O10)</f>
        <v>0</v>
      </c>
      <c r="P8" s="226"/>
      <c r="Q8" s="226">
        <f>SUM(Q9:Q10)</f>
        <v>0</v>
      </c>
      <c r="R8" s="226"/>
      <c r="S8" s="226"/>
      <c r="T8" s="226"/>
      <c r="U8" s="226"/>
      <c r="V8" s="226">
        <f>SUM(V9:V10)</f>
        <v>0</v>
      </c>
      <c r="W8" s="226"/>
      <c r="AG8" t="s">
        <v>168</v>
      </c>
    </row>
    <row r="9" spans="1:60" ht="33.75" outlineLevel="1" x14ac:dyDescent="0.2">
      <c r="A9" s="233">
        <v>1</v>
      </c>
      <c r="B9" s="234" t="s">
        <v>366</v>
      </c>
      <c r="C9" s="248" t="s">
        <v>367</v>
      </c>
      <c r="D9" s="235" t="s">
        <v>232</v>
      </c>
      <c r="E9" s="236">
        <v>35</v>
      </c>
      <c r="F9" s="237"/>
      <c r="G9" s="238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185</v>
      </c>
      <c r="T9" s="224" t="s">
        <v>173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303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49" t="s">
        <v>368</v>
      </c>
      <c r="D10" s="239"/>
      <c r="E10" s="239"/>
      <c r="F10" s="239"/>
      <c r="G10" s="239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176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x14ac:dyDescent="0.2">
      <c r="A11" s="227" t="s">
        <v>167</v>
      </c>
      <c r="B11" s="228" t="s">
        <v>131</v>
      </c>
      <c r="C11" s="247" t="s">
        <v>132</v>
      </c>
      <c r="D11" s="229"/>
      <c r="E11" s="230"/>
      <c r="F11" s="231"/>
      <c r="G11" s="232">
        <f>SUMIF(AG12:AG12,"&lt;&gt;NOR",G12:G12)</f>
        <v>0</v>
      </c>
      <c r="H11" s="226"/>
      <c r="I11" s="226">
        <f>SUM(I12:I12)</f>
        <v>0</v>
      </c>
      <c r="J11" s="226"/>
      <c r="K11" s="226">
        <f>SUM(K12:K12)</f>
        <v>0</v>
      </c>
      <c r="L11" s="226"/>
      <c r="M11" s="226">
        <f>SUM(M12:M12)</f>
        <v>0</v>
      </c>
      <c r="N11" s="226"/>
      <c r="O11" s="226">
        <f>SUM(O12:O12)</f>
        <v>0</v>
      </c>
      <c r="P11" s="226"/>
      <c r="Q11" s="226">
        <f>SUM(Q12:Q12)</f>
        <v>0</v>
      </c>
      <c r="R11" s="226"/>
      <c r="S11" s="226"/>
      <c r="T11" s="226"/>
      <c r="U11" s="226"/>
      <c r="V11" s="226">
        <f>SUM(V12:V12)</f>
        <v>0</v>
      </c>
      <c r="W11" s="226"/>
      <c r="AG11" t="s">
        <v>168</v>
      </c>
    </row>
    <row r="12" spans="1:60" outlineLevel="1" x14ac:dyDescent="0.2">
      <c r="A12" s="240">
        <v>2</v>
      </c>
      <c r="B12" s="241" t="s">
        <v>369</v>
      </c>
      <c r="C12" s="250" t="s">
        <v>370</v>
      </c>
      <c r="D12" s="242" t="s">
        <v>260</v>
      </c>
      <c r="E12" s="243">
        <v>1</v>
      </c>
      <c r="F12" s="244"/>
      <c r="G12" s="245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185</v>
      </c>
      <c r="T12" s="224" t="s">
        <v>173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213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x14ac:dyDescent="0.2">
      <c r="A13" s="227" t="s">
        <v>167</v>
      </c>
      <c r="B13" s="228" t="s">
        <v>133</v>
      </c>
      <c r="C13" s="247" t="s">
        <v>134</v>
      </c>
      <c r="D13" s="229"/>
      <c r="E13" s="230"/>
      <c r="F13" s="231"/>
      <c r="G13" s="232">
        <f>SUMIF(AG14:AG14,"&lt;&gt;NOR",G14:G14)</f>
        <v>0</v>
      </c>
      <c r="H13" s="226"/>
      <c r="I13" s="226">
        <f>SUM(I14:I14)</f>
        <v>0</v>
      </c>
      <c r="J13" s="226"/>
      <c r="K13" s="226">
        <f>SUM(K14:K14)</f>
        <v>0</v>
      </c>
      <c r="L13" s="226"/>
      <c r="M13" s="226">
        <f>SUM(M14:M14)</f>
        <v>0</v>
      </c>
      <c r="N13" s="226"/>
      <c r="O13" s="226">
        <f>SUM(O14:O14)</f>
        <v>0</v>
      </c>
      <c r="P13" s="226"/>
      <c r="Q13" s="226">
        <f>SUM(Q14:Q14)</f>
        <v>0</v>
      </c>
      <c r="R13" s="226"/>
      <c r="S13" s="226"/>
      <c r="T13" s="226"/>
      <c r="U13" s="226"/>
      <c r="V13" s="226">
        <f>SUM(V14:V14)</f>
        <v>0</v>
      </c>
      <c r="W13" s="226"/>
      <c r="AG13" t="s">
        <v>168</v>
      </c>
    </row>
    <row r="14" spans="1:60" outlineLevel="1" x14ac:dyDescent="0.2">
      <c r="A14" s="240">
        <v>3</v>
      </c>
      <c r="B14" s="241" t="s">
        <v>371</v>
      </c>
      <c r="C14" s="250" t="s">
        <v>372</v>
      </c>
      <c r="D14" s="242" t="s">
        <v>260</v>
      </c>
      <c r="E14" s="243">
        <v>1</v>
      </c>
      <c r="F14" s="244"/>
      <c r="G14" s="245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185</v>
      </c>
      <c r="T14" s="224" t="s">
        <v>173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373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x14ac:dyDescent="0.2">
      <c r="A15" s="227" t="s">
        <v>167</v>
      </c>
      <c r="B15" s="228" t="s">
        <v>127</v>
      </c>
      <c r="C15" s="247" t="s">
        <v>128</v>
      </c>
      <c r="D15" s="229"/>
      <c r="E15" s="230"/>
      <c r="F15" s="231"/>
      <c r="G15" s="232">
        <f>SUMIF(AG16:AG28,"&lt;&gt;NOR",G16:G28)</f>
        <v>0</v>
      </c>
      <c r="H15" s="226"/>
      <c r="I15" s="226">
        <f>SUM(I16:I28)</f>
        <v>0</v>
      </c>
      <c r="J15" s="226"/>
      <c r="K15" s="226">
        <f>SUM(K16:K28)</f>
        <v>0</v>
      </c>
      <c r="L15" s="226"/>
      <c r="M15" s="226">
        <f>SUM(M16:M28)</f>
        <v>0</v>
      </c>
      <c r="N15" s="226"/>
      <c r="O15" s="226">
        <f>SUM(O16:O28)</f>
        <v>0</v>
      </c>
      <c r="P15" s="226"/>
      <c r="Q15" s="226">
        <f>SUM(Q16:Q28)</f>
        <v>0</v>
      </c>
      <c r="R15" s="226"/>
      <c r="S15" s="226"/>
      <c r="T15" s="226"/>
      <c r="U15" s="226"/>
      <c r="V15" s="226">
        <f>SUM(V16:V28)</f>
        <v>0</v>
      </c>
      <c r="W15" s="226"/>
      <c r="AG15" t="s">
        <v>168</v>
      </c>
    </row>
    <row r="16" spans="1:60" ht="33.75" outlineLevel="1" x14ac:dyDescent="0.2">
      <c r="A16" s="233">
        <v>4</v>
      </c>
      <c r="B16" s="234" t="s">
        <v>374</v>
      </c>
      <c r="C16" s="248" t="s">
        <v>367</v>
      </c>
      <c r="D16" s="235" t="s">
        <v>232</v>
      </c>
      <c r="E16" s="236">
        <v>3</v>
      </c>
      <c r="F16" s="237"/>
      <c r="G16" s="238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185</v>
      </c>
      <c r="T16" s="224" t="s">
        <v>173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303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49" t="s">
        <v>375</v>
      </c>
      <c r="D17" s="239"/>
      <c r="E17" s="239"/>
      <c r="F17" s="239"/>
      <c r="G17" s="239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176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33.75" outlineLevel="1" x14ac:dyDescent="0.2">
      <c r="A18" s="233">
        <v>5</v>
      </c>
      <c r="B18" s="234" t="s">
        <v>376</v>
      </c>
      <c r="C18" s="248" t="s">
        <v>367</v>
      </c>
      <c r="D18" s="235" t="s">
        <v>232</v>
      </c>
      <c r="E18" s="236">
        <v>30</v>
      </c>
      <c r="F18" s="237"/>
      <c r="G18" s="238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185</v>
      </c>
      <c r="T18" s="224" t="s">
        <v>173</v>
      </c>
      <c r="U18" s="224">
        <v>0</v>
      </c>
      <c r="V18" s="224">
        <f>ROUND(E18*U18,2)</f>
        <v>0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303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49" t="s">
        <v>377</v>
      </c>
      <c r="D19" s="239"/>
      <c r="E19" s="239"/>
      <c r="F19" s="239"/>
      <c r="G19" s="239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176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ht="22.5" outlineLevel="1" x14ac:dyDescent="0.2">
      <c r="A20" s="240">
        <v>6</v>
      </c>
      <c r="B20" s="241" t="s">
        <v>378</v>
      </c>
      <c r="C20" s="250" t="s">
        <v>379</v>
      </c>
      <c r="D20" s="242" t="s">
        <v>232</v>
      </c>
      <c r="E20" s="243">
        <v>12</v>
      </c>
      <c r="F20" s="244"/>
      <c r="G20" s="245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185</v>
      </c>
      <c r="T20" s="224" t="s">
        <v>173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380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ht="45" outlineLevel="1" x14ac:dyDescent="0.2">
      <c r="A21" s="240">
        <v>7</v>
      </c>
      <c r="B21" s="241" t="s">
        <v>381</v>
      </c>
      <c r="C21" s="250" t="s">
        <v>382</v>
      </c>
      <c r="D21" s="242" t="s">
        <v>260</v>
      </c>
      <c r="E21" s="243">
        <v>1</v>
      </c>
      <c r="F21" s="244"/>
      <c r="G21" s="245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0</v>
      </c>
      <c r="O21" s="224">
        <f>ROUND(E21*N21,2)</f>
        <v>0</v>
      </c>
      <c r="P21" s="224">
        <v>0</v>
      </c>
      <c r="Q21" s="224">
        <f>ROUND(E21*P21,2)</f>
        <v>0</v>
      </c>
      <c r="R21" s="224"/>
      <c r="S21" s="224" t="s">
        <v>185</v>
      </c>
      <c r="T21" s="224" t="s">
        <v>173</v>
      </c>
      <c r="U21" s="224">
        <v>0</v>
      </c>
      <c r="V21" s="224">
        <f>ROUND(E21*U21,2)</f>
        <v>0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380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ht="22.5" outlineLevel="1" x14ac:dyDescent="0.2">
      <c r="A22" s="240">
        <v>8</v>
      </c>
      <c r="B22" s="241" t="s">
        <v>383</v>
      </c>
      <c r="C22" s="250" t="s">
        <v>384</v>
      </c>
      <c r="D22" s="242" t="s">
        <v>260</v>
      </c>
      <c r="E22" s="243">
        <v>1</v>
      </c>
      <c r="F22" s="244"/>
      <c r="G22" s="245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0</v>
      </c>
      <c r="O22" s="224">
        <f>ROUND(E22*N22,2)</f>
        <v>0</v>
      </c>
      <c r="P22" s="224">
        <v>0</v>
      </c>
      <c r="Q22" s="224">
        <f>ROUND(E22*P22,2)</f>
        <v>0</v>
      </c>
      <c r="R22" s="224"/>
      <c r="S22" s="224" t="s">
        <v>185</v>
      </c>
      <c r="T22" s="224" t="s">
        <v>173</v>
      </c>
      <c r="U22" s="224">
        <v>0</v>
      </c>
      <c r="V22" s="224">
        <f>ROUND(E22*U22,2)</f>
        <v>0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380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ht="45" outlineLevel="1" x14ac:dyDescent="0.2">
      <c r="A23" s="233">
        <v>9</v>
      </c>
      <c r="B23" s="234" t="s">
        <v>385</v>
      </c>
      <c r="C23" s="248" t="s">
        <v>386</v>
      </c>
      <c r="D23" s="235" t="s">
        <v>260</v>
      </c>
      <c r="E23" s="236">
        <v>2</v>
      </c>
      <c r="F23" s="237"/>
      <c r="G23" s="238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185</v>
      </c>
      <c r="T23" s="224" t="s">
        <v>173</v>
      </c>
      <c r="U23" s="224">
        <v>0</v>
      </c>
      <c r="V23" s="224">
        <f>ROUND(E23*U23,2)</f>
        <v>0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380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21"/>
      <c r="B24" s="222"/>
      <c r="C24" s="249" t="s">
        <v>387</v>
      </c>
      <c r="D24" s="239"/>
      <c r="E24" s="239"/>
      <c r="F24" s="239"/>
      <c r="G24" s="239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176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ht="45" outlineLevel="1" x14ac:dyDescent="0.2">
      <c r="A25" s="233">
        <v>10</v>
      </c>
      <c r="B25" s="234" t="s">
        <v>388</v>
      </c>
      <c r="C25" s="248" t="s">
        <v>389</v>
      </c>
      <c r="D25" s="235" t="s">
        <v>260</v>
      </c>
      <c r="E25" s="236">
        <v>2</v>
      </c>
      <c r="F25" s="237"/>
      <c r="G25" s="238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185</v>
      </c>
      <c r="T25" s="224" t="s">
        <v>173</v>
      </c>
      <c r="U25" s="224">
        <v>0</v>
      </c>
      <c r="V25" s="224">
        <f>ROUND(E25*U25,2)</f>
        <v>0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380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21"/>
      <c r="B26" s="222"/>
      <c r="C26" s="249" t="s">
        <v>390</v>
      </c>
      <c r="D26" s="239"/>
      <c r="E26" s="239"/>
      <c r="F26" s="239"/>
      <c r="G26" s="239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176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45" outlineLevel="1" x14ac:dyDescent="0.2">
      <c r="A27" s="233">
        <v>11</v>
      </c>
      <c r="B27" s="234" t="s">
        <v>391</v>
      </c>
      <c r="C27" s="248" t="s">
        <v>392</v>
      </c>
      <c r="D27" s="235" t="s">
        <v>260</v>
      </c>
      <c r="E27" s="236">
        <v>1</v>
      </c>
      <c r="F27" s="237"/>
      <c r="G27" s="238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185</v>
      </c>
      <c r="T27" s="224" t="s">
        <v>173</v>
      </c>
      <c r="U27" s="224">
        <v>0</v>
      </c>
      <c r="V27" s="224">
        <f>ROUND(E27*U27,2)</f>
        <v>0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380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21"/>
      <c r="B28" s="222"/>
      <c r="C28" s="249" t="s">
        <v>393</v>
      </c>
      <c r="D28" s="239"/>
      <c r="E28" s="239"/>
      <c r="F28" s="239"/>
      <c r="G28" s="23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176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x14ac:dyDescent="0.2">
      <c r="A29" s="227" t="s">
        <v>167</v>
      </c>
      <c r="B29" s="228" t="s">
        <v>129</v>
      </c>
      <c r="C29" s="247" t="s">
        <v>130</v>
      </c>
      <c r="D29" s="229"/>
      <c r="E29" s="230"/>
      <c r="F29" s="231"/>
      <c r="G29" s="232">
        <f>SUMIF(AG30:AG31,"&lt;&gt;NOR",G30:G31)</f>
        <v>0</v>
      </c>
      <c r="H29" s="226"/>
      <c r="I29" s="226">
        <f>SUM(I30:I31)</f>
        <v>0</v>
      </c>
      <c r="J29" s="226"/>
      <c r="K29" s="226">
        <f>SUM(K30:K31)</f>
        <v>0</v>
      </c>
      <c r="L29" s="226"/>
      <c r="M29" s="226">
        <f>SUM(M30:M31)</f>
        <v>0</v>
      </c>
      <c r="N29" s="226"/>
      <c r="O29" s="226">
        <f>SUM(O30:O31)</f>
        <v>0</v>
      </c>
      <c r="P29" s="226"/>
      <c r="Q29" s="226">
        <f>SUM(Q30:Q31)</f>
        <v>0</v>
      </c>
      <c r="R29" s="226"/>
      <c r="S29" s="226"/>
      <c r="T29" s="226"/>
      <c r="U29" s="226"/>
      <c r="V29" s="226">
        <f>SUM(V30:V31)</f>
        <v>0</v>
      </c>
      <c r="W29" s="226"/>
      <c r="AG29" t="s">
        <v>168</v>
      </c>
    </row>
    <row r="30" spans="1:60" outlineLevel="1" x14ac:dyDescent="0.2">
      <c r="A30" s="240">
        <v>12</v>
      </c>
      <c r="B30" s="241" t="s">
        <v>394</v>
      </c>
      <c r="C30" s="250" t="s">
        <v>395</v>
      </c>
      <c r="D30" s="242" t="s">
        <v>260</v>
      </c>
      <c r="E30" s="243">
        <v>1</v>
      </c>
      <c r="F30" s="244"/>
      <c r="G30" s="245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0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185</v>
      </c>
      <c r="T30" s="224" t="s">
        <v>173</v>
      </c>
      <c r="U30" s="224">
        <v>0</v>
      </c>
      <c r="V30" s="224">
        <f>ROUND(E30*U30,2)</f>
        <v>0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303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ht="22.5" outlineLevel="1" x14ac:dyDescent="0.2">
      <c r="A31" s="240">
        <v>13</v>
      </c>
      <c r="B31" s="241" t="s">
        <v>396</v>
      </c>
      <c r="C31" s="250" t="s">
        <v>397</v>
      </c>
      <c r="D31" s="242" t="s">
        <v>260</v>
      </c>
      <c r="E31" s="243">
        <v>1</v>
      </c>
      <c r="F31" s="244"/>
      <c r="G31" s="245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0</v>
      </c>
      <c r="O31" s="224">
        <f>ROUND(E31*N31,2)</f>
        <v>0</v>
      </c>
      <c r="P31" s="224">
        <v>0</v>
      </c>
      <c r="Q31" s="224">
        <f>ROUND(E31*P31,2)</f>
        <v>0</v>
      </c>
      <c r="R31" s="224"/>
      <c r="S31" s="224" t="s">
        <v>185</v>
      </c>
      <c r="T31" s="224" t="s">
        <v>173</v>
      </c>
      <c r="U31" s="224">
        <v>0</v>
      </c>
      <c r="V31" s="224">
        <f>ROUND(E31*U31,2)</f>
        <v>0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303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x14ac:dyDescent="0.2">
      <c r="A32" s="227" t="s">
        <v>167</v>
      </c>
      <c r="B32" s="228" t="s">
        <v>131</v>
      </c>
      <c r="C32" s="247" t="s">
        <v>132</v>
      </c>
      <c r="D32" s="229"/>
      <c r="E32" s="230"/>
      <c r="F32" s="231"/>
      <c r="G32" s="232">
        <f>SUMIF(AG33:AG36,"&lt;&gt;NOR",G33:G36)</f>
        <v>0</v>
      </c>
      <c r="H32" s="226"/>
      <c r="I32" s="226">
        <f>SUM(I33:I36)</f>
        <v>0</v>
      </c>
      <c r="J32" s="226"/>
      <c r="K32" s="226">
        <f>SUM(K33:K36)</f>
        <v>0</v>
      </c>
      <c r="L32" s="226"/>
      <c r="M32" s="226">
        <f>SUM(M33:M36)</f>
        <v>0</v>
      </c>
      <c r="N32" s="226"/>
      <c r="O32" s="226">
        <f>SUM(O33:O36)</f>
        <v>0</v>
      </c>
      <c r="P32" s="226"/>
      <c r="Q32" s="226">
        <f>SUM(Q33:Q36)</f>
        <v>0</v>
      </c>
      <c r="R32" s="226"/>
      <c r="S32" s="226"/>
      <c r="T32" s="226"/>
      <c r="U32" s="226"/>
      <c r="V32" s="226">
        <f>SUM(V33:V36)</f>
        <v>0</v>
      </c>
      <c r="W32" s="226"/>
      <c r="AG32" t="s">
        <v>168</v>
      </c>
    </row>
    <row r="33" spans="1:60" outlineLevel="1" x14ac:dyDescent="0.2">
      <c r="A33" s="233">
        <v>14</v>
      </c>
      <c r="B33" s="234" t="s">
        <v>398</v>
      </c>
      <c r="C33" s="248" t="s">
        <v>399</v>
      </c>
      <c r="D33" s="235" t="s">
        <v>260</v>
      </c>
      <c r="E33" s="236">
        <v>1</v>
      </c>
      <c r="F33" s="237"/>
      <c r="G33" s="238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0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185</v>
      </c>
      <c r="T33" s="224" t="s">
        <v>173</v>
      </c>
      <c r="U33" s="224">
        <v>0</v>
      </c>
      <c r="V33" s="224">
        <f>ROUND(E33*U33,2)</f>
        <v>0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303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21"/>
      <c r="B34" s="222"/>
      <c r="C34" s="249" t="s">
        <v>400</v>
      </c>
      <c r="D34" s="239"/>
      <c r="E34" s="239"/>
      <c r="F34" s="239"/>
      <c r="G34" s="239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176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ht="45" outlineLevel="1" x14ac:dyDescent="0.2">
      <c r="A35" s="233">
        <v>15</v>
      </c>
      <c r="B35" s="234" t="s">
        <v>401</v>
      </c>
      <c r="C35" s="248" t="s">
        <v>402</v>
      </c>
      <c r="D35" s="235" t="s">
        <v>260</v>
      </c>
      <c r="E35" s="236">
        <v>1</v>
      </c>
      <c r="F35" s="237"/>
      <c r="G35" s="238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185</v>
      </c>
      <c r="T35" s="224" t="s">
        <v>173</v>
      </c>
      <c r="U35" s="224">
        <v>0</v>
      </c>
      <c r="V35" s="224">
        <f>ROUND(E35*U35,2)</f>
        <v>0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303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21"/>
      <c r="B36" s="222"/>
      <c r="C36" s="249" t="s">
        <v>403</v>
      </c>
      <c r="D36" s="239"/>
      <c r="E36" s="239"/>
      <c r="F36" s="239"/>
      <c r="G36" s="239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176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x14ac:dyDescent="0.2">
      <c r="A37" s="227" t="s">
        <v>167</v>
      </c>
      <c r="B37" s="228" t="s">
        <v>133</v>
      </c>
      <c r="C37" s="247" t="s">
        <v>134</v>
      </c>
      <c r="D37" s="229"/>
      <c r="E37" s="230"/>
      <c r="F37" s="231"/>
      <c r="G37" s="232">
        <f>SUMIF(AG38:AG41,"&lt;&gt;NOR",G38:G41)</f>
        <v>0</v>
      </c>
      <c r="H37" s="226"/>
      <c r="I37" s="226">
        <f>SUM(I38:I41)</f>
        <v>0</v>
      </c>
      <c r="J37" s="226"/>
      <c r="K37" s="226">
        <f>SUM(K38:K41)</f>
        <v>0</v>
      </c>
      <c r="L37" s="226"/>
      <c r="M37" s="226">
        <f>SUM(M38:M41)</f>
        <v>0</v>
      </c>
      <c r="N37" s="226"/>
      <c r="O37" s="226">
        <f>SUM(O38:O41)</f>
        <v>0</v>
      </c>
      <c r="P37" s="226"/>
      <c r="Q37" s="226">
        <f>SUM(Q38:Q41)</f>
        <v>0</v>
      </c>
      <c r="R37" s="226"/>
      <c r="S37" s="226"/>
      <c r="T37" s="226"/>
      <c r="U37" s="226"/>
      <c r="V37" s="226">
        <f>SUM(V38:V41)</f>
        <v>0</v>
      </c>
      <c r="W37" s="226"/>
      <c r="AG37" t="s">
        <v>168</v>
      </c>
    </row>
    <row r="38" spans="1:60" ht="22.5" outlineLevel="1" x14ac:dyDescent="0.2">
      <c r="A38" s="240">
        <v>16</v>
      </c>
      <c r="B38" s="241" t="s">
        <v>404</v>
      </c>
      <c r="C38" s="250" t="s">
        <v>405</v>
      </c>
      <c r="D38" s="242" t="s">
        <v>406</v>
      </c>
      <c r="E38" s="243">
        <v>10</v>
      </c>
      <c r="F38" s="244"/>
      <c r="G38" s="245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185</v>
      </c>
      <c r="T38" s="224" t="s">
        <v>173</v>
      </c>
      <c r="U38" s="224">
        <v>0</v>
      </c>
      <c r="V38" s="224">
        <f>ROUND(E38*U38,2)</f>
        <v>0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373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40">
        <v>17</v>
      </c>
      <c r="B39" s="241" t="s">
        <v>407</v>
      </c>
      <c r="C39" s="250" t="s">
        <v>408</v>
      </c>
      <c r="D39" s="242" t="s">
        <v>406</v>
      </c>
      <c r="E39" s="243">
        <v>2</v>
      </c>
      <c r="F39" s="244"/>
      <c r="G39" s="245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185</v>
      </c>
      <c r="T39" s="224" t="s">
        <v>173</v>
      </c>
      <c r="U39" s="224">
        <v>0</v>
      </c>
      <c r="V39" s="224">
        <f>ROUND(E39*U39,2)</f>
        <v>0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373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40">
        <v>18</v>
      </c>
      <c r="B40" s="241" t="s">
        <v>409</v>
      </c>
      <c r="C40" s="250" t="s">
        <v>410</v>
      </c>
      <c r="D40" s="242" t="s">
        <v>406</v>
      </c>
      <c r="E40" s="243">
        <v>1</v>
      </c>
      <c r="F40" s="244"/>
      <c r="G40" s="245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0</v>
      </c>
      <c r="O40" s="224">
        <f>ROUND(E40*N40,2)</f>
        <v>0</v>
      </c>
      <c r="P40" s="224">
        <v>0</v>
      </c>
      <c r="Q40" s="224">
        <f>ROUND(E40*P40,2)</f>
        <v>0</v>
      </c>
      <c r="R40" s="224"/>
      <c r="S40" s="224" t="s">
        <v>185</v>
      </c>
      <c r="T40" s="224" t="s">
        <v>173</v>
      </c>
      <c r="U40" s="224">
        <v>0</v>
      </c>
      <c r="V40" s="224">
        <f>ROUND(E40*U40,2)</f>
        <v>0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373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33">
        <v>19</v>
      </c>
      <c r="B41" s="234" t="s">
        <v>411</v>
      </c>
      <c r="C41" s="248" t="s">
        <v>412</v>
      </c>
      <c r="D41" s="235" t="s">
        <v>406</v>
      </c>
      <c r="E41" s="236">
        <v>4</v>
      </c>
      <c r="F41" s="237"/>
      <c r="G41" s="238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</v>
      </c>
      <c r="O41" s="224">
        <f>ROUND(E41*N41,2)</f>
        <v>0</v>
      </c>
      <c r="P41" s="224">
        <v>0</v>
      </c>
      <c r="Q41" s="224">
        <f>ROUND(E41*P41,2)</f>
        <v>0</v>
      </c>
      <c r="R41" s="224"/>
      <c r="S41" s="224" t="s">
        <v>185</v>
      </c>
      <c r="T41" s="224" t="s">
        <v>173</v>
      </c>
      <c r="U41" s="224">
        <v>0</v>
      </c>
      <c r="V41" s="224">
        <f>ROUND(E41*U41,2)</f>
        <v>0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373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x14ac:dyDescent="0.2">
      <c r="A42" s="5"/>
      <c r="B42" s="6"/>
      <c r="C42" s="251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AE42">
        <v>15</v>
      </c>
      <c r="AF42">
        <v>21</v>
      </c>
    </row>
    <row r="43" spans="1:60" x14ac:dyDescent="0.2">
      <c r="A43" s="207"/>
      <c r="B43" s="208" t="s">
        <v>31</v>
      </c>
      <c r="C43" s="252"/>
      <c r="D43" s="209"/>
      <c r="E43" s="210"/>
      <c r="F43" s="210"/>
      <c r="G43" s="246">
        <f>G8+G11+G13+G15+G29+G32+G37</f>
        <v>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E43">
        <f>SUMIF(L7:L41,AE42,G7:G41)</f>
        <v>0</v>
      </c>
      <c r="AF43">
        <f>SUMIF(L7:L41,AF42,G7:G41)</f>
        <v>0</v>
      </c>
      <c r="AG43" t="s">
        <v>186</v>
      </c>
    </row>
    <row r="44" spans="1:60" x14ac:dyDescent="0.2">
      <c r="A44" s="5"/>
      <c r="B44" s="6"/>
      <c r="C44" s="251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60" x14ac:dyDescent="0.2">
      <c r="A45" s="5"/>
      <c r="B45" s="6"/>
      <c r="C45" s="251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60" x14ac:dyDescent="0.2">
      <c r="A46" s="211" t="s">
        <v>187</v>
      </c>
      <c r="B46" s="211"/>
      <c r="C46" s="253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">
      <c r="A47" s="212"/>
      <c r="B47" s="213"/>
      <c r="C47" s="254"/>
      <c r="D47" s="213"/>
      <c r="E47" s="213"/>
      <c r="F47" s="213"/>
      <c r="G47" s="2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AG47" t="s">
        <v>188</v>
      </c>
    </row>
    <row r="48" spans="1:60" x14ac:dyDescent="0.2">
      <c r="A48" s="215"/>
      <c r="B48" s="216"/>
      <c r="C48" s="255"/>
      <c r="D48" s="216"/>
      <c r="E48" s="216"/>
      <c r="F48" s="216"/>
      <c r="G48" s="21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">
      <c r="A49" s="215"/>
      <c r="B49" s="216"/>
      <c r="C49" s="255"/>
      <c r="D49" s="216"/>
      <c r="E49" s="216"/>
      <c r="F49" s="216"/>
      <c r="G49" s="21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 x14ac:dyDescent="0.2">
      <c r="A50" s="215"/>
      <c r="B50" s="216"/>
      <c r="C50" s="255"/>
      <c r="D50" s="216"/>
      <c r="E50" s="216"/>
      <c r="F50" s="216"/>
      <c r="G50" s="21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 x14ac:dyDescent="0.2">
      <c r="A51" s="218"/>
      <c r="B51" s="219"/>
      <c r="C51" s="256"/>
      <c r="D51" s="219"/>
      <c r="E51" s="219"/>
      <c r="F51" s="219"/>
      <c r="G51" s="22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 x14ac:dyDescent="0.2">
      <c r="A52" s="5"/>
      <c r="B52" s="6"/>
      <c r="C52" s="251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 x14ac:dyDescent="0.2">
      <c r="C53" s="257"/>
      <c r="D53" s="188"/>
      <c r="AG53" t="s">
        <v>189</v>
      </c>
    </row>
    <row r="54" spans="1:33" x14ac:dyDescent="0.2">
      <c r="D54" s="188"/>
    </row>
    <row r="55" spans="1:33" x14ac:dyDescent="0.2">
      <c r="D55" s="188"/>
    </row>
    <row r="56" spans="1:33" x14ac:dyDescent="0.2">
      <c r="D56" s="188"/>
    </row>
    <row r="57" spans="1:33" x14ac:dyDescent="0.2">
      <c r="D57" s="188"/>
    </row>
    <row r="58" spans="1:33" x14ac:dyDescent="0.2">
      <c r="D58" s="188"/>
    </row>
    <row r="59" spans="1:33" x14ac:dyDescent="0.2">
      <c r="D59" s="188"/>
    </row>
    <row r="60" spans="1:33" x14ac:dyDescent="0.2">
      <c r="D60" s="188"/>
    </row>
    <row r="61" spans="1:33" x14ac:dyDescent="0.2">
      <c r="D61" s="188"/>
    </row>
    <row r="62" spans="1:33" x14ac:dyDescent="0.2">
      <c r="D62" s="188"/>
    </row>
    <row r="63" spans="1:33" x14ac:dyDescent="0.2">
      <c r="D63" s="188"/>
    </row>
    <row r="64" spans="1:33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exsoSfGFxnNcZN2mmrNfstrra4Xoy2aZth22dUGHtIxTtdmNW3pvsL0g1TcfqqrCZAbkbXbQTvwgB9EL/uArYA==" saltValue="BPNSJDzP2HFbIYTYwwjOzw==" spinCount="100000" sheet="1"/>
  <mergeCells count="14">
    <mergeCell ref="C26:G26"/>
    <mergeCell ref="C28:G28"/>
    <mergeCell ref="C34:G34"/>
    <mergeCell ref="C36:G36"/>
    <mergeCell ref="A1:G1"/>
    <mergeCell ref="C2:G2"/>
    <mergeCell ref="C3:G3"/>
    <mergeCell ref="C4:G4"/>
    <mergeCell ref="A46:C46"/>
    <mergeCell ref="A47:G51"/>
    <mergeCell ref="C10:G10"/>
    <mergeCell ref="C17:G17"/>
    <mergeCell ref="C19:G19"/>
    <mergeCell ref="C24:G2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55</v>
      </c>
      <c r="C3" s="193" t="s">
        <v>56</v>
      </c>
      <c r="D3" s="191"/>
      <c r="E3" s="191"/>
      <c r="F3" s="191"/>
      <c r="G3" s="192"/>
      <c r="AC3" s="125" t="s">
        <v>143</v>
      </c>
      <c r="AG3" t="s">
        <v>145</v>
      </c>
    </row>
    <row r="4" spans="1:60" ht="24.95" customHeight="1" x14ac:dyDescent="0.2">
      <c r="A4" s="194" t="s">
        <v>10</v>
      </c>
      <c r="B4" s="195" t="s">
        <v>63</v>
      </c>
      <c r="C4" s="196" t="s">
        <v>64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ht="25.5" x14ac:dyDescent="0.2">
      <c r="A8" s="227" t="s">
        <v>167</v>
      </c>
      <c r="B8" s="228" t="s">
        <v>135</v>
      </c>
      <c r="C8" s="247" t="s">
        <v>136</v>
      </c>
      <c r="D8" s="229"/>
      <c r="E8" s="230"/>
      <c r="F8" s="231"/>
      <c r="G8" s="232">
        <f>SUMIF(AG9:AG20,"&lt;&gt;NOR",G9:G20)</f>
        <v>0</v>
      </c>
      <c r="H8" s="226"/>
      <c r="I8" s="226">
        <f>SUM(I9:I20)</f>
        <v>0</v>
      </c>
      <c r="J8" s="226"/>
      <c r="K8" s="226">
        <f>SUM(K9:K20)</f>
        <v>0</v>
      </c>
      <c r="L8" s="226"/>
      <c r="M8" s="226">
        <f>SUM(M9:M20)</f>
        <v>0</v>
      </c>
      <c r="N8" s="226"/>
      <c r="O8" s="226">
        <f>SUM(O9:O20)</f>
        <v>0</v>
      </c>
      <c r="P8" s="226"/>
      <c r="Q8" s="226">
        <f>SUM(Q9:Q20)</f>
        <v>0</v>
      </c>
      <c r="R8" s="226"/>
      <c r="S8" s="226"/>
      <c r="T8" s="226"/>
      <c r="U8" s="226"/>
      <c r="V8" s="226">
        <f>SUM(V9:V20)</f>
        <v>0</v>
      </c>
      <c r="W8" s="226"/>
      <c r="AG8" t="s">
        <v>168</v>
      </c>
    </row>
    <row r="9" spans="1:60" outlineLevel="1" x14ac:dyDescent="0.2">
      <c r="A9" s="240">
        <v>1</v>
      </c>
      <c r="B9" s="241" t="s">
        <v>413</v>
      </c>
      <c r="C9" s="250" t="s">
        <v>414</v>
      </c>
      <c r="D9" s="242" t="s">
        <v>260</v>
      </c>
      <c r="E9" s="243">
        <v>1</v>
      </c>
      <c r="F9" s="244"/>
      <c r="G9" s="245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185</v>
      </c>
      <c r="T9" s="224" t="s">
        <v>173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380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0">
        <v>2</v>
      </c>
      <c r="B10" s="241" t="s">
        <v>415</v>
      </c>
      <c r="C10" s="250" t="s">
        <v>416</v>
      </c>
      <c r="D10" s="242" t="s">
        <v>260</v>
      </c>
      <c r="E10" s="243">
        <v>1</v>
      </c>
      <c r="F10" s="244"/>
      <c r="G10" s="245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</v>
      </c>
      <c r="Q10" s="224">
        <f>ROUND(E10*P10,2)</f>
        <v>0</v>
      </c>
      <c r="R10" s="224"/>
      <c r="S10" s="224" t="s">
        <v>185</v>
      </c>
      <c r="T10" s="224" t="s">
        <v>173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380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0">
        <v>3</v>
      </c>
      <c r="B11" s="241" t="s">
        <v>417</v>
      </c>
      <c r="C11" s="250" t="s">
        <v>418</v>
      </c>
      <c r="D11" s="242" t="s">
        <v>260</v>
      </c>
      <c r="E11" s="243">
        <v>1</v>
      </c>
      <c r="F11" s="244"/>
      <c r="G11" s="245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185</v>
      </c>
      <c r="T11" s="224" t="s">
        <v>173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380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0">
        <v>4</v>
      </c>
      <c r="B12" s="241" t="s">
        <v>419</v>
      </c>
      <c r="C12" s="250" t="s">
        <v>420</v>
      </c>
      <c r="D12" s="242" t="s">
        <v>260</v>
      </c>
      <c r="E12" s="243">
        <v>1</v>
      </c>
      <c r="F12" s="244"/>
      <c r="G12" s="245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185</v>
      </c>
      <c r="T12" s="224" t="s">
        <v>173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380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40">
        <v>5</v>
      </c>
      <c r="B13" s="241" t="s">
        <v>421</v>
      </c>
      <c r="C13" s="250" t="s">
        <v>422</v>
      </c>
      <c r="D13" s="242" t="s">
        <v>260</v>
      </c>
      <c r="E13" s="243">
        <v>1</v>
      </c>
      <c r="F13" s="244"/>
      <c r="G13" s="245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185</v>
      </c>
      <c r="T13" s="224" t="s">
        <v>173</v>
      </c>
      <c r="U13" s="224">
        <v>0</v>
      </c>
      <c r="V13" s="224">
        <f>ROUND(E13*U13,2)</f>
        <v>0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380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40">
        <v>6</v>
      </c>
      <c r="B14" s="241" t="s">
        <v>423</v>
      </c>
      <c r="C14" s="250" t="s">
        <v>424</v>
      </c>
      <c r="D14" s="242" t="s">
        <v>260</v>
      </c>
      <c r="E14" s="243">
        <v>1</v>
      </c>
      <c r="F14" s="244"/>
      <c r="G14" s="245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185</v>
      </c>
      <c r="T14" s="224" t="s">
        <v>173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380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40">
        <v>7</v>
      </c>
      <c r="B15" s="241" t="s">
        <v>425</v>
      </c>
      <c r="C15" s="250" t="s">
        <v>426</v>
      </c>
      <c r="D15" s="242" t="s">
        <v>232</v>
      </c>
      <c r="E15" s="243">
        <v>48</v>
      </c>
      <c r="F15" s="244"/>
      <c r="G15" s="245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0</v>
      </c>
      <c r="O15" s="224">
        <f>ROUND(E15*N15,2)</f>
        <v>0</v>
      </c>
      <c r="P15" s="224">
        <v>0</v>
      </c>
      <c r="Q15" s="224">
        <f>ROUND(E15*P15,2)</f>
        <v>0</v>
      </c>
      <c r="R15" s="224"/>
      <c r="S15" s="224" t="s">
        <v>185</v>
      </c>
      <c r="T15" s="224" t="s">
        <v>173</v>
      </c>
      <c r="U15" s="224">
        <v>0</v>
      </c>
      <c r="V15" s="224">
        <f>ROUND(E15*U15,2)</f>
        <v>0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380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40">
        <v>8</v>
      </c>
      <c r="B16" s="241" t="s">
        <v>427</v>
      </c>
      <c r="C16" s="250" t="s">
        <v>428</v>
      </c>
      <c r="D16" s="242" t="s">
        <v>232</v>
      </c>
      <c r="E16" s="243">
        <v>13</v>
      </c>
      <c r="F16" s="244"/>
      <c r="G16" s="245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185</v>
      </c>
      <c r="T16" s="224" t="s">
        <v>173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380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40">
        <v>9</v>
      </c>
      <c r="B17" s="241" t="s">
        <v>429</v>
      </c>
      <c r="C17" s="250" t="s">
        <v>430</v>
      </c>
      <c r="D17" s="242" t="s">
        <v>431</v>
      </c>
      <c r="E17" s="243">
        <v>1</v>
      </c>
      <c r="F17" s="244"/>
      <c r="G17" s="245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0</v>
      </c>
      <c r="O17" s="224">
        <f>ROUND(E17*N17,2)</f>
        <v>0</v>
      </c>
      <c r="P17" s="224">
        <v>0</v>
      </c>
      <c r="Q17" s="224">
        <f>ROUND(E17*P17,2)</f>
        <v>0</v>
      </c>
      <c r="R17" s="224"/>
      <c r="S17" s="224" t="s">
        <v>185</v>
      </c>
      <c r="T17" s="224" t="s">
        <v>173</v>
      </c>
      <c r="U17" s="224">
        <v>0</v>
      </c>
      <c r="V17" s="224">
        <f>ROUND(E17*U17,2)</f>
        <v>0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380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40">
        <v>10</v>
      </c>
      <c r="B18" s="241" t="s">
        <v>432</v>
      </c>
      <c r="C18" s="250" t="s">
        <v>433</v>
      </c>
      <c r="D18" s="242" t="s">
        <v>434</v>
      </c>
      <c r="E18" s="243">
        <v>1</v>
      </c>
      <c r="F18" s="244"/>
      <c r="G18" s="245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185</v>
      </c>
      <c r="T18" s="224" t="s">
        <v>173</v>
      </c>
      <c r="U18" s="224">
        <v>0</v>
      </c>
      <c r="V18" s="224">
        <f>ROUND(E18*U18,2)</f>
        <v>0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380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40">
        <v>11</v>
      </c>
      <c r="B19" s="241" t="s">
        <v>435</v>
      </c>
      <c r="C19" s="250" t="s">
        <v>436</v>
      </c>
      <c r="D19" s="242" t="s">
        <v>434</v>
      </c>
      <c r="E19" s="243">
        <v>1</v>
      </c>
      <c r="F19" s="244"/>
      <c r="G19" s="245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0</v>
      </c>
      <c r="O19" s="224">
        <f>ROUND(E19*N19,2)</f>
        <v>0</v>
      </c>
      <c r="P19" s="224">
        <v>0</v>
      </c>
      <c r="Q19" s="224">
        <f>ROUND(E19*P19,2)</f>
        <v>0</v>
      </c>
      <c r="R19" s="224"/>
      <c r="S19" s="224" t="s">
        <v>185</v>
      </c>
      <c r="T19" s="224" t="s">
        <v>173</v>
      </c>
      <c r="U19" s="224">
        <v>0</v>
      </c>
      <c r="V19" s="224">
        <f>ROUND(E19*U19,2)</f>
        <v>0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380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3">
        <v>12</v>
      </c>
      <c r="B20" s="234" t="s">
        <v>437</v>
      </c>
      <c r="C20" s="248" t="s">
        <v>438</v>
      </c>
      <c r="D20" s="235" t="s">
        <v>434</v>
      </c>
      <c r="E20" s="236">
        <v>1</v>
      </c>
      <c r="F20" s="237"/>
      <c r="G20" s="238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185</v>
      </c>
      <c r="T20" s="224" t="s">
        <v>173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380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x14ac:dyDescent="0.2">
      <c r="A21" s="5"/>
      <c r="B21" s="6"/>
      <c r="C21" s="251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AE21">
        <v>15</v>
      </c>
      <c r="AF21">
        <v>21</v>
      </c>
    </row>
    <row r="22" spans="1:60" x14ac:dyDescent="0.2">
      <c r="A22" s="207"/>
      <c r="B22" s="208" t="s">
        <v>31</v>
      </c>
      <c r="C22" s="252"/>
      <c r="D22" s="209"/>
      <c r="E22" s="210"/>
      <c r="F22" s="210"/>
      <c r="G22" s="246">
        <f>G8</f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f>SUMIF(L7:L20,AE21,G7:G20)</f>
        <v>0</v>
      </c>
      <c r="AF22">
        <f>SUMIF(L7:L20,AF21,G7:G20)</f>
        <v>0</v>
      </c>
      <c r="AG22" t="s">
        <v>186</v>
      </c>
    </row>
    <row r="23" spans="1:60" x14ac:dyDescent="0.2">
      <c r="A23" s="5"/>
      <c r="B23" s="6"/>
      <c r="C23" s="251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60" x14ac:dyDescent="0.2">
      <c r="A24" s="5"/>
      <c r="B24" s="6"/>
      <c r="C24" s="251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60" x14ac:dyDescent="0.2">
      <c r="A25" s="211" t="s">
        <v>187</v>
      </c>
      <c r="B25" s="211"/>
      <c r="C25" s="253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60" x14ac:dyDescent="0.2">
      <c r="A26" s="212"/>
      <c r="B26" s="213"/>
      <c r="C26" s="254"/>
      <c r="D26" s="213"/>
      <c r="E26" s="213"/>
      <c r="F26" s="213"/>
      <c r="G26" s="21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AG26" t="s">
        <v>188</v>
      </c>
    </row>
    <row r="27" spans="1:60" x14ac:dyDescent="0.2">
      <c r="A27" s="215"/>
      <c r="B27" s="216"/>
      <c r="C27" s="255"/>
      <c r="D27" s="216"/>
      <c r="E27" s="216"/>
      <c r="F27" s="216"/>
      <c r="G27" s="21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60" x14ac:dyDescent="0.2">
      <c r="A28" s="215"/>
      <c r="B28" s="216"/>
      <c r="C28" s="255"/>
      <c r="D28" s="216"/>
      <c r="E28" s="216"/>
      <c r="F28" s="216"/>
      <c r="G28" s="21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 x14ac:dyDescent="0.2">
      <c r="A29" s="215"/>
      <c r="B29" s="216"/>
      <c r="C29" s="255"/>
      <c r="D29" s="216"/>
      <c r="E29" s="216"/>
      <c r="F29" s="216"/>
      <c r="G29" s="21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 x14ac:dyDescent="0.2">
      <c r="A30" s="218"/>
      <c r="B30" s="219"/>
      <c r="C30" s="256"/>
      <c r="D30" s="219"/>
      <c r="E30" s="219"/>
      <c r="F30" s="219"/>
      <c r="G30" s="22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 x14ac:dyDescent="0.2">
      <c r="A31" s="5"/>
      <c r="B31" s="6"/>
      <c r="C31" s="251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 x14ac:dyDescent="0.2">
      <c r="C32" s="257"/>
      <c r="D32" s="188"/>
      <c r="AG32" t="s">
        <v>189</v>
      </c>
    </row>
    <row r="33" spans="4:4" x14ac:dyDescent="0.2">
      <c r="D33" s="188"/>
    </row>
    <row r="34" spans="4:4" x14ac:dyDescent="0.2">
      <c r="D34" s="188"/>
    </row>
    <row r="35" spans="4:4" x14ac:dyDescent="0.2">
      <c r="D35" s="188"/>
    </row>
    <row r="36" spans="4:4" x14ac:dyDescent="0.2">
      <c r="D36" s="188"/>
    </row>
    <row r="37" spans="4:4" x14ac:dyDescent="0.2">
      <c r="D37" s="188"/>
    </row>
    <row r="38" spans="4:4" x14ac:dyDescent="0.2">
      <c r="D38" s="188"/>
    </row>
    <row r="39" spans="4:4" x14ac:dyDescent="0.2">
      <c r="D39" s="188"/>
    </row>
    <row r="40" spans="4:4" x14ac:dyDescent="0.2">
      <c r="D40" s="188"/>
    </row>
    <row r="41" spans="4:4" x14ac:dyDescent="0.2">
      <c r="D41" s="188"/>
    </row>
    <row r="42" spans="4:4" x14ac:dyDescent="0.2">
      <c r="D42" s="188"/>
    </row>
    <row r="43" spans="4:4" x14ac:dyDescent="0.2">
      <c r="D43" s="188"/>
    </row>
    <row r="44" spans="4:4" x14ac:dyDescent="0.2">
      <c r="D44" s="188"/>
    </row>
    <row r="45" spans="4:4" x14ac:dyDescent="0.2">
      <c r="D45" s="188"/>
    </row>
    <row r="46" spans="4:4" x14ac:dyDescent="0.2">
      <c r="D46" s="188"/>
    </row>
    <row r="47" spans="4:4" x14ac:dyDescent="0.2">
      <c r="D47" s="188"/>
    </row>
    <row r="48" spans="4:4" x14ac:dyDescent="0.2">
      <c r="D48" s="188"/>
    </row>
    <row r="49" spans="4:4" x14ac:dyDescent="0.2">
      <c r="D49" s="188"/>
    </row>
    <row r="50" spans="4:4" x14ac:dyDescent="0.2">
      <c r="D50" s="188"/>
    </row>
    <row r="51" spans="4:4" x14ac:dyDescent="0.2">
      <c r="D51" s="188"/>
    </row>
    <row r="52" spans="4:4" x14ac:dyDescent="0.2">
      <c r="D52" s="188"/>
    </row>
    <row r="53" spans="4:4" x14ac:dyDescent="0.2">
      <c r="D53" s="188"/>
    </row>
    <row r="54" spans="4:4" x14ac:dyDescent="0.2">
      <c r="D54" s="188"/>
    </row>
    <row r="55" spans="4:4" x14ac:dyDescent="0.2">
      <c r="D55" s="188"/>
    </row>
    <row r="56" spans="4:4" x14ac:dyDescent="0.2">
      <c r="D56" s="188"/>
    </row>
    <row r="57" spans="4:4" x14ac:dyDescent="0.2">
      <c r="D57" s="188"/>
    </row>
    <row r="58" spans="4:4" x14ac:dyDescent="0.2">
      <c r="D58" s="188"/>
    </row>
    <row r="59" spans="4:4" x14ac:dyDescent="0.2">
      <c r="D59" s="188"/>
    </row>
    <row r="60" spans="4:4" x14ac:dyDescent="0.2">
      <c r="D60" s="188"/>
    </row>
    <row r="61" spans="4:4" x14ac:dyDescent="0.2">
      <c r="D61" s="188"/>
    </row>
    <row r="62" spans="4:4" x14ac:dyDescent="0.2">
      <c r="D62" s="188"/>
    </row>
    <row r="63" spans="4:4" x14ac:dyDescent="0.2">
      <c r="D63" s="188"/>
    </row>
    <row r="64" spans="4:4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Fl5PQ3WZCeJHWThuqq5W/R3NyEqPQGJ59weajZTeJY5/Lcz/c/qYtmUoRcXpcPoXjgfy9mlRZ+mPGPu0OjfFvw==" saltValue="cE6kugpf1/B9Yr4nSjwPVQ==" spinCount="100000" sheet="1"/>
  <mergeCells count="6">
    <mergeCell ref="A1:G1"/>
    <mergeCell ref="C2:G2"/>
    <mergeCell ref="C3:G3"/>
    <mergeCell ref="C4:G4"/>
    <mergeCell ref="A25:C25"/>
    <mergeCell ref="A26:G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142</v>
      </c>
    </row>
    <row r="2" spans="1:60" ht="24.95" customHeight="1" x14ac:dyDescent="0.2">
      <c r="A2" s="190" t="s">
        <v>8</v>
      </c>
      <c r="B2" s="73" t="s">
        <v>41</v>
      </c>
      <c r="C2" s="193" t="s">
        <v>42</v>
      </c>
      <c r="D2" s="191"/>
      <c r="E2" s="191"/>
      <c r="F2" s="191"/>
      <c r="G2" s="192"/>
      <c r="AG2" t="s">
        <v>143</v>
      </c>
    </row>
    <row r="3" spans="1:60" ht="24.95" customHeight="1" x14ac:dyDescent="0.2">
      <c r="A3" s="190" t="s">
        <v>9</v>
      </c>
      <c r="B3" s="73" t="s">
        <v>65</v>
      </c>
      <c r="C3" s="193" t="s">
        <v>66</v>
      </c>
      <c r="D3" s="191"/>
      <c r="E3" s="191"/>
      <c r="F3" s="191"/>
      <c r="G3" s="192"/>
      <c r="AC3" s="125" t="s">
        <v>143</v>
      </c>
      <c r="AG3" t="s">
        <v>145</v>
      </c>
    </row>
    <row r="4" spans="1:60" ht="24.95" customHeight="1" x14ac:dyDescent="0.2">
      <c r="A4" s="194" t="s">
        <v>10</v>
      </c>
      <c r="B4" s="195" t="s">
        <v>67</v>
      </c>
      <c r="C4" s="196" t="s">
        <v>68</v>
      </c>
      <c r="D4" s="197"/>
      <c r="E4" s="197"/>
      <c r="F4" s="197"/>
      <c r="G4" s="198"/>
      <c r="AG4" t="s">
        <v>146</v>
      </c>
    </row>
    <row r="5" spans="1:60" x14ac:dyDescent="0.2">
      <c r="D5" s="188"/>
    </row>
    <row r="6" spans="1:60" ht="38.25" x14ac:dyDescent="0.2">
      <c r="A6" s="200" t="s">
        <v>147</v>
      </c>
      <c r="B6" s="202" t="s">
        <v>148</v>
      </c>
      <c r="C6" s="202" t="s">
        <v>149</v>
      </c>
      <c r="D6" s="201" t="s">
        <v>150</v>
      </c>
      <c r="E6" s="200" t="s">
        <v>151</v>
      </c>
      <c r="F6" s="199" t="s">
        <v>152</v>
      </c>
      <c r="G6" s="200" t="s">
        <v>31</v>
      </c>
      <c r="H6" s="203" t="s">
        <v>32</v>
      </c>
      <c r="I6" s="203" t="s">
        <v>153</v>
      </c>
      <c r="J6" s="203" t="s">
        <v>33</v>
      </c>
      <c r="K6" s="203" t="s">
        <v>154</v>
      </c>
      <c r="L6" s="203" t="s">
        <v>155</v>
      </c>
      <c r="M6" s="203" t="s">
        <v>156</v>
      </c>
      <c r="N6" s="203" t="s">
        <v>157</v>
      </c>
      <c r="O6" s="203" t="s">
        <v>158</v>
      </c>
      <c r="P6" s="203" t="s">
        <v>159</v>
      </c>
      <c r="Q6" s="203" t="s">
        <v>160</v>
      </c>
      <c r="R6" s="203" t="s">
        <v>161</v>
      </c>
      <c r="S6" s="203" t="s">
        <v>162</v>
      </c>
      <c r="T6" s="203" t="s">
        <v>163</v>
      </c>
      <c r="U6" s="203" t="s">
        <v>164</v>
      </c>
      <c r="V6" s="203" t="s">
        <v>165</v>
      </c>
      <c r="W6" s="203" t="s">
        <v>166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7" t="s">
        <v>167</v>
      </c>
      <c r="B8" s="228" t="s">
        <v>73</v>
      </c>
      <c r="C8" s="247" t="s">
        <v>74</v>
      </c>
      <c r="D8" s="229"/>
      <c r="E8" s="230"/>
      <c r="F8" s="231"/>
      <c r="G8" s="232">
        <f>SUMIF(AG9:AG34,"&lt;&gt;NOR",G9:G34)</f>
        <v>0</v>
      </c>
      <c r="H8" s="226"/>
      <c r="I8" s="226">
        <f>SUM(I9:I34)</f>
        <v>0</v>
      </c>
      <c r="J8" s="226"/>
      <c r="K8" s="226">
        <f>SUM(K9:K34)</f>
        <v>0</v>
      </c>
      <c r="L8" s="226"/>
      <c r="M8" s="226">
        <f>SUM(M9:M34)</f>
        <v>0</v>
      </c>
      <c r="N8" s="226"/>
      <c r="O8" s="226">
        <f>SUM(O9:O34)</f>
        <v>0</v>
      </c>
      <c r="P8" s="226"/>
      <c r="Q8" s="226">
        <f>SUM(Q9:Q34)</f>
        <v>0</v>
      </c>
      <c r="R8" s="226"/>
      <c r="S8" s="226"/>
      <c r="T8" s="226"/>
      <c r="U8" s="226"/>
      <c r="V8" s="226">
        <f>SUM(V9:V34)</f>
        <v>81.360000000000014</v>
      </c>
      <c r="W8" s="226"/>
      <c r="AG8" t="s">
        <v>168</v>
      </c>
    </row>
    <row r="9" spans="1:60" outlineLevel="1" x14ac:dyDescent="0.2">
      <c r="A9" s="233">
        <v>1</v>
      </c>
      <c r="B9" s="234" t="s">
        <v>439</v>
      </c>
      <c r="C9" s="248" t="s">
        <v>440</v>
      </c>
      <c r="D9" s="235" t="s">
        <v>238</v>
      </c>
      <c r="E9" s="236">
        <v>274.23399999999998</v>
      </c>
      <c r="F9" s="237"/>
      <c r="G9" s="238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172</v>
      </c>
      <c r="T9" s="224" t="s">
        <v>173</v>
      </c>
      <c r="U9" s="224">
        <v>0.187</v>
      </c>
      <c r="V9" s="224">
        <f>ROUND(E9*U9,2)</f>
        <v>51.28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293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63" t="s">
        <v>441</v>
      </c>
      <c r="D10" s="258"/>
      <c r="E10" s="259">
        <v>156.24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195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21"/>
      <c r="B11" s="222"/>
      <c r="C11" s="263" t="s">
        <v>442</v>
      </c>
      <c r="D11" s="258"/>
      <c r="E11" s="259">
        <v>50.445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195</v>
      </c>
      <c r="AH11" s="204">
        <v>0</v>
      </c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21"/>
      <c r="B12" s="222"/>
      <c r="C12" s="263" t="s">
        <v>443</v>
      </c>
      <c r="D12" s="258"/>
      <c r="E12" s="259">
        <v>34.268999999999998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195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21"/>
      <c r="B13" s="222"/>
      <c r="C13" s="263" t="s">
        <v>444</v>
      </c>
      <c r="D13" s="258"/>
      <c r="E13" s="259">
        <v>29.68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195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21"/>
      <c r="B14" s="222"/>
      <c r="C14" s="263" t="s">
        <v>445</v>
      </c>
      <c r="D14" s="258"/>
      <c r="E14" s="259">
        <v>3.6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195</v>
      </c>
      <c r="AH14" s="204">
        <v>0</v>
      </c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33">
        <v>2</v>
      </c>
      <c r="B15" s="234" t="s">
        <v>446</v>
      </c>
      <c r="C15" s="248" t="s">
        <v>447</v>
      </c>
      <c r="D15" s="235" t="s">
        <v>238</v>
      </c>
      <c r="E15" s="236">
        <v>2.6509800000000001</v>
      </c>
      <c r="F15" s="237"/>
      <c r="G15" s="238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0</v>
      </c>
      <c r="O15" s="224">
        <f>ROUND(E15*N15,2)</f>
        <v>0</v>
      </c>
      <c r="P15" s="224">
        <v>0</v>
      </c>
      <c r="Q15" s="224">
        <f>ROUND(E15*P15,2)</f>
        <v>0</v>
      </c>
      <c r="R15" s="224"/>
      <c r="S15" s="224" t="s">
        <v>172</v>
      </c>
      <c r="T15" s="224" t="s">
        <v>173</v>
      </c>
      <c r="U15" s="224">
        <v>0.19866</v>
      </c>
      <c r="V15" s="224">
        <f>ROUND(E15*U15,2)</f>
        <v>0.53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293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21"/>
      <c r="B16" s="222"/>
      <c r="C16" s="249" t="s">
        <v>448</v>
      </c>
      <c r="D16" s="239"/>
      <c r="E16" s="239"/>
      <c r="F16" s="239"/>
      <c r="G16" s="239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176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63" t="s">
        <v>449</v>
      </c>
      <c r="D17" s="258"/>
      <c r="E17" s="259">
        <v>0.51200000000000001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195</v>
      </c>
      <c r="AH17" s="204">
        <v>0</v>
      </c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21"/>
      <c r="B18" s="222"/>
      <c r="C18" s="263" t="s">
        <v>450</v>
      </c>
      <c r="D18" s="258"/>
      <c r="E18" s="259">
        <v>1.1309800000000001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195</v>
      </c>
      <c r="AH18" s="204">
        <v>0</v>
      </c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63" t="s">
        <v>451</v>
      </c>
      <c r="D19" s="258"/>
      <c r="E19" s="259">
        <v>1.008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195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3">
        <v>3</v>
      </c>
      <c r="B20" s="234" t="s">
        <v>452</v>
      </c>
      <c r="C20" s="248" t="s">
        <v>453</v>
      </c>
      <c r="D20" s="235" t="s">
        <v>232</v>
      </c>
      <c r="E20" s="236">
        <v>244.2</v>
      </c>
      <c r="F20" s="237"/>
      <c r="G20" s="238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172</v>
      </c>
      <c r="T20" s="224" t="s">
        <v>173</v>
      </c>
      <c r="U20" s="224">
        <v>8.5000000000000006E-2</v>
      </c>
      <c r="V20" s="224">
        <f>ROUND(E20*U20,2)</f>
        <v>20.76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293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21"/>
      <c r="B21" s="222"/>
      <c r="C21" s="249" t="s">
        <v>454</v>
      </c>
      <c r="D21" s="239"/>
      <c r="E21" s="239"/>
      <c r="F21" s="239"/>
      <c r="G21" s="239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176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21"/>
      <c r="B22" s="222"/>
      <c r="C22" s="263" t="s">
        <v>455</v>
      </c>
      <c r="D22" s="258"/>
      <c r="E22" s="259">
        <v>195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195</v>
      </c>
      <c r="AH22" s="204">
        <v>0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21"/>
      <c r="B23" s="222"/>
      <c r="C23" s="263" t="s">
        <v>456</v>
      </c>
      <c r="D23" s="258"/>
      <c r="E23" s="259">
        <v>45.7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195</v>
      </c>
      <c r="AH23" s="204">
        <v>0</v>
      </c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21"/>
      <c r="B24" s="222"/>
      <c r="C24" s="263" t="s">
        <v>457</v>
      </c>
      <c r="D24" s="258"/>
      <c r="E24" s="259">
        <v>3.5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195</v>
      </c>
      <c r="AH24" s="204">
        <v>0</v>
      </c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ht="22.5" outlineLevel="1" x14ac:dyDescent="0.2">
      <c r="A25" s="233">
        <v>4</v>
      </c>
      <c r="B25" s="234" t="s">
        <v>458</v>
      </c>
      <c r="C25" s="248" t="s">
        <v>459</v>
      </c>
      <c r="D25" s="235" t="s">
        <v>238</v>
      </c>
      <c r="E25" s="236">
        <v>320.84098</v>
      </c>
      <c r="F25" s="237"/>
      <c r="G25" s="238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172</v>
      </c>
      <c r="T25" s="224" t="s">
        <v>173</v>
      </c>
      <c r="U25" s="224">
        <v>1.0999999999999999E-2</v>
      </c>
      <c r="V25" s="224">
        <f>ROUND(E25*U25,2)</f>
        <v>3.53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293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21"/>
      <c r="B26" s="222"/>
      <c r="C26" s="263" t="s">
        <v>460</v>
      </c>
      <c r="D26" s="258"/>
      <c r="E26" s="259">
        <v>320.84098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195</v>
      </c>
      <c r="AH26" s="204">
        <v>0</v>
      </c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33">
        <v>5</v>
      </c>
      <c r="B27" s="234" t="s">
        <v>461</v>
      </c>
      <c r="C27" s="248" t="s">
        <v>462</v>
      </c>
      <c r="D27" s="235" t="s">
        <v>192</v>
      </c>
      <c r="E27" s="236">
        <v>1052.58</v>
      </c>
      <c r="F27" s="237"/>
      <c r="G27" s="238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172</v>
      </c>
      <c r="T27" s="224" t="s">
        <v>173</v>
      </c>
      <c r="U27" s="224">
        <v>5.0000000000000001E-3</v>
      </c>
      <c r="V27" s="224">
        <f>ROUND(E27*U27,2)</f>
        <v>5.26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293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21"/>
      <c r="B28" s="222"/>
      <c r="C28" s="249" t="s">
        <v>463</v>
      </c>
      <c r="D28" s="239"/>
      <c r="E28" s="239"/>
      <c r="F28" s="239"/>
      <c r="G28" s="23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176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21"/>
      <c r="B29" s="222"/>
      <c r="C29" s="263" t="s">
        <v>464</v>
      </c>
      <c r="D29" s="258"/>
      <c r="E29" s="259">
        <v>684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195</v>
      </c>
      <c r="AH29" s="204">
        <v>0</v>
      </c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21"/>
      <c r="B30" s="222"/>
      <c r="C30" s="263" t="s">
        <v>465</v>
      </c>
      <c r="D30" s="258"/>
      <c r="E30" s="259">
        <v>168.15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195</v>
      </c>
      <c r="AH30" s="204">
        <v>0</v>
      </c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21"/>
      <c r="B31" s="222"/>
      <c r="C31" s="263" t="s">
        <v>466</v>
      </c>
      <c r="D31" s="258"/>
      <c r="E31" s="259">
        <v>114.23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195</v>
      </c>
      <c r="AH31" s="204">
        <v>0</v>
      </c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21"/>
      <c r="B32" s="222"/>
      <c r="C32" s="263" t="s">
        <v>467</v>
      </c>
      <c r="D32" s="258"/>
      <c r="E32" s="259">
        <v>74.2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195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21"/>
      <c r="B33" s="222"/>
      <c r="C33" s="263" t="s">
        <v>468</v>
      </c>
      <c r="D33" s="258"/>
      <c r="E33" s="259">
        <v>12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195</v>
      </c>
      <c r="AH33" s="204">
        <v>0</v>
      </c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40">
        <v>6</v>
      </c>
      <c r="B34" s="241" t="s">
        <v>469</v>
      </c>
      <c r="C34" s="250" t="s">
        <v>470</v>
      </c>
      <c r="D34" s="242" t="s">
        <v>238</v>
      </c>
      <c r="E34" s="243">
        <v>320.84098</v>
      </c>
      <c r="F34" s="244"/>
      <c r="G34" s="245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0</v>
      </c>
      <c r="O34" s="224">
        <f>ROUND(E34*N34,2)</f>
        <v>0</v>
      </c>
      <c r="P34" s="224">
        <v>0</v>
      </c>
      <c r="Q34" s="224">
        <f>ROUND(E34*P34,2)</f>
        <v>0</v>
      </c>
      <c r="R34" s="224"/>
      <c r="S34" s="224" t="s">
        <v>185</v>
      </c>
      <c r="T34" s="224" t="s">
        <v>173</v>
      </c>
      <c r="U34" s="224">
        <v>0</v>
      </c>
      <c r="V34" s="224">
        <f>ROUND(E34*U34,2)</f>
        <v>0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380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x14ac:dyDescent="0.2">
      <c r="A35" s="227" t="s">
        <v>167</v>
      </c>
      <c r="B35" s="228" t="s">
        <v>75</v>
      </c>
      <c r="C35" s="247" t="s">
        <v>76</v>
      </c>
      <c r="D35" s="229"/>
      <c r="E35" s="230"/>
      <c r="F35" s="231"/>
      <c r="G35" s="232">
        <f>SUMIF(AG36:AG49,"&lt;&gt;NOR",G36:G49)</f>
        <v>0</v>
      </c>
      <c r="H35" s="226"/>
      <c r="I35" s="226">
        <f>SUM(I36:I49)</f>
        <v>0</v>
      </c>
      <c r="J35" s="226"/>
      <c r="K35" s="226">
        <f>SUM(K36:K49)</f>
        <v>0</v>
      </c>
      <c r="L35" s="226"/>
      <c r="M35" s="226">
        <f>SUM(M36:M49)</f>
        <v>0</v>
      </c>
      <c r="N35" s="226"/>
      <c r="O35" s="226">
        <f>SUM(O36:O49)</f>
        <v>0.03</v>
      </c>
      <c r="P35" s="226"/>
      <c r="Q35" s="226">
        <f>SUM(Q36:Q49)</f>
        <v>0</v>
      </c>
      <c r="R35" s="226"/>
      <c r="S35" s="226"/>
      <c r="T35" s="226"/>
      <c r="U35" s="226"/>
      <c r="V35" s="226">
        <f>SUM(V36:V49)</f>
        <v>335.87</v>
      </c>
      <c r="W35" s="226"/>
      <c r="AG35" t="s">
        <v>168</v>
      </c>
    </row>
    <row r="36" spans="1:60" outlineLevel="1" x14ac:dyDescent="0.2">
      <c r="A36" s="233">
        <v>7</v>
      </c>
      <c r="B36" s="234" t="s">
        <v>471</v>
      </c>
      <c r="C36" s="248" t="s">
        <v>472</v>
      </c>
      <c r="D36" s="235" t="s">
        <v>238</v>
      </c>
      <c r="E36" s="236">
        <v>218.1</v>
      </c>
      <c r="F36" s="237"/>
      <c r="G36" s="238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4">
        <v>0</v>
      </c>
      <c r="O36" s="224">
        <f>ROUND(E36*N36,2)</f>
        <v>0</v>
      </c>
      <c r="P36" s="224">
        <v>0</v>
      </c>
      <c r="Q36" s="224">
        <f>ROUND(E36*P36,2)</f>
        <v>0</v>
      </c>
      <c r="R36" s="224"/>
      <c r="S36" s="224" t="s">
        <v>172</v>
      </c>
      <c r="T36" s="224" t="s">
        <v>173</v>
      </c>
      <c r="U36" s="224">
        <v>0.11</v>
      </c>
      <c r="V36" s="224">
        <f>ROUND(E36*U36,2)</f>
        <v>23.99</v>
      </c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293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21"/>
      <c r="B37" s="222"/>
      <c r="C37" s="263" t="s">
        <v>473</v>
      </c>
      <c r="D37" s="258"/>
      <c r="E37" s="259">
        <v>90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195</v>
      </c>
      <c r="AH37" s="204">
        <v>0</v>
      </c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21"/>
      <c r="B38" s="222"/>
      <c r="C38" s="263" t="s">
        <v>474</v>
      </c>
      <c r="D38" s="258"/>
      <c r="E38" s="259">
        <v>128.1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195</v>
      </c>
      <c r="AH38" s="204">
        <v>0</v>
      </c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33">
        <v>8</v>
      </c>
      <c r="B39" s="234" t="s">
        <v>475</v>
      </c>
      <c r="C39" s="248" t="s">
        <v>476</v>
      </c>
      <c r="D39" s="235" t="s">
        <v>192</v>
      </c>
      <c r="E39" s="236">
        <v>727</v>
      </c>
      <c r="F39" s="237"/>
      <c r="G39" s="238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172</v>
      </c>
      <c r="T39" s="224" t="s">
        <v>173</v>
      </c>
      <c r="U39" s="224">
        <v>9.7000000000000003E-2</v>
      </c>
      <c r="V39" s="224">
        <f>ROUND(E39*U39,2)</f>
        <v>70.52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293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21"/>
      <c r="B40" s="222"/>
      <c r="C40" s="263" t="s">
        <v>477</v>
      </c>
      <c r="D40" s="258"/>
      <c r="E40" s="259">
        <v>300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195</v>
      </c>
      <c r="AH40" s="204">
        <v>0</v>
      </c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21"/>
      <c r="B41" s="222"/>
      <c r="C41" s="263" t="s">
        <v>478</v>
      </c>
      <c r="D41" s="258"/>
      <c r="E41" s="259">
        <v>427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195</v>
      </c>
      <c r="AH41" s="204">
        <v>0</v>
      </c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33">
        <v>9</v>
      </c>
      <c r="B42" s="234" t="s">
        <v>479</v>
      </c>
      <c r="C42" s="248" t="s">
        <v>480</v>
      </c>
      <c r="D42" s="235" t="s">
        <v>192</v>
      </c>
      <c r="E42" s="236">
        <v>727</v>
      </c>
      <c r="F42" s="237"/>
      <c r="G42" s="238">
        <f>ROUND(E42*F42,2)</f>
        <v>0</v>
      </c>
      <c r="H42" s="225"/>
      <c r="I42" s="224">
        <f>ROUND(E42*H42,2)</f>
        <v>0</v>
      </c>
      <c r="J42" s="225"/>
      <c r="K42" s="224">
        <f>ROUND(E42*J42,2)</f>
        <v>0</v>
      </c>
      <c r="L42" s="224">
        <v>21</v>
      </c>
      <c r="M42" s="224">
        <f>G42*(1+L42/100)</f>
        <v>0</v>
      </c>
      <c r="N42" s="224">
        <v>0</v>
      </c>
      <c r="O42" s="224">
        <f>ROUND(E42*N42,2)</f>
        <v>0</v>
      </c>
      <c r="P42" s="224">
        <v>0</v>
      </c>
      <c r="Q42" s="224">
        <f>ROUND(E42*P42,2)</f>
        <v>0</v>
      </c>
      <c r="R42" s="224"/>
      <c r="S42" s="224" t="s">
        <v>172</v>
      </c>
      <c r="T42" s="224" t="s">
        <v>173</v>
      </c>
      <c r="U42" s="224">
        <v>0.33200000000000002</v>
      </c>
      <c r="V42" s="224">
        <f>ROUND(E42*U42,2)</f>
        <v>241.36</v>
      </c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293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21"/>
      <c r="B43" s="222"/>
      <c r="C43" s="249" t="s">
        <v>481</v>
      </c>
      <c r="D43" s="239"/>
      <c r="E43" s="239"/>
      <c r="F43" s="239"/>
      <c r="G43" s="239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176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33">
        <v>10</v>
      </c>
      <c r="B44" s="234" t="s">
        <v>482</v>
      </c>
      <c r="C44" s="248" t="s">
        <v>483</v>
      </c>
      <c r="D44" s="235" t="s">
        <v>238</v>
      </c>
      <c r="E44" s="236">
        <v>218.1</v>
      </c>
      <c r="F44" s="237"/>
      <c r="G44" s="238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0</v>
      </c>
      <c r="Q44" s="224">
        <f>ROUND(E44*P44,2)</f>
        <v>0</v>
      </c>
      <c r="R44" s="224"/>
      <c r="S44" s="224" t="s">
        <v>185</v>
      </c>
      <c r="T44" s="224" t="s">
        <v>173</v>
      </c>
      <c r="U44" s="224">
        <v>0</v>
      </c>
      <c r="V44" s="224">
        <f>ROUND(E44*U44,2)</f>
        <v>0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484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21"/>
      <c r="B45" s="222"/>
      <c r="C45" s="263" t="s">
        <v>485</v>
      </c>
      <c r="D45" s="258"/>
      <c r="E45" s="259">
        <v>90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195</v>
      </c>
      <c r="AH45" s="204">
        <v>0</v>
      </c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21"/>
      <c r="B46" s="222"/>
      <c r="C46" s="263" t="s">
        <v>474</v>
      </c>
      <c r="D46" s="258"/>
      <c r="E46" s="259">
        <v>128.1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195</v>
      </c>
      <c r="AH46" s="204">
        <v>0</v>
      </c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33">
        <v>11</v>
      </c>
      <c r="B47" s="234" t="s">
        <v>486</v>
      </c>
      <c r="C47" s="248" t="s">
        <v>487</v>
      </c>
      <c r="D47" s="235" t="s">
        <v>363</v>
      </c>
      <c r="E47" s="236">
        <v>25.445</v>
      </c>
      <c r="F47" s="237"/>
      <c r="G47" s="238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1E-3</v>
      </c>
      <c r="O47" s="224">
        <f>ROUND(E47*N47,2)</f>
        <v>0.03</v>
      </c>
      <c r="P47" s="224">
        <v>0</v>
      </c>
      <c r="Q47" s="224">
        <f>ROUND(E47*P47,2)</f>
        <v>0</v>
      </c>
      <c r="R47" s="224"/>
      <c r="S47" s="224" t="s">
        <v>185</v>
      </c>
      <c r="T47" s="224" t="s">
        <v>173</v>
      </c>
      <c r="U47" s="224">
        <v>0</v>
      </c>
      <c r="V47" s="224">
        <f>ROUND(E47*U47,2)</f>
        <v>0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488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21"/>
      <c r="B48" s="222"/>
      <c r="C48" s="249" t="s">
        <v>489</v>
      </c>
      <c r="D48" s="239"/>
      <c r="E48" s="239"/>
      <c r="F48" s="239"/>
      <c r="G48" s="239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176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21"/>
      <c r="B49" s="222"/>
      <c r="C49" s="263" t="s">
        <v>490</v>
      </c>
      <c r="D49" s="258"/>
      <c r="E49" s="259">
        <v>25.445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195</v>
      </c>
      <c r="AH49" s="204">
        <v>0</v>
      </c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x14ac:dyDescent="0.2">
      <c r="A50" s="227" t="s">
        <v>167</v>
      </c>
      <c r="B50" s="228" t="s">
        <v>77</v>
      </c>
      <c r="C50" s="247" t="s">
        <v>78</v>
      </c>
      <c r="D50" s="229"/>
      <c r="E50" s="230"/>
      <c r="F50" s="231"/>
      <c r="G50" s="232">
        <f>SUMIF(AG51:AG52,"&lt;&gt;NOR",G51:G52)</f>
        <v>0</v>
      </c>
      <c r="H50" s="226"/>
      <c r="I50" s="226">
        <f>SUM(I51:I52)</f>
        <v>0</v>
      </c>
      <c r="J50" s="226"/>
      <c r="K50" s="226">
        <f>SUM(K51:K52)</f>
        <v>0</v>
      </c>
      <c r="L50" s="226"/>
      <c r="M50" s="226">
        <f>SUM(M51:M52)</f>
        <v>0</v>
      </c>
      <c r="N50" s="226"/>
      <c r="O50" s="226">
        <f>SUM(O51:O52)</f>
        <v>0.36000000000000004</v>
      </c>
      <c r="P50" s="226"/>
      <c r="Q50" s="226">
        <f>SUM(Q51:Q52)</f>
        <v>0</v>
      </c>
      <c r="R50" s="226"/>
      <c r="S50" s="226"/>
      <c r="T50" s="226"/>
      <c r="U50" s="226"/>
      <c r="V50" s="226">
        <f>SUM(V51:V52)</f>
        <v>30.1</v>
      </c>
      <c r="W50" s="226"/>
      <c r="AG50" t="s">
        <v>168</v>
      </c>
    </row>
    <row r="51" spans="1:60" outlineLevel="1" x14ac:dyDescent="0.2">
      <c r="A51" s="240">
        <v>12</v>
      </c>
      <c r="B51" s="241" t="s">
        <v>491</v>
      </c>
      <c r="C51" s="250" t="s">
        <v>492</v>
      </c>
      <c r="D51" s="242" t="s">
        <v>192</v>
      </c>
      <c r="E51" s="243">
        <v>684</v>
      </c>
      <c r="F51" s="244"/>
      <c r="G51" s="245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3.0000000000000001E-5</v>
      </c>
      <c r="O51" s="224">
        <f>ROUND(E51*N51,2)</f>
        <v>0.02</v>
      </c>
      <c r="P51" s="224">
        <v>0</v>
      </c>
      <c r="Q51" s="224">
        <f>ROUND(E51*P51,2)</f>
        <v>0</v>
      </c>
      <c r="R51" s="224"/>
      <c r="S51" s="224" t="s">
        <v>172</v>
      </c>
      <c r="T51" s="224" t="s">
        <v>173</v>
      </c>
      <c r="U51" s="224">
        <v>4.3999999999999997E-2</v>
      </c>
      <c r="V51" s="224">
        <f>ROUND(E51*U51,2)</f>
        <v>30.1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193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40">
        <v>13</v>
      </c>
      <c r="B52" s="241" t="s">
        <v>493</v>
      </c>
      <c r="C52" s="250" t="s">
        <v>494</v>
      </c>
      <c r="D52" s="242" t="s">
        <v>192</v>
      </c>
      <c r="E52" s="243">
        <v>684</v>
      </c>
      <c r="F52" s="244"/>
      <c r="G52" s="245">
        <f>ROUND(E52*F52,2)</f>
        <v>0</v>
      </c>
      <c r="H52" s="225"/>
      <c r="I52" s="224">
        <f>ROUND(E52*H52,2)</f>
        <v>0</v>
      </c>
      <c r="J52" s="225"/>
      <c r="K52" s="224">
        <f>ROUND(E52*J52,2)</f>
        <v>0</v>
      </c>
      <c r="L52" s="224">
        <v>21</v>
      </c>
      <c r="M52" s="224">
        <f>G52*(1+L52/100)</f>
        <v>0</v>
      </c>
      <c r="N52" s="224">
        <v>5.0000000000000001E-4</v>
      </c>
      <c r="O52" s="224">
        <f>ROUND(E52*N52,2)</f>
        <v>0.34</v>
      </c>
      <c r="P52" s="224">
        <v>0</v>
      </c>
      <c r="Q52" s="224">
        <f>ROUND(E52*P52,2)</f>
        <v>0</v>
      </c>
      <c r="R52" s="224"/>
      <c r="S52" s="224" t="s">
        <v>185</v>
      </c>
      <c r="T52" s="224" t="s">
        <v>173</v>
      </c>
      <c r="U52" s="224">
        <v>0</v>
      </c>
      <c r="V52" s="224">
        <f>ROUND(E52*U52,2)</f>
        <v>0</v>
      </c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213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x14ac:dyDescent="0.2">
      <c r="A53" s="227" t="s">
        <v>167</v>
      </c>
      <c r="B53" s="228" t="s">
        <v>79</v>
      </c>
      <c r="C53" s="247" t="s">
        <v>80</v>
      </c>
      <c r="D53" s="229"/>
      <c r="E53" s="230"/>
      <c r="F53" s="231"/>
      <c r="G53" s="232">
        <f>SUMIF(AG54:AG62,"&lt;&gt;NOR",G54:G62)</f>
        <v>0</v>
      </c>
      <c r="H53" s="226"/>
      <c r="I53" s="226">
        <f>SUM(I54:I62)</f>
        <v>0</v>
      </c>
      <c r="J53" s="226"/>
      <c r="K53" s="226">
        <f>SUM(K54:K62)</f>
        <v>0</v>
      </c>
      <c r="L53" s="226"/>
      <c r="M53" s="226">
        <f>SUM(M54:M62)</f>
        <v>0</v>
      </c>
      <c r="N53" s="226"/>
      <c r="O53" s="226">
        <f>SUM(O54:O62)</f>
        <v>6.6899999999999995</v>
      </c>
      <c r="P53" s="226"/>
      <c r="Q53" s="226">
        <f>SUM(Q54:Q62)</f>
        <v>0</v>
      </c>
      <c r="R53" s="226"/>
      <c r="S53" s="226"/>
      <c r="T53" s="226"/>
      <c r="U53" s="226"/>
      <c r="V53" s="226">
        <f>SUM(V54:V62)</f>
        <v>8.34</v>
      </c>
      <c r="W53" s="226"/>
      <c r="AG53" t="s">
        <v>168</v>
      </c>
    </row>
    <row r="54" spans="1:60" outlineLevel="1" x14ac:dyDescent="0.2">
      <c r="A54" s="233">
        <v>14</v>
      </c>
      <c r="B54" s="234" t="s">
        <v>495</v>
      </c>
      <c r="C54" s="248" t="s">
        <v>496</v>
      </c>
      <c r="D54" s="235" t="s">
        <v>238</v>
      </c>
      <c r="E54" s="236">
        <v>2.6509800000000001</v>
      </c>
      <c r="F54" s="237"/>
      <c r="G54" s="238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2.4750000000000001</v>
      </c>
      <c r="O54" s="224">
        <f>ROUND(E54*N54,2)</f>
        <v>6.56</v>
      </c>
      <c r="P54" s="224">
        <v>0</v>
      </c>
      <c r="Q54" s="224">
        <f>ROUND(E54*P54,2)</f>
        <v>0</v>
      </c>
      <c r="R54" s="224"/>
      <c r="S54" s="224" t="s">
        <v>172</v>
      </c>
      <c r="T54" s="224" t="s">
        <v>173</v>
      </c>
      <c r="U54" s="224">
        <v>0.52900000000000003</v>
      </c>
      <c r="V54" s="224">
        <f>ROUND(E54*U54,2)</f>
        <v>1.4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293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21"/>
      <c r="B55" s="222"/>
      <c r="C55" s="249" t="s">
        <v>497</v>
      </c>
      <c r="D55" s="239"/>
      <c r="E55" s="239"/>
      <c r="F55" s="239"/>
      <c r="G55" s="239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176</v>
      </c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21"/>
      <c r="B56" s="222"/>
      <c r="C56" s="263" t="s">
        <v>498</v>
      </c>
      <c r="D56" s="258"/>
      <c r="E56" s="259">
        <v>0.51200000000000001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195</v>
      </c>
      <c r="AH56" s="204">
        <v>0</v>
      </c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21"/>
      <c r="B57" s="222"/>
      <c r="C57" s="263" t="s">
        <v>499</v>
      </c>
      <c r="D57" s="258"/>
      <c r="E57" s="259">
        <v>1.1309800000000001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195</v>
      </c>
      <c r="AH57" s="204">
        <v>0</v>
      </c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21"/>
      <c r="B58" s="222"/>
      <c r="C58" s="263" t="s">
        <v>451</v>
      </c>
      <c r="D58" s="258"/>
      <c r="E58" s="259">
        <v>1.008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195</v>
      </c>
      <c r="AH58" s="204">
        <v>0</v>
      </c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33">
        <v>15</v>
      </c>
      <c r="B59" s="234" t="s">
        <v>500</v>
      </c>
      <c r="C59" s="248" t="s">
        <v>501</v>
      </c>
      <c r="D59" s="235" t="s">
        <v>192</v>
      </c>
      <c r="E59" s="236">
        <v>12.063739999999999</v>
      </c>
      <c r="F59" s="237"/>
      <c r="G59" s="238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1.0999999999999999E-2</v>
      </c>
      <c r="O59" s="224">
        <f>ROUND(E59*N59,2)</f>
        <v>0.13</v>
      </c>
      <c r="P59" s="224">
        <v>0</v>
      </c>
      <c r="Q59" s="224">
        <f>ROUND(E59*P59,2)</f>
        <v>0</v>
      </c>
      <c r="R59" s="224"/>
      <c r="S59" s="224" t="s">
        <v>172</v>
      </c>
      <c r="T59" s="224" t="s">
        <v>173</v>
      </c>
      <c r="U59" s="224">
        <v>0.57499999999999996</v>
      </c>
      <c r="V59" s="224">
        <f>ROUND(E59*U59,2)</f>
        <v>6.94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293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21"/>
      <c r="B60" s="222"/>
      <c r="C60" s="249" t="s">
        <v>502</v>
      </c>
      <c r="D60" s="239"/>
      <c r="E60" s="239"/>
      <c r="F60" s="239"/>
      <c r="G60" s="239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176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21"/>
      <c r="B61" s="222"/>
      <c r="C61" s="263" t="s">
        <v>503</v>
      </c>
      <c r="D61" s="258"/>
      <c r="E61" s="259">
        <v>5.0265599999999999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195</v>
      </c>
      <c r="AH61" s="204">
        <v>0</v>
      </c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21"/>
      <c r="B62" s="222"/>
      <c r="C62" s="263" t="s">
        <v>504</v>
      </c>
      <c r="D62" s="258"/>
      <c r="E62" s="259">
        <v>7.0371800000000002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195</v>
      </c>
      <c r="AH62" s="204">
        <v>0</v>
      </c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x14ac:dyDescent="0.2">
      <c r="A63" s="227" t="s">
        <v>167</v>
      </c>
      <c r="B63" s="228" t="s">
        <v>83</v>
      </c>
      <c r="C63" s="247" t="s">
        <v>84</v>
      </c>
      <c r="D63" s="229"/>
      <c r="E63" s="230"/>
      <c r="F63" s="231"/>
      <c r="G63" s="232">
        <f>SUMIF(AG64:AG79,"&lt;&gt;NOR",G64:G79)</f>
        <v>0</v>
      </c>
      <c r="H63" s="226"/>
      <c r="I63" s="226">
        <f>SUM(I64:I79)</f>
        <v>0</v>
      </c>
      <c r="J63" s="226"/>
      <c r="K63" s="226">
        <f>SUM(K64:K79)</f>
        <v>0</v>
      </c>
      <c r="L63" s="226"/>
      <c r="M63" s="226">
        <f>SUM(M64:M79)</f>
        <v>0</v>
      </c>
      <c r="N63" s="226"/>
      <c r="O63" s="226">
        <f>SUM(O64:O79)</f>
        <v>105.94999999999999</v>
      </c>
      <c r="P63" s="226"/>
      <c r="Q63" s="226">
        <f>SUM(Q64:Q79)</f>
        <v>0</v>
      </c>
      <c r="R63" s="226"/>
      <c r="S63" s="226"/>
      <c r="T63" s="226"/>
      <c r="U63" s="226"/>
      <c r="V63" s="226">
        <f>SUM(V64:V79)</f>
        <v>6.24</v>
      </c>
      <c r="W63" s="226"/>
      <c r="AG63" t="s">
        <v>168</v>
      </c>
    </row>
    <row r="64" spans="1:60" ht="22.5" outlineLevel="1" x14ac:dyDescent="0.2">
      <c r="A64" s="233">
        <v>16</v>
      </c>
      <c r="B64" s="234" t="s">
        <v>505</v>
      </c>
      <c r="C64" s="248" t="s">
        <v>506</v>
      </c>
      <c r="D64" s="235" t="s">
        <v>192</v>
      </c>
      <c r="E64" s="236">
        <v>74.2</v>
      </c>
      <c r="F64" s="237"/>
      <c r="G64" s="238">
        <f>ROUND(E64*F64,2)</f>
        <v>0</v>
      </c>
      <c r="H64" s="225"/>
      <c r="I64" s="224">
        <f>ROUND(E64*H64,2)</f>
        <v>0</v>
      </c>
      <c r="J64" s="225"/>
      <c r="K64" s="224">
        <f>ROUND(E64*J64,2)</f>
        <v>0</v>
      </c>
      <c r="L64" s="224">
        <v>21</v>
      </c>
      <c r="M64" s="224">
        <f>G64*(1+L64/100)</f>
        <v>0</v>
      </c>
      <c r="N64" s="224">
        <v>0.60104000000000002</v>
      </c>
      <c r="O64" s="224">
        <f>ROUND(E64*N64,2)</f>
        <v>44.6</v>
      </c>
      <c r="P64" s="224">
        <v>0</v>
      </c>
      <c r="Q64" s="224">
        <f>ROUND(E64*P64,2)</f>
        <v>0</v>
      </c>
      <c r="R64" s="224"/>
      <c r="S64" s="224" t="s">
        <v>172</v>
      </c>
      <c r="T64" s="224" t="s">
        <v>173</v>
      </c>
      <c r="U64" s="224">
        <v>5.8999999999999997E-2</v>
      </c>
      <c r="V64" s="224">
        <f>ROUND(E64*U64,2)</f>
        <v>4.38</v>
      </c>
      <c r="W64" s="224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193</v>
      </c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21"/>
      <c r="B65" s="222"/>
      <c r="C65" s="263" t="s">
        <v>507</v>
      </c>
      <c r="D65" s="258"/>
      <c r="E65" s="259">
        <v>74.2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195</v>
      </c>
      <c r="AH65" s="204">
        <v>0</v>
      </c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33">
        <v>17</v>
      </c>
      <c r="B66" s="234" t="s">
        <v>508</v>
      </c>
      <c r="C66" s="248" t="s">
        <v>509</v>
      </c>
      <c r="D66" s="235" t="s">
        <v>192</v>
      </c>
      <c r="E66" s="236">
        <v>74.2</v>
      </c>
      <c r="F66" s="237"/>
      <c r="G66" s="238">
        <f>ROUND(E66*F66,2)</f>
        <v>0</v>
      </c>
      <c r="H66" s="225"/>
      <c r="I66" s="224">
        <f>ROUND(E66*H66,2)</f>
        <v>0</v>
      </c>
      <c r="J66" s="225"/>
      <c r="K66" s="224">
        <f>ROUND(E66*J66,2)</f>
        <v>0</v>
      </c>
      <c r="L66" s="224">
        <v>21</v>
      </c>
      <c r="M66" s="224">
        <f>G66*(1+L66/100)</f>
        <v>0</v>
      </c>
      <c r="N66" s="224">
        <v>0.08</v>
      </c>
      <c r="O66" s="224">
        <f>ROUND(E66*N66,2)</f>
        <v>5.94</v>
      </c>
      <c r="P66" s="224">
        <v>0</v>
      </c>
      <c r="Q66" s="224">
        <f>ROUND(E66*P66,2)</f>
        <v>0</v>
      </c>
      <c r="R66" s="224"/>
      <c r="S66" s="224" t="s">
        <v>172</v>
      </c>
      <c r="T66" s="224" t="s">
        <v>173</v>
      </c>
      <c r="U66" s="224">
        <v>2.5000000000000001E-2</v>
      </c>
      <c r="V66" s="224">
        <f>ROUND(E66*U66,2)</f>
        <v>1.86</v>
      </c>
      <c r="W66" s="224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293</v>
      </c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21"/>
      <c r="B67" s="222"/>
      <c r="C67" s="249" t="s">
        <v>510</v>
      </c>
      <c r="D67" s="239"/>
      <c r="E67" s="239"/>
      <c r="F67" s="239"/>
      <c r="G67" s="239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176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21"/>
      <c r="B68" s="222"/>
      <c r="C68" s="263" t="s">
        <v>511</v>
      </c>
      <c r="D68" s="258"/>
      <c r="E68" s="259">
        <v>74.2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195</v>
      </c>
      <c r="AH68" s="204">
        <v>0</v>
      </c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33">
        <v>18</v>
      </c>
      <c r="B69" s="234" t="s">
        <v>512</v>
      </c>
      <c r="C69" s="248" t="s">
        <v>513</v>
      </c>
      <c r="D69" s="235" t="s">
        <v>232</v>
      </c>
      <c r="E69" s="236">
        <v>149.80000000000001</v>
      </c>
      <c r="F69" s="237"/>
      <c r="G69" s="238">
        <f>ROUND(E69*F69,2)</f>
        <v>0</v>
      </c>
      <c r="H69" s="225"/>
      <c r="I69" s="224">
        <f>ROUND(E69*H69,2)</f>
        <v>0</v>
      </c>
      <c r="J69" s="225"/>
      <c r="K69" s="224">
        <f>ROUND(E69*J69,2)</f>
        <v>0</v>
      </c>
      <c r="L69" s="224">
        <v>21</v>
      </c>
      <c r="M69" s="224">
        <f>G69*(1+L69/100)</f>
        <v>0</v>
      </c>
      <c r="N69" s="224">
        <v>0.106</v>
      </c>
      <c r="O69" s="224">
        <f>ROUND(E69*N69,2)</f>
        <v>15.88</v>
      </c>
      <c r="P69" s="224">
        <v>0</v>
      </c>
      <c r="Q69" s="224">
        <f>ROUND(E69*P69,2)</f>
        <v>0</v>
      </c>
      <c r="R69" s="224"/>
      <c r="S69" s="224" t="s">
        <v>185</v>
      </c>
      <c r="T69" s="224" t="s">
        <v>173</v>
      </c>
      <c r="U69" s="224">
        <v>0</v>
      </c>
      <c r="V69" s="224">
        <f>ROUND(E69*U69,2)</f>
        <v>0</v>
      </c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293</v>
      </c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21"/>
      <c r="B70" s="222"/>
      <c r="C70" s="249" t="s">
        <v>514</v>
      </c>
      <c r="D70" s="239"/>
      <c r="E70" s="239"/>
      <c r="F70" s="239"/>
      <c r="G70" s="239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176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21"/>
      <c r="B71" s="222"/>
      <c r="C71" s="263" t="s">
        <v>515</v>
      </c>
      <c r="D71" s="258"/>
      <c r="E71" s="259">
        <v>19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195</v>
      </c>
      <c r="AH71" s="204">
        <v>0</v>
      </c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 x14ac:dyDescent="0.2">
      <c r="A72" s="221"/>
      <c r="B72" s="222"/>
      <c r="C72" s="263" t="s">
        <v>516</v>
      </c>
      <c r="D72" s="258"/>
      <c r="E72" s="259">
        <v>130.80000000000001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195</v>
      </c>
      <c r="AH72" s="204">
        <v>0</v>
      </c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33">
        <v>19</v>
      </c>
      <c r="B73" s="234" t="s">
        <v>517</v>
      </c>
      <c r="C73" s="248" t="s">
        <v>518</v>
      </c>
      <c r="D73" s="235" t="s">
        <v>238</v>
      </c>
      <c r="E73" s="236">
        <v>11.234999999999999</v>
      </c>
      <c r="F73" s="237"/>
      <c r="G73" s="238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2.363</v>
      </c>
      <c r="O73" s="224">
        <f>ROUND(E73*N73,2)</f>
        <v>26.55</v>
      </c>
      <c r="P73" s="224">
        <v>0</v>
      </c>
      <c r="Q73" s="224">
        <f>ROUND(E73*P73,2)</f>
        <v>0</v>
      </c>
      <c r="R73" s="224"/>
      <c r="S73" s="224" t="s">
        <v>185</v>
      </c>
      <c r="T73" s="224" t="s">
        <v>173</v>
      </c>
      <c r="U73" s="224">
        <v>0</v>
      </c>
      <c r="V73" s="224">
        <f>ROUND(E73*U73,2)</f>
        <v>0</v>
      </c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293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21"/>
      <c r="B74" s="222"/>
      <c r="C74" s="249" t="s">
        <v>519</v>
      </c>
      <c r="D74" s="239"/>
      <c r="E74" s="239"/>
      <c r="F74" s="239"/>
      <c r="G74" s="239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176</v>
      </c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21"/>
      <c r="B75" s="222"/>
      <c r="C75" s="263" t="s">
        <v>520</v>
      </c>
      <c r="D75" s="258"/>
      <c r="E75" s="259">
        <v>11.234999999999999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195</v>
      </c>
      <c r="AH75" s="204">
        <v>0</v>
      </c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33">
        <v>20</v>
      </c>
      <c r="B76" s="234" t="s">
        <v>521</v>
      </c>
      <c r="C76" s="248" t="s">
        <v>522</v>
      </c>
      <c r="D76" s="235" t="s">
        <v>198</v>
      </c>
      <c r="E76" s="236">
        <v>151.298</v>
      </c>
      <c r="F76" s="237"/>
      <c r="G76" s="238">
        <f>ROUND(E76*F76,2)</f>
        <v>0</v>
      </c>
      <c r="H76" s="225"/>
      <c r="I76" s="224">
        <f>ROUND(E76*H76,2)</f>
        <v>0</v>
      </c>
      <c r="J76" s="225"/>
      <c r="K76" s="224">
        <f>ROUND(E76*J76,2)</f>
        <v>0</v>
      </c>
      <c r="L76" s="224">
        <v>21</v>
      </c>
      <c r="M76" s="224">
        <f>G76*(1+L76/100)</f>
        <v>0</v>
      </c>
      <c r="N76" s="224">
        <v>4.5999999999999999E-2</v>
      </c>
      <c r="O76" s="224">
        <f>ROUND(E76*N76,2)</f>
        <v>6.96</v>
      </c>
      <c r="P76" s="224">
        <v>0</v>
      </c>
      <c r="Q76" s="224">
        <f>ROUND(E76*P76,2)</f>
        <v>0</v>
      </c>
      <c r="R76" s="224" t="s">
        <v>212</v>
      </c>
      <c r="S76" s="224" t="s">
        <v>172</v>
      </c>
      <c r="T76" s="224" t="s">
        <v>173</v>
      </c>
      <c r="U76" s="224">
        <v>0</v>
      </c>
      <c r="V76" s="224">
        <f>ROUND(E76*U76,2)</f>
        <v>0</v>
      </c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488</v>
      </c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21"/>
      <c r="B77" s="222"/>
      <c r="C77" s="263" t="s">
        <v>523</v>
      </c>
      <c r="D77" s="258"/>
      <c r="E77" s="259">
        <v>151.298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195</v>
      </c>
      <c r="AH77" s="204">
        <v>0</v>
      </c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33">
        <v>21</v>
      </c>
      <c r="B78" s="234" t="s">
        <v>524</v>
      </c>
      <c r="C78" s="248" t="s">
        <v>525</v>
      </c>
      <c r="D78" s="235" t="s">
        <v>198</v>
      </c>
      <c r="E78" s="236">
        <v>231.45832999999999</v>
      </c>
      <c r="F78" s="237"/>
      <c r="G78" s="238">
        <f>ROUND(E78*F78,2)</f>
        <v>0</v>
      </c>
      <c r="H78" s="225"/>
      <c r="I78" s="224">
        <f>ROUND(E78*H78,2)</f>
        <v>0</v>
      </c>
      <c r="J78" s="225"/>
      <c r="K78" s="224">
        <f>ROUND(E78*J78,2)</f>
        <v>0</v>
      </c>
      <c r="L78" s="224">
        <v>21</v>
      </c>
      <c r="M78" s="224">
        <f>G78*(1+L78/100)</f>
        <v>0</v>
      </c>
      <c r="N78" s="224">
        <v>2.5999999999999999E-2</v>
      </c>
      <c r="O78" s="224">
        <f>ROUND(E78*N78,2)</f>
        <v>6.02</v>
      </c>
      <c r="P78" s="224">
        <v>0</v>
      </c>
      <c r="Q78" s="224">
        <f>ROUND(E78*P78,2)</f>
        <v>0</v>
      </c>
      <c r="R78" s="224" t="s">
        <v>212</v>
      </c>
      <c r="S78" s="224" t="s">
        <v>172</v>
      </c>
      <c r="T78" s="224" t="s">
        <v>173</v>
      </c>
      <c r="U78" s="224">
        <v>0</v>
      </c>
      <c r="V78" s="224">
        <f>ROUND(E78*U78,2)</f>
        <v>0</v>
      </c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213</v>
      </c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ht="22.5" outlineLevel="1" x14ac:dyDescent="0.2">
      <c r="A79" s="221"/>
      <c r="B79" s="222"/>
      <c r="C79" s="263" t="s">
        <v>526</v>
      </c>
      <c r="D79" s="258"/>
      <c r="E79" s="259">
        <v>231.45832999999999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195</v>
      </c>
      <c r="AH79" s="204">
        <v>0</v>
      </c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ht="25.5" x14ac:dyDescent="0.2">
      <c r="A80" s="227" t="s">
        <v>167</v>
      </c>
      <c r="B80" s="228" t="s">
        <v>85</v>
      </c>
      <c r="C80" s="247" t="s">
        <v>86</v>
      </c>
      <c r="D80" s="229"/>
      <c r="E80" s="230"/>
      <c r="F80" s="231"/>
      <c r="G80" s="232">
        <f>SUMIF(AG81:AG93,"&lt;&gt;NOR",G81:G93)</f>
        <v>0</v>
      </c>
      <c r="H80" s="226"/>
      <c r="I80" s="226">
        <f>SUM(I81:I93)</f>
        <v>0</v>
      </c>
      <c r="J80" s="226"/>
      <c r="K80" s="226">
        <f>SUM(K81:K93)</f>
        <v>0</v>
      </c>
      <c r="L80" s="226"/>
      <c r="M80" s="226">
        <f>SUM(M81:M93)</f>
        <v>0</v>
      </c>
      <c r="N80" s="226"/>
      <c r="O80" s="226">
        <f>SUM(O81:O93)</f>
        <v>550.15000000000009</v>
      </c>
      <c r="P80" s="226"/>
      <c r="Q80" s="226">
        <f>SUM(Q81:Q93)</f>
        <v>0</v>
      </c>
      <c r="R80" s="226"/>
      <c r="S80" s="226"/>
      <c r="T80" s="226"/>
      <c r="U80" s="226"/>
      <c r="V80" s="226">
        <f>SUM(V81:V93)</f>
        <v>87.169999999999987</v>
      </c>
      <c r="W80" s="226"/>
      <c r="AG80" t="s">
        <v>168</v>
      </c>
    </row>
    <row r="81" spans="1:60" ht="22.5" outlineLevel="1" x14ac:dyDescent="0.2">
      <c r="A81" s="233">
        <v>22</v>
      </c>
      <c r="B81" s="234" t="s">
        <v>527</v>
      </c>
      <c r="C81" s="248" t="s">
        <v>528</v>
      </c>
      <c r="D81" s="235" t="s">
        <v>192</v>
      </c>
      <c r="E81" s="236">
        <v>684</v>
      </c>
      <c r="F81" s="237"/>
      <c r="G81" s="238">
        <f>ROUND(E81*F81,2)</f>
        <v>0</v>
      </c>
      <c r="H81" s="225"/>
      <c r="I81" s="224">
        <f>ROUND(E81*H81,2)</f>
        <v>0</v>
      </c>
      <c r="J81" s="225"/>
      <c r="K81" s="224">
        <f>ROUND(E81*J81,2)</f>
        <v>0</v>
      </c>
      <c r="L81" s="224">
        <v>21</v>
      </c>
      <c r="M81" s="224">
        <f>G81*(1+L81/100)</f>
        <v>0</v>
      </c>
      <c r="N81" s="224">
        <v>0.48574000000000001</v>
      </c>
      <c r="O81" s="224">
        <f>ROUND(E81*N81,2)</f>
        <v>332.25</v>
      </c>
      <c r="P81" s="224">
        <v>0</v>
      </c>
      <c r="Q81" s="224">
        <f>ROUND(E81*P81,2)</f>
        <v>0</v>
      </c>
      <c r="R81" s="224"/>
      <c r="S81" s="224" t="s">
        <v>172</v>
      </c>
      <c r="T81" s="224" t="s">
        <v>173</v>
      </c>
      <c r="U81" s="224">
        <v>5.7000000000000002E-2</v>
      </c>
      <c r="V81" s="224">
        <f>ROUND(E81*U81,2)</f>
        <v>38.99</v>
      </c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293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 x14ac:dyDescent="0.2">
      <c r="A82" s="221"/>
      <c r="B82" s="222"/>
      <c r="C82" s="263" t="s">
        <v>464</v>
      </c>
      <c r="D82" s="258"/>
      <c r="E82" s="259">
        <v>684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195</v>
      </c>
      <c r="AH82" s="204">
        <v>0</v>
      </c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outlineLevel="1" x14ac:dyDescent="0.2">
      <c r="A83" s="233">
        <v>23</v>
      </c>
      <c r="B83" s="234" t="s">
        <v>508</v>
      </c>
      <c r="C83" s="248" t="s">
        <v>509</v>
      </c>
      <c r="D83" s="235" t="s">
        <v>192</v>
      </c>
      <c r="E83" s="236">
        <v>684</v>
      </c>
      <c r="F83" s="237"/>
      <c r="G83" s="238">
        <f>ROUND(E83*F83,2)</f>
        <v>0</v>
      </c>
      <c r="H83" s="225"/>
      <c r="I83" s="224">
        <f>ROUND(E83*H83,2)</f>
        <v>0</v>
      </c>
      <c r="J83" s="225"/>
      <c r="K83" s="224">
        <f>ROUND(E83*J83,2)</f>
        <v>0</v>
      </c>
      <c r="L83" s="224">
        <v>21</v>
      </c>
      <c r="M83" s="224">
        <f>G83*(1+L83/100)</f>
        <v>0</v>
      </c>
      <c r="N83" s="224">
        <v>0.08</v>
      </c>
      <c r="O83" s="224">
        <f>ROUND(E83*N83,2)</f>
        <v>54.72</v>
      </c>
      <c r="P83" s="224">
        <v>0</v>
      </c>
      <c r="Q83" s="224">
        <f>ROUND(E83*P83,2)</f>
        <v>0</v>
      </c>
      <c r="R83" s="224"/>
      <c r="S83" s="224" t="s">
        <v>172</v>
      </c>
      <c r="T83" s="224" t="s">
        <v>173</v>
      </c>
      <c r="U83" s="224">
        <v>2.5000000000000001E-2</v>
      </c>
      <c r="V83" s="224">
        <f>ROUND(E83*U83,2)</f>
        <v>17.100000000000001</v>
      </c>
      <c r="W83" s="224"/>
      <c r="X83" s="204"/>
      <c r="Y83" s="204"/>
      <c r="Z83" s="204"/>
      <c r="AA83" s="204"/>
      <c r="AB83" s="204"/>
      <c r="AC83" s="204"/>
      <c r="AD83" s="204"/>
      <c r="AE83" s="204"/>
      <c r="AF83" s="204"/>
      <c r="AG83" s="204" t="s">
        <v>293</v>
      </c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outlineLevel="1" x14ac:dyDescent="0.2">
      <c r="A84" s="221"/>
      <c r="B84" s="222"/>
      <c r="C84" s="249" t="s">
        <v>510</v>
      </c>
      <c r="D84" s="239"/>
      <c r="E84" s="239"/>
      <c r="F84" s="239"/>
      <c r="G84" s="239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176</v>
      </c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21"/>
      <c r="B85" s="222"/>
      <c r="C85" s="263" t="s">
        <v>464</v>
      </c>
      <c r="D85" s="258"/>
      <c r="E85" s="259">
        <v>684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195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 x14ac:dyDescent="0.2">
      <c r="A86" s="233">
        <v>24</v>
      </c>
      <c r="B86" s="234" t="s">
        <v>529</v>
      </c>
      <c r="C86" s="248" t="s">
        <v>530</v>
      </c>
      <c r="D86" s="235" t="s">
        <v>192</v>
      </c>
      <c r="E86" s="236">
        <v>740</v>
      </c>
      <c r="F86" s="237"/>
      <c r="G86" s="238">
        <f>ROUND(E86*F86,2)</f>
        <v>0</v>
      </c>
      <c r="H86" s="225"/>
      <c r="I86" s="224">
        <f>ROUND(E86*H86,2)</f>
        <v>0</v>
      </c>
      <c r="J86" s="225"/>
      <c r="K86" s="224">
        <f>ROUND(E86*J86,2)</f>
        <v>0</v>
      </c>
      <c r="L86" s="224">
        <v>21</v>
      </c>
      <c r="M86" s="224">
        <f>G86*(1+L86/100)</f>
        <v>0</v>
      </c>
      <c r="N86" s="224">
        <v>0.11025</v>
      </c>
      <c r="O86" s="224">
        <f>ROUND(E86*N86,2)</f>
        <v>81.59</v>
      </c>
      <c r="P86" s="224">
        <v>0</v>
      </c>
      <c r="Q86" s="224">
        <f>ROUND(E86*P86,2)</f>
        <v>0</v>
      </c>
      <c r="R86" s="224"/>
      <c r="S86" s="224" t="s">
        <v>172</v>
      </c>
      <c r="T86" s="224" t="s">
        <v>173</v>
      </c>
      <c r="U86" s="224">
        <v>2.1000000000000001E-2</v>
      </c>
      <c r="V86" s="224">
        <f>ROUND(E86*U86,2)</f>
        <v>15.54</v>
      </c>
      <c r="W86" s="22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293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21"/>
      <c r="B87" s="222"/>
      <c r="C87" s="249" t="s">
        <v>531</v>
      </c>
      <c r="D87" s="239"/>
      <c r="E87" s="239"/>
      <c r="F87" s="239"/>
      <c r="G87" s="239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176</v>
      </c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 x14ac:dyDescent="0.2">
      <c r="A88" s="221"/>
      <c r="B88" s="222"/>
      <c r="C88" s="263" t="s">
        <v>464</v>
      </c>
      <c r="D88" s="258"/>
      <c r="E88" s="259">
        <v>684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195</v>
      </c>
      <c r="AH88" s="204">
        <v>0</v>
      </c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 x14ac:dyDescent="0.2">
      <c r="A89" s="221"/>
      <c r="B89" s="222"/>
      <c r="C89" s="263" t="s">
        <v>532</v>
      </c>
      <c r="D89" s="258"/>
      <c r="E89" s="259">
        <v>56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04"/>
      <c r="Y89" s="204"/>
      <c r="Z89" s="204"/>
      <c r="AA89" s="204"/>
      <c r="AB89" s="204"/>
      <c r="AC89" s="204"/>
      <c r="AD89" s="204"/>
      <c r="AE89" s="204"/>
      <c r="AF89" s="204"/>
      <c r="AG89" s="204" t="s">
        <v>195</v>
      </c>
      <c r="AH89" s="204">
        <v>0</v>
      </c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 x14ac:dyDescent="0.2">
      <c r="A90" s="233">
        <v>25</v>
      </c>
      <c r="B90" s="234" t="s">
        <v>533</v>
      </c>
      <c r="C90" s="248" t="s">
        <v>530</v>
      </c>
      <c r="D90" s="235" t="s">
        <v>192</v>
      </c>
      <c r="E90" s="236">
        <v>740</v>
      </c>
      <c r="F90" s="237"/>
      <c r="G90" s="238">
        <f>ROUND(E90*F90,2)</f>
        <v>0</v>
      </c>
      <c r="H90" s="225"/>
      <c r="I90" s="224">
        <f>ROUND(E90*H90,2)</f>
        <v>0</v>
      </c>
      <c r="J90" s="225"/>
      <c r="K90" s="224">
        <f>ROUND(E90*J90,2)</f>
        <v>0</v>
      </c>
      <c r="L90" s="224">
        <v>21</v>
      </c>
      <c r="M90" s="224">
        <f>G90*(1+L90/100)</f>
        <v>0</v>
      </c>
      <c r="N90" s="224">
        <v>0.11025</v>
      </c>
      <c r="O90" s="224">
        <f>ROUND(E90*N90,2)</f>
        <v>81.59</v>
      </c>
      <c r="P90" s="224">
        <v>0</v>
      </c>
      <c r="Q90" s="224">
        <f>ROUND(E90*P90,2)</f>
        <v>0</v>
      </c>
      <c r="R90" s="224"/>
      <c r="S90" s="224" t="s">
        <v>185</v>
      </c>
      <c r="T90" s="224" t="s">
        <v>173</v>
      </c>
      <c r="U90" s="224">
        <v>2.1000000000000001E-2</v>
      </c>
      <c r="V90" s="224">
        <f>ROUND(E90*U90,2)</f>
        <v>15.54</v>
      </c>
      <c r="W90" s="224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293</v>
      </c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21"/>
      <c r="B91" s="222"/>
      <c r="C91" s="249" t="s">
        <v>534</v>
      </c>
      <c r="D91" s="239"/>
      <c r="E91" s="239"/>
      <c r="F91" s="239"/>
      <c r="G91" s="239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176</v>
      </c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 x14ac:dyDescent="0.2">
      <c r="A92" s="221"/>
      <c r="B92" s="222"/>
      <c r="C92" s="263" t="s">
        <v>464</v>
      </c>
      <c r="D92" s="258"/>
      <c r="E92" s="259">
        <v>684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195</v>
      </c>
      <c r="AH92" s="204">
        <v>0</v>
      </c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21"/>
      <c r="B93" s="222"/>
      <c r="C93" s="263" t="s">
        <v>532</v>
      </c>
      <c r="D93" s="258"/>
      <c r="E93" s="259">
        <v>56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195</v>
      </c>
      <c r="AH93" s="204">
        <v>0</v>
      </c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x14ac:dyDescent="0.2">
      <c r="A94" s="227" t="s">
        <v>167</v>
      </c>
      <c r="B94" s="228" t="s">
        <v>87</v>
      </c>
      <c r="C94" s="247" t="s">
        <v>88</v>
      </c>
      <c r="D94" s="229"/>
      <c r="E94" s="230"/>
      <c r="F94" s="231"/>
      <c r="G94" s="232">
        <f>SUMIF(AG95:AG110,"&lt;&gt;NOR",G95:G110)</f>
        <v>0</v>
      </c>
      <c r="H94" s="226"/>
      <c r="I94" s="226">
        <f>SUM(I95:I110)</f>
        <v>0</v>
      </c>
      <c r="J94" s="226"/>
      <c r="K94" s="226">
        <f>SUM(K95:K110)</f>
        <v>0</v>
      </c>
      <c r="L94" s="226"/>
      <c r="M94" s="226">
        <f>SUM(M95:M110)</f>
        <v>0</v>
      </c>
      <c r="N94" s="226"/>
      <c r="O94" s="226">
        <f>SUM(O95:O110)</f>
        <v>125.6</v>
      </c>
      <c r="P94" s="226"/>
      <c r="Q94" s="226">
        <f>SUM(Q95:Q110)</f>
        <v>0</v>
      </c>
      <c r="R94" s="226"/>
      <c r="S94" s="226"/>
      <c r="T94" s="226"/>
      <c r="U94" s="226"/>
      <c r="V94" s="226">
        <f>SUM(V95:V110)</f>
        <v>15.21</v>
      </c>
      <c r="W94" s="226"/>
      <c r="AG94" t="s">
        <v>168</v>
      </c>
    </row>
    <row r="95" spans="1:60" outlineLevel="1" x14ac:dyDescent="0.2">
      <c r="A95" s="233">
        <v>26</v>
      </c>
      <c r="B95" s="234" t="s">
        <v>535</v>
      </c>
      <c r="C95" s="248" t="s">
        <v>536</v>
      </c>
      <c r="D95" s="235" t="s">
        <v>192</v>
      </c>
      <c r="E95" s="236">
        <v>288.38</v>
      </c>
      <c r="F95" s="237"/>
      <c r="G95" s="238">
        <f>ROUND(E95*F95,2)</f>
        <v>0</v>
      </c>
      <c r="H95" s="225"/>
      <c r="I95" s="224">
        <f>ROUND(E95*H95,2)</f>
        <v>0</v>
      </c>
      <c r="J95" s="225"/>
      <c r="K95" s="224">
        <f>ROUND(E95*J95,2)</f>
        <v>0</v>
      </c>
      <c r="L95" s="224">
        <v>21</v>
      </c>
      <c r="M95" s="224">
        <f>G95*(1+L95/100)</f>
        <v>0</v>
      </c>
      <c r="N95" s="224">
        <v>0.2024</v>
      </c>
      <c r="O95" s="224">
        <f>ROUND(E95*N95,2)</f>
        <v>58.37</v>
      </c>
      <c r="P95" s="224">
        <v>0</v>
      </c>
      <c r="Q95" s="224">
        <f>ROUND(E95*P95,2)</f>
        <v>0</v>
      </c>
      <c r="R95" s="224"/>
      <c r="S95" s="224" t="s">
        <v>172</v>
      </c>
      <c r="T95" s="224" t="s">
        <v>173</v>
      </c>
      <c r="U95" s="224">
        <v>2.5999999999999999E-2</v>
      </c>
      <c r="V95" s="224">
        <f>ROUND(E95*U95,2)</f>
        <v>7.5</v>
      </c>
      <c r="W95" s="224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193</v>
      </c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outlineLevel="1" x14ac:dyDescent="0.2">
      <c r="A96" s="221"/>
      <c r="B96" s="222"/>
      <c r="C96" s="263" t="s">
        <v>537</v>
      </c>
      <c r="D96" s="258"/>
      <c r="E96" s="259">
        <v>174.15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04"/>
      <c r="Y96" s="204"/>
      <c r="Z96" s="204"/>
      <c r="AA96" s="204"/>
      <c r="AB96" s="204"/>
      <c r="AC96" s="204"/>
      <c r="AD96" s="204"/>
      <c r="AE96" s="204"/>
      <c r="AF96" s="204"/>
      <c r="AG96" s="204" t="s">
        <v>195</v>
      </c>
      <c r="AH96" s="204">
        <v>0</v>
      </c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outlineLevel="1" x14ac:dyDescent="0.2">
      <c r="A97" s="221"/>
      <c r="B97" s="222"/>
      <c r="C97" s="263" t="s">
        <v>466</v>
      </c>
      <c r="D97" s="258"/>
      <c r="E97" s="259">
        <v>114.23</v>
      </c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04"/>
      <c r="Y97" s="204"/>
      <c r="Z97" s="204"/>
      <c r="AA97" s="204"/>
      <c r="AB97" s="204"/>
      <c r="AC97" s="204"/>
      <c r="AD97" s="204"/>
      <c r="AE97" s="204"/>
      <c r="AF97" s="204"/>
      <c r="AG97" s="204" t="s">
        <v>195</v>
      </c>
      <c r="AH97" s="204">
        <v>0</v>
      </c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33">
        <v>27</v>
      </c>
      <c r="B98" s="234" t="s">
        <v>508</v>
      </c>
      <c r="C98" s="248" t="s">
        <v>509</v>
      </c>
      <c r="D98" s="235" t="s">
        <v>192</v>
      </c>
      <c r="E98" s="236">
        <v>288.38</v>
      </c>
      <c r="F98" s="237"/>
      <c r="G98" s="238">
        <f>ROUND(E98*F98,2)</f>
        <v>0</v>
      </c>
      <c r="H98" s="225"/>
      <c r="I98" s="224">
        <f>ROUND(E98*H98,2)</f>
        <v>0</v>
      </c>
      <c r="J98" s="225"/>
      <c r="K98" s="224">
        <f>ROUND(E98*J98,2)</f>
        <v>0</v>
      </c>
      <c r="L98" s="224">
        <v>21</v>
      </c>
      <c r="M98" s="224">
        <f>G98*(1+L98/100)</f>
        <v>0</v>
      </c>
      <c r="N98" s="224">
        <v>0.08</v>
      </c>
      <c r="O98" s="224">
        <f>ROUND(E98*N98,2)</f>
        <v>23.07</v>
      </c>
      <c r="P98" s="224">
        <v>0</v>
      </c>
      <c r="Q98" s="224">
        <f>ROUND(E98*P98,2)</f>
        <v>0</v>
      </c>
      <c r="R98" s="224"/>
      <c r="S98" s="224" t="s">
        <v>172</v>
      </c>
      <c r="T98" s="224" t="s">
        <v>173</v>
      </c>
      <c r="U98" s="224">
        <v>2.5000000000000001E-2</v>
      </c>
      <c r="V98" s="224">
        <f>ROUND(E98*U98,2)</f>
        <v>7.21</v>
      </c>
      <c r="W98" s="224"/>
      <c r="X98" s="204"/>
      <c r="Y98" s="204"/>
      <c r="Z98" s="204"/>
      <c r="AA98" s="204"/>
      <c r="AB98" s="204"/>
      <c r="AC98" s="204"/>
      <c r="AD98" s="204"/>
      <c r="AE98" s="204"/>
      <c r="AF98" s="204"/>
      <c r="AG98" s="204" t="s">
        <v>293</v>
      </c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outlineLevel="1" x14ac:dyDescent="0.2">
      <c r="A99" s="221"/>
      <c r="B99" s="222"/>
      <c r="C99" s="249" t="s">
        <v>510</v>
      </c>
      <c r="D99" s="239"/>
      <c r="E99" s="239"/>
      <c r="F99" s="239"/>
      <c r="G99" s="239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04"/>
      <c r="Y99" s="204"/>
      <c r="Z99" s="204"/>
      <c r="AA99" s="204"/>
      <c r="AB99" s="204"/>
      <c r="AC99" s="204"/>
      <c r="AD99" s="204"/>
      <c r="AE99" s="204"/>
      <c r="AF99" s="204"/>
      <c r="AG99" s="204" t="s">
        <v>176</v>
      </c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outlineLevel="1" x14ac:dyDescent="0.2">
      <c r="A100" s="221"/>
      <c r="B100" s="222"/>
      <c r="C100" s="263" t="s">
        <v>537</v>
      </c>
      <c r="D100" s="258"/>
      <c r="E100" s="259">
        <v>174.15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 t="s">
        <v>195</v>
      </c>
      <c r="AH100" s="204">
        <v>0</v>
      </c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21"/>
      <c r="B101" s="222"/>
      <c r="C101" s="263" t="s">
        <v>466</v>
      </c>
      <c r="D101" s="258"/>
      <c r="E101" s="259">
        <v>114.23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 t="s">
        <v>195</v>
      </c>
      <c r="AH101" s="204">
        <v>0</v>
      </c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ht="22.5" outlineLevel="1" x14ac:dyDescent="0.2">
      <c r="A102" s="233">
        <v>28</v>
      </c>
      <c r="B102" s="234" t="s">
        <v>538</v>
      </c>
      <c r="C102" s="248" t="s">
        <v>539</v>
      </c>
      <c r="D102" s="235" t="s">
        <v>192</v>
      </c>
      <c r="E102" s="236">
        <v>2</v>
      </c>
      <c r="F102" s="237"/>
      <c r="G102" s="238">
        <f>ROUND(E102*F102,2)</f>
        <v>0</v>
      </c>
      <c r="H102" s="225"/>
      <c r="I102" s="224">
        <f>ROUND(E102*H102,2)</f>
        <v>0</v>
      </c>
      <c r="J102" s="225"/>
      <c r="K102" s="224">
        <f>ROUND(E102*J102,2)</f>
        <v>0</v>
      </c>
      <c r="L102" s="224">
        <v>21</v>
      </c>
      <c r="M102" s="224">
        <f>G102*(1+L102/100)</f>
        <v>0</v>
      </c>
      <c r="N102" s="224">
        <v>8.3500000000000005E-2</v>
      </c>
      <c r="O102" s="224">
        <f>ROUND(E102*N102,2)</f>
        <v>0.17</v>
      </c>
      <c r="P102" s="224">
        <v>0</v>
      </c>
      <c r="Q102" s="224">
        <f>ROUND(E102*P102,2)</f>
        <v>0</v>
      </c>
      <c r="R102" s="224"/>
      <c r="S102" s="224" t="s">
        <v>172</v>
      </c>
      <c r="T102" s="224" t="s">
        <v>173</v>
      </c>
      <c r="U102" s="224">
        <v>0.25</v>
      </c>
      <c r="V102" s="224">
        <f>ROUND(E102*U102,2)</f>
        <v>0.5</v>
      </c>
      <c r="W102" s="22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 t="s">
        <v>193</v>
      </c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outlineLevel="1" x14ac:dyDescent="0.2">
      <c r="A103" s="221"/>
      <c r="B103" s="222"/>
      <c r="C103" s="263" t="s">
        <v>540</v>
      </c>
      <c r="D103" s="258"/>
      <c r="E103" s="259">
        <v>2</v>
      </c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 t="s">
        <v>195</v>
      </c>
      <c r="AH103" s="204">
        <v>0</v>
      </c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</row>
    <row r="104" spans="1:60" outlineLevel="1" x14ac:dyDescent="0.2">
      <c r="A104" s="233">
        <v>29</v>
      </c>
      <c r="B104" s="234" t="s">
        <v>541</v>
      </c>
      <c r="C104" s="248" t="s">
        <v>542</v>
      </c>
      <c r="D104" s="235" t="s">
        <v>192</v>
      </c>
      <c r="E104" s="236">
        <v>270.31</v>
      </c>
      <c r="F104" s="237"/>
      <c r="G104" s="238">
        <f>ROUND(E104*F104,2)</f>
        <v>0</v>
      </c>
      <c r="H104" s="225"/>
      <c r="I104" s="224">
        <f>ROUND(E104*H104,2)</f>
        <v>0</v>
      </c>
      <c r="J104" s="225"/>
      <c r="K104" s="224">
        <f>ROUND(E104*J104,2)</f>
        <v>0</v>
      </c>
      <c r="L104" s="224">
        <v>21</v>
      </c>
      <c r="M104" s="224">
        <f>G104*(1+L104/100)</f>
        <v>0</v>
      </c>
      <c r="N104" s="224">
        <v>0.12959999999999999</v>
      </c>
      <c r="O104" s="224">
        <f>ROUND(E104*N104,2)</f>
        <v>35.03</v>
      </c>
      <c r="P104" s="224">
        <v>0</v>
      </c>
      <c r="Q104" s="224">
        <f>ROUND(E104*P104,2)</f>
        <v>0</v>
      </c>
      <c r="R104" s="224" t="s">
        <v>212</v>
      </c>
      <c r="S104" s="224" t="s">
        <v>172</v>
      </c>
      <c r="T104" s="224" t="s">
        <v>173</v>
      </c>
      <c r="U104" s="224">
        <v>0</v>
      </c>
      <c r="V104" s="224">
        <f>ROUND(E104*U104,2)</f>
        <v>0</v>
      </c>
      <c r="W104" s="22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 t="s">
        <v>213</v>
      </c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outlineLevel="1" x14ac:dyDescent="0.2">
      <c r="A105" s="221"/>
      <c r="B105" s="222"/>
      <c r="C105" s="263" t="s">
        <v>537</v>
      </c>
      <c r="D105" s="258"/>
      <c r="E105" s="259">
        <v>174.15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 t="s">
        <v>195</v>
      </c>
      <c r="AH105" s="204">
        <v>0</v>
      </c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outlineLevel="1" x14ac:dyDescent="0.2">
      <c r="A106" s="221"/>
      <c r="B106" s="222"/>
      <c r="C106" s="263" t="s">
        <v>543</v>
      </c>
      <c r="D106" s="258"/>
      <c r="E106" s="259">
        <v>96.16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 t="s">
        <v>195</v>
      </c>
      <c r="AH106" s="204">
        <v>0</v>
      </c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</row>
    <row r="107" spans="1:60" outlineLevel="1" x14ac:dyDescent="0.2">
      <c r="A107" s="233">
        <v>30</v>
      </c>
      <c r="B107" s="234" t="s">
        <v>544</v>
      </c>
      <c r="C107" s="248" t="s">
        <v>545</v>
      </c>
      <c r="D107" s="235" t="s">
        <v>192</v>
      </c>
      <c r="E107" s="236">
        <v>38.82</v>
      </c>
      <c r="F107" s="237"/>
      <c r="G107" s="238">
        <f>ROUND(E107*F107,2)</f>
        <v>0</v>
      </c>
      <c r="H107" s="225"/>
      <c r="I107" s="224">
        <f>ROUND(E107*H107,2)</f>
        <v>0</v>
      </c>
      <c r="J107" s="225"/>
      <c r="K107" s="224">
        <f>ROUND(E107*J107,2)</f>
        <v>0</v>
      </c>
      <c r="L107" s="224">
        <v>21</v>
      </c>
      <c r="M107" s="224">
        <f>G107*(1+L107/100)</f>
        <v>0</v>
      </c>
      <c r="N107" s="224">
        <v>0.17280000000000001</v>
      </c>
      <c r="O107" s="224">
        <f>ROUND(E107*N107,2)</f>
        <v>6.71</v>
      </c>
      <c r="P107" s="224">
        <v>0</v>
      </c>
      <c r="Q107" s="224">
        <f>ROUND(E107*P107,2)</f>
        <v>0</v>
      </c>
      <c r="R107" s="224" t="s">
        <v>212</v>
      </c>
      <c r="S107" s="224" t="s">
        <v>172</v>
      </c>
      <c r="T107" s="224" t="s">
        <v>173</v>
      </c>
      <c r="U107" s="224">
        <v>0</v>
      </c>
      <c r="V107" s="224">
        <f>ROUND(E107*U107,2)</f>
        <v>0</v>
      </c>
      <c r="W107" s="22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 t="s">
        <v>213</v>
      </c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 x14ac:dyDescent="0.2">
      <c r="A108" s="221"/>
      <c r="B108" s="222"/>
      <c r="C108" s="263" t="s">
        <v>546</v>
      </c>
      <c r="D108" s="258"/>
      <c r="E108" s="259">
        <v>38.82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 t="s">
        <v>195</v>
      </c>
      <c r="AH108" s="204">
        <v>0</v>
      </c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 x14ac:dyDescent="0.2">
      <c r="A109" s="233">
        <v>31</v>
      </c>
      <c r="B109" s="234" t="s">
        <v>547</v>
      </c>
      <c r="C109" s="248" t="s">
        <v>548</v>
      </c>
      <c r="D109" s="235" t="s">
        <v>198</v>
      </c>
      <c r="E109" s="236">
        <v>2</v>
      </c>
      <c r="F109" s="237"/>
      <c r="G109" s="238">
        <f>ROUND(E109*F109,2)</f>
        <v>0</v>
      </c>
      <c r="H109" s="225"/>
      <c r="I109" s="224">
        <f>ROUND(E109*H109,2)</f>
        <v>0</v>
      </c>
      <c r="J109" s="225"/>
      <c r="K109" s="224">
        <f>ROUND(E109*J109,2)</f>
        <v>0</v>
      </c>
      <c r="L109" s="224">
        <v>21</v>
      </c>
      <c r="M109" s="224">
        <f>G109*(1+L109/100)</f>
        <v>0</v>
      </c>
      <c r="N109" s="224">
        <v>1.125</v>
      </c>
      <c r="O109" s="224">
        <f>ROUND(E109*N109,2)</f>
        <v>2.25</v>
      </c>
      <c r="P109" s="224">
        <v>0</v>
      </c>
      <c r="Q109" s="224">
        <f>ROUND(E109*P109,2)</f>
        <v>0</v>
      </c>
      <c r="R109" s="224" t="s">
        <v>212</v>
      </c>
      <c r="S109" s="224" t="s">
        <v>172</v>
      </c>
      <c r="T109" s="224" t="s">
        <v>173</v>
      </c>
      <c r="U109" s="224">
        <v>0</v>
      </c>
      <c r="V109" s="224">
        <f>ROUND(E109*U109,2)</f>
        <v>0</v>
      </c>
      <c r="W109" s="22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 t="s">
        <v>213</v>
      </c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outlineLevel="1" x14ac:dyDescent="0.2">
      <c r="A110" s="221"/>
      <c r="B110" s="222"/>
      <c r="C110" s="263" t="s">
        <v>540</v>
      </c>
      <c r="D110" s="258"/>
      <c r="E110" s="259">
        <v>2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195</v>
      </c>
      <c r="AH110" s="204">
        <v>0</v>
      </c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x14ac:dyDescent="0.2">
      <c r="A111" s="227" t="s">
        <v>167</v>
      </c>
      <c r="B111" s="228" t="s">
        <v>93</v>
      </c>
      <c r="C111" s="247" t="s">
        <v>94</v>
      </c>
      <c r="D111" s="229"/>
      <c r="E111" s="230"/>
      <c r="F111" s="231"/>
      <c r="G111" s="232">
        <f>SUMIF(AG112:AG123,"&lt;&gt;NOR",G112:G123)</f>
        <v>0</v>
      </c>
      <c r="H111" s="226"/>
      <c r="I111" s="226">
        <f>SUM(I112:I123)</f>
        <v>0</v>
      </c>
      <c r="J111" s="226"/>
      <c r="K111" s="226">
        <f>SUM(K112:K123)</f>
        <v>0</v>
      </c>
      <c r="L111" s="226"/>
      <c r="M111" s="226">
        <f>SUM(M112:M123)</f>
        <v>0</v>
      </c>
      <c r="N111" s="226"/>
      <c r="O111" s="226">
        <f>SUM(O112:O123)</f>
        <v>4.7700000000000005</v>
      </c>
      <c r="P111" s="226"/>
      <c r="Q111" s="226">
        <f>SUM(Q112:Q123)</f>
        <v>0</v>
      </c>
      <c r="R111" s="226"/>
      <c r="S111" s="226"/>
      <c r="T111" s="226"/>
      <c r="U111" s="226"/>
      <c r="V111" s="226">
        <f>SUM(V112:V123)</f>
        <v>16.760000000000002</v>
      </c>
      <c r="W111" s="226"/>
      <c r="AG111" t="s">
        <v>168</v>
      </c>
    </row>
    <row r="112" spans="1:60" outlineLevel="1" x14ac:dyDescent="0.2">
      <c r="A112" s="233">
        <v>32</v>
      </c>
      <c r="B112" s="234" t="s">
        <v>549</v>
      </c>
      <c r="C112" s="248" t="s">
        <v>550</v>
      </c>
      <c r="D112" s="235" t="s">
        <v>238</v>
      </c>
      <c r="E112" s="236">
        <v>2.742</v>
      </c>
      <c r="F112" s="237"/>
      <c r="G112" s="238">
        <f>ROUND(E112*F112,2)</f>
        <v>0</v>
      </c>
      <c r="H112" s="225"/>
      <c r="I112" s="224">
        <f>ROUND(E112*H112,2)</f>
        <v>0</v>
      </c>
      <c r="J112" s="225"/>
      <c r="K112" s="224">
        <f>ROUND(E112*J112,2)</f>
        <v>0</v>
      </c>
      <c r="L112" s="224">
        <v>21</v>
      </c>
      <c r="M112" s="224">
        <f>G112*(1+L112/100)</f>
        <v>0</v>
      </c>
      <c r="N112" s="224">
        <v>0</v>
      </c>
      <c r="O112" s="224">
        <f>ROUND(E112*N112,2)</f>
        <v>0</v>
      </c>
      <c r="P112" s="224">
        <v>0</v>
      </c>
      <c r="Q112" s="224">
        <f>ROUND(E112*P112,2)</f>
        <v>0</v>
      </c>
      <c r="R112" s="224"/>
      <c r="S112" s="224" t="s">
        <v>172</v>
      </c>
      <c r="T112" s="224" t="s">
        <v>173</v>
      </c>
      <c r="U112" s="224">
        <v>1.587</v>
      </c>
      <c r="V112" s="224">
        <f>ROUND(E112*U112,2)</f>
        <v>4.3499999999999996</v>
      </c>
      <c r="W112" s="22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 t="s">
        <v>293</v>
      </c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outlineLevel="1" x14ac:dyDescent="0.2">
      <c r="A113" s="221"/>
      <c r="B113" s="222"/>
      <c r="C113" s="263" t="s">
        <v>551</v>
      </c>
      <c r="D113" s="258"/>
      <c r="E113" s="259">
        <v>2.742</v>
      </c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 t="s">
        <v>195</v>
      </c>
      <c r="AH113" s="204">
        <v>0</v>
      </c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outlineLevel="1" x14ac:dyDescent="0.2">
      <c r="A114" s="233">
        <v>33</v>
      </c>
      <c r="B114" s="234" t="s">
        <v>552</v>
      </c>
      <c r="C114" s="248" t="s">
        <v>553</v>
      </c>
      <c r="D114" s="235" t="s">
        <v>238</v>
      </c>
      <c r="E114" s="236">
        <v>4.1130000000000004</v>
      </c>
      <c r="F114" s="237"/>
      <c r="G114" s="238">
        <f>ROUND(E114*F114,2)</f>
        <v>0</v>
      </c>
      <c r="H114" s="225"/>
      <c r="I114" s="224">
        <f>ROUND(E114*H114,2)</f>
        <v>0</v>
      </c>
      <c r="J114" s="225"/>
      <c r="K114" s="224">
        <f>ROUND(E114*J114,2)</f>
        <v>0</v>
      </c>
      <c r="L114" s="224">
        <v>21</v>
      </c>
      <c r="M114" s="224">
        <f>G114*(1+L114/100)</f>
        <v>0</v>
      </c>
      <c r="N114" s="224">
        <v>1.1322000000000001</v>
      </c>
      <c r="O114" s="224">
        <f>ROUND(E114*N114,2)</f>
        <v>4.66</v>
      </c>
      <c r="P114" s="224">
        <v>0</v>
      </c>
      <c r="Q114" s="224">
        <f>ROUND(E114*P114,2)</f>
        <v>0</v>
      </c>
      <c r="R114" s="224"/>
      <c r="S114" s="224" t="s">
        <v>172</v>
      </c>
      <c r="T114" s="224" t="s">
        <v>173</v>
      </c>
      <c r="U114" s="224">
        <v>1.6950000000000001</v>
      </c>
      <c r="V114" s="224">
        <f>ROUND(E114*U114,2)</f>
        <v>6.97</v>
      </c>
      <c r="W114" s="22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 t="s">
        <v>293</v>
      </c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outlineLevel="1" x14ac:dyDescent="0.2">
      <c r="A115" s="221"/>
      <c r="B115" s="222"/>
      <c r="C115" s="263" t="s">
        <v>554</v>
      </c>
      <c r="D115" s="258"/>
      <c r="E115" s="259">
        <v>4.1130000000000004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 t="s">
        <v>195</v>
      </c>
      <c r="AH115" s="204">
        <v>0</v>
      </c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outlineLevel="1" x14ac:dyDescent="0.2">
      <c r="A116" s="233">
        <v>34</v>
      </c>
      <c r="B116" s="234" t="s">
        <v>555</v>
      </c>
      <c r="C116" s="248" t="s">
        <v>556</v>
      </c>
      <c r="D116" s="235" t="s">
        <v>232</v>
      </c>
      <c r="E116" s="236">
        <v>45.7</v>
      </c>
      <c r="F116" s="237"/>
      <c r="G116" s="238">
        <f>ROUND(E116*F116,2)</f>
        <v>0</v>
      </c>
      <c r="H116" s="225"/>
      <c r="I116" s="224">
        <f>ROUND(E116*H116,2)</f>
        <v>0</v>
      </c>
      <c r="J116" s="225"/>
      <c r="K116" s="224">
        <f>ROUND(E116*J116,2)</f>
        <v>0</v>
      </c>
      <c r="L116" s="224">
        <v>21</v>
      </c>
      <c r="M116" s="224">
        <f>G116*(1+L116/100)</f>
        <v>0</v>
      </c>
      <c r="N116" s="224">
        <v>0</v>
      </c>
      <c r="O116" s="224">
        <f>ROUND(E116*N116,2)</f>
        <v>0</v>
      </c>
      <c r="P116" s="224">
        <v>0</v>
      </c>
      <c r="Q116" s="224">
        <f>ROUND(E116*P116,2)</f>
        <v>0</v>
      </c>
      <c r="R116" s="224"/>
      <c r="S116" s="224" t="s">
        <v>172</v>
      </c>
      <c r="T116" s="224" t="s">
        <v>173</v>
      </c>
      <c r="U116" s="224">
        <v>0.11899999999999999</v>
      </c>
      <c r="V116" s="224">
        <f>ROUND(E116*U116,2)</f>
        <v>5.44</v>
      </c>
      <c r="W116" s="22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 t="s">
        <v>293</v>
      </c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 x14ac:dyDescent="0.2">
      <c r="A117" s="221"/>
      <c r="B117" s="222"/>
      <c r="C117" s="263" t="s">
        <v>557</v>
      </c>
      <c r="D117" s="258"/>
      <c r="E117" s="259">
        <v>45.7</v>
      </c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 t="s">
        <v>195</v>
      </c>
      <c r="AH117" s="204">
        <v>0</v>
      </c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outlineLevel="1" x14ac:dyDescent="0.2">
      <c r="A118" s="233">
        <v>35</v>
      </c>
      <c r="B118" s="234" t="s">
        <v>558</v>
      </c>
      <c r="C118" s="248" t="s">
        <v>559</v>
      </c>
      <c r="D118" s="235" t="s">
        <v>232</v>
      </c>
      <c r="E118" s="236">
        <v>45.7</v>
      </c>
      <c r="F118" s="237"/>
      <c r="G118" s="238">
        <f>ROUND(E118*F118,2)</f>
        <v>0</v>
      </c>
      <c r="H118" s="225"/>
      <c r="I118" s="224">
        <f>ROUND(E118*H118,2)</f>
        <v>0</v>
      </c>
      <c r="J118" s="225"/>
      <c r="K118" s="224">
        <f>ROUND(E118*J118,2)</f>
        <v>0</v>
      </c>
      <c r="L118" s="224">
        <v>21</v>
      </c>
      <c r="M118" s="224">
        <f>G118*(1+L118/100)</f>
        <v>0</v>
      </c>
      <c r="N118" s="224">
        <v>0</v>
      </c>
      <c r="O118" s="224">
        <f>ROUND(E118*N118,2)</f>
        <v>0</v>
      </c>
      <c r="P118" s="224">
        <v>0</v>
      </c>
      <c r="Q118" s="224">
        <f>ROUND(E118*P118,2)</f>
        <v>0</v>
      </c>
      <c r="R118" s="224"/>
      <c r="S118" s="224" t="s">
        <v>185</v>
      </c>
      <c r="T118" s="224" t="s">
        <v>173</v>
      </c>
      <c r="U118" s="224">
        <v>0</v>
      </c>
      <c r="V118" s="224">
        <f>ROUND(E118*U118,2)</f>
        <v>0</v>
      </c>
      <c r="W118" s="22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 t="s">
        <v>293</v>
      </c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</row>
    <row r="119" spans="1:60" outlineLevel="1" x14ac:dyDescent="0.2">
      <c r="A119" s="221"/>
      <c r="B119" s="222"/>
      <c r="C119" s="249" t="s">
        <v>560</v>
      </c>
      <c r="D119" s="239"/>
      <c r="E119" s="239"/>
      <c r="F119" s="239"/>
      <c r="G119" s="239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 t="s">
        <v>176</v>
      </c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outlineLevel="1" x14ac:dyDescent="0.2">
      <c r="A120" s="221"/>
      <c r="B120" s="222"/>
      <c r="C120" s="263" t="s">
        <v>561</v>
      </c>
      <c r="D120" s="258"/>
      <c r="E120" s="259">
        <v>45.7</v>
      </c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 t="s">
        <v>195</v>
      </c>
      <c r="AH120" s="204">
        <v>0</v>
      </c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</row>
    <row r="121" spans="1:60" ht="22.5" outlineLevel="1" x14ac:dyDescent="0.2">
      <c r="A121" s="233">
        <v>36</v>
      </c>
      <c r="B121" s="234" t="s">
        <v>562</v>
      </c>
      <c r="C121" s="248" t="s">
        <v>563</v>
      </c>
      <c r="D121" s="235" t="s">
        <v>198</v>
      </c>
      <c r="E121" s="236">
        <v>9.9626000000000001</v>
      </c>
      <c r="F121" s="237"/>
      <c r="G121" s="238">
        <f>ROUND(E121*F121,2)</f>
        <v>0</v>
      </c>
      <c r="H121" s="225"/>
      <c r="I121" s="224">
        <f>ROUND(E121*H121,2)</f>
        <v>0</v>
      </c>
      <c r="J121" s="225"/>
      <c r="K121" s="224">
        <f>ROUND(E121*J121,2)</f>
        <v>0</v>
      </c>
      <c r="L121" s="224">
        <v>21</v>
      </c>
      <c r="M121" s="224">
        <f>G121*(1+L121/100)</f>
        <v>0</v>
      </c>
      <c r="N121" s="224">
        <v>1.081E-2</v>
      </c>
      <c r="O121" s="224">
        <f>ROUND(E121*N121,2)</f>
        <v>0.11</v>
      </c>
      <c r="P121" s="224">
        <v>0</v>
      </c>
      <c r="Q121" s="224">
        <f>ROUND(E121*P121,2)</f>
        <v>0</v>
      </c>
      <c r="R121" s="224" t="s">
        <v>212</v>
      </c>
      <c r="S121" s="224" t="s">
        <v>172</v>
      </c>
      <c r="T121" s="224" t="s">
        <v>173</v>
      </c>
      <c r="U121" s="224">
        <v>0</v>
      </c>
      <c r="V121" s="224">
        <f>ROUND(E121*U121,2)</f>
        <v>0</v>
      </c>
      <c r="W121" s="22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 t="s">
        <v>488</v>
      </c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outlineLevel="1" x14ac:dyDescent="0.2">
      <c r="A122" s="221"/>
      <c r="B122" s="222"/>
      <c r="C122" s="249" t="s">
        <v>564</v>
      </c>
      <c r="D122" s="239"/>
      <c r="E122" s="239"/>
      <c r="F122" s="239"/>
      <c r="G122" s="239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 t="s">
        <v>176</v>
      </c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outlineLevel="1" x14ac:dyDescent="0.2">
      <c r="A123" s="221"/>
      <c r="B123" s="222"/>
      <c r="C123" s="263" t="s">
        <v>565</v>
      </c>
      <c r="D123" s="258"/>
      <c r="E123" s="259">
        <v>9.9626000000000001</v>
      </c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 t="s">
        <v>195</v>
      </c>
      <c r="AH123" s="204">
        <v>0</v>
      </c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x14ac:dyDescent="0.2">
      <c r="A124" s="227" t="s">
        <v>167</v>
      </c>
      <c r="B124" s="228" t="s">
        <v>95</v>
      </c>
      <c r="C124" s="247" t="s">
        <v>96</v>
      </c>
      <c r="D124" s="229"/>
      <c r="E124" s="230"/>
      <c r="F124" s="231"/>
      <c r="G124" s="232">
        <f>SUMIF(AG125:AG141,"&lt;&gt;NOR",G125:G141)</f>
        <v>0</v>
      </c>
      <c r="H124" s="226"/>
      <c r="I124" s="226">
        <f>SUM(I125:I141)</f>
        <v>0</v>
      </c>
      <c r="J124" s="226"/>
      <c r="K124" s="226">
        <f>SUM(K125:K141)</f>
        <v>0</v>
      </c>
      <c r="L124" s="226"/>
      <c r="M124" s="226">
        <f>SUM(M125:M141)</f>
        <v>0</v>
      </c>
      <c r="N124" s="226"/>
      <c r="O124" s="226">
        <f>SUM(O125:O141)</f>
        <v>8.33</v>
      </c>
      <c r="P124" s="226"/>
      <c r="Q124" s="226">
        <f>SUM(Q125:Q141)</f>
        <v>0</v>
      </c>
      <c r="R124" s="226"/>
      <c r="S124" s="226"/>
      <c r="T124" s="226"/>
      <c r="U124" s="226"/>
      <c r="V124" s="226">
        <f>SUM(V125:V141)</f>
        <v>17.02</v>
      </c>
      <c r="W124" s="226"/>
      <c r="AG124" t="s">
        <v>168</v>
      </c>
    </row>
    <row r="125" spans="1:60" ht="22.5" outlineLevel="1" x14ac:dyDescent="0.2">
      <c r="A125" s="233">
        <v>37</v>
      </c>
      <c r="B125" s="234" t="s">
        <v>566</v>
      </c>
      <c r="C125" s="248" t="s">
        <v>567</v>
      </c>
      <c r="D125" s="235" t="s">
        <v>232</v>
      </c>
      <c r="E125" s="236">
        <v>37.5</v>
      </c>
      <c r="F125" s="237"/>
      <c r="G125" s="238">
        <f>ROUND(E125*F125,2)</f>
        <v>0</v>
      </c>
      <c r="H125" s="225"/>
      <c r="I125" s="224">
        <f>ROUND(E125*H125,2)</f>
        <v>0</v>
      </c>
      <c r="J125" s="225"/>
      <c r="K125" s="224">
        <f>ROUND(E125*J125,2)</f>
        <v>0</v>
      </c>
      <c r="L125" s="224">
        <v>21</v>
      </c>
      <c r="M125" s="224">
        <f>G125*(1+L125/100)</f>
        <v>0</v>
      </c>
      <c r="N125" s="224">
        <v>8.4940000000000002E-2</v>
      </c>
      <c r="O125" s="224">
        <f>ROUND(E125*N125,2)</f>
        <v>3.19</v>
      </c>
      <c r="P125" s="224">
        <v>0</v>
      </c>
      <c r="Q125" s="224">
        <f>ROUND(E125*P125,2)</f>
        <v>0</v>
      </c>
      <c r="R125" s="224"/>
      <c r="S125" s="224" t="s">
        <v>172</v>
      </c>
      <c r="T125" s="224" t="s">
        <v>173</v>
      </c>
      <c r="U125" s="224">
        <v>0.4415</v>
      </c>
      <c r="V125" s="224">
        <f>ROUND(E125*U125,2)</f>
        <v>16.559999999999999</v>
      </c>
      <c r="W125" s="22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 t="s">
        <v>293</v>
      </c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outlineLevel="1" x14ac:dyDescent="0.2">
      <c r="A126" s="221"/>
      <c r="B126" s="222"/>
      <c r="C126" s="249" t="s">
        <v>568</v>
      </c>
      <c r="D126" s="239"/>
      <c r="E126" s="239"/>
      <c r="F126" s="239"/>
      <c r="G126" s="239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 t="s">
        <v>176</v>
      </c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 outlineLevel="1" x14ac:dyDescent="0.2">
      <c r="A127" s="221"/>
      <c r="B127" s="222"/>
      <c r="C127" s="263" t="s">
        <v>569</v>
      </c>
      <c r="D127" s="258"/>
      <c r="E127" s="259">
        <v>37.5</v>
      </c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 t="s">
        <v>195</v>
      </c>
      <c r="AH127" s="204">
        <v>0</v>
      </c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</row>
    <row r="128" spans="1:60" ht="22.5" outlineLevel="1" x14ac:dyDescent="0.2">
      <c r="A128" s="233">
        <v>38</v>
      </c>
      <c r="B128" s="234" t="s">
        <v>570</v>
      </c>
      <c r="C128" s="248" t="s">
        <v>571</v>
      </c>
      <c r="D128" s="235" t="s">
        <v>198</v>
      </c>
      <c r="E128" s="236">
        <v>1</v>
      </c>
      <c r="F128" s="237"/>
      <c r="G128" s="238">
        <f>ROUND(E128*F128,2)</f>
        <v>0</v>
      </c>
      <c r="H128" s="225"/>
      <c r="I128" s="224">
        <f>ROUND(E128*H128,2)</f>
        <v>0</v>
      </c>
      <c r="J128" s="225"/>
      <c r="K128" s="224">
        <f>ROUND(E128*J128,2)</f>
        <v>0</v>
      </c>
      <c r="L128" s="224">
        <v>21</v>
      </c>
      <c r="M128" s="224">
        <f>G128*(1+L128/100)</f>
        <v>0</v>
      </c>
      <c r="N128" s="224">
        <v>0.11565</v>
      </c>
      <c r="O128" s="224">
        <f>ROUND(E128*N128,2)</f>
        <v>0.12</v>
      </c>
      <c r="P128" s="224">
        <v>0</v>
      </c>
      <c r="Q128" s="224">
        <f>ROUND(E128*P128,2)</f>
        <v>0</v>
      </c>
      <c r="R128" s="224"/>
      <c r="S128" s="224" t="s">
        <v>172</v>
      </c>
      <c r="T128" s="224" t="s">
        <v>173</v>
      </c>
      <c r="U128" s="224">
        <v>0.4597</v>
      </c>
      <c r="V128" s="224">
        <f>ROUND(E128*U128,2)</f>
        <v>0.46</v>
      </c>
      <c r="W128" s="22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 t="s">
        <v>193</v>
      </c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60" outlineLevel="1" x14ac:dyDescent="0.2">
      <c r="A129" s="221"/>
      <c r="B129" s="222"/>
      <c r="C129" s="263" t="s">
        <v>572</v>
      </c>
      <c r="D129" s="258"/>
      <c r="E129" s="259">
        <v>1</v>
      </c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 t="s">
        <v>195</v>
      </c>
      <c r="AH129" s="204">
        <v>0</v>
      </c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</row>
    <row r="130" spans="1:60" outlineLevel="1" x14ac:dyDescent="0.2">
      <c r="A130" s="233">
        <v>39</v>
      </c>
      <c r="B130" s="234" t="s">
        <v>517</v>
      </c>
      <c r="C130" s="248" t="s">
        <v>518</v>
      </c>
      <c r="D130" s="235" t="s">
        <v>238</v>
      </c>
      <c r="E130" s="236">
        <v>1.9</v>
      </c>
      <c r="F130" s="237"/>
      <c r="G130" s="238">
        <f>ROUND(E130*F130,2)</f>
        <v>0</v>
      </c>
      <c r="H130" s="225"/>
      <c r="I130" s="224">
        <f>ROUND(E130*H130,2)</f>
        <v>0</v>
      </c>
      <c r="J130" s="225"/>
      <c r="K130" s="224">
        <f>ROUND(E130*J130,2)</f>
        <v>0</v>
      </c>
      <c r="L130" s="224">
        <v>21</v>
      </c>
      <c r="M130" s="224">
        <f>G130*(1+L130/100)</f>
        <v>0</v>
      </c>
      <c r="N130" s="224">
        <v>2.363</v>
      </c>
      <c r="O130" s="224">
        <f>ROUND(E130*N130,2)</f>
        <v>4.49</v>
      </c>
      <c r="P130" s="224">
        <v>0</v>
      </c>
      <c r="Q130" s="224">
        <f>ROUND(E130*P130,2)</f>
        <v>0</v>
      </c>
      <c r="R130" s="224"/>
      <c r="S130" s="224" t="s">
        <v>185</v>
      </c>
      <c r="T130" s="224" t="s">
        <v>173</v>
      </c>
      <c r="U130" s="224">
        <v>0</v>
      </c>
      <c r="V130" s="224">
        <f>ROUND(E130*U130,2)</f>
        <v>0</v>
      </c>
      <c r="W130" s="22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 t="s">
        <v>293</v>
      </c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</row>
    <row r="131" spans="1:60" outlineLevel="1" x14ac:dyDescent="0.2">
      <c r="A131" s="221"/>
      <c r="B131" s="222"/>
      <c r="C131" s="249" t="s">
        <v>573</v>
      </c>
      <c r="D131" s="239"/>
      <c r="E131" s="239"/>
      <c r="F131" s="239"/>
      <c r="G131" s="239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 t="s">
        <v>176</v>
      </c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</row>
    <row r="132" spans="1:60" outlineLevel="1" x14ac:dyDescent="0.2">
      <c r="A132" s="221"/>
      <c r="B132" s="222"/>
      <c r="C132" s="263" t="s">
        <v>574</v>
      </c>
      <c r="D132" s="258"/>
      <c r="E132" s="259">
        <v>1.9</v>
      </c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 t="s">
        <v>195</v>
      </c>
      <c r="AH132" s="204">
        <v>0</v>
      </c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</row>
    <row r="133" spans="1:60" outlineLevel="1" x14ac:dyDescent="0.2">
      <c r="A133" s="233">
        <v>40</v>
      </c>
      <c r="B133" s="234" t="s">
        <v>575</v>
      </c>
      <c r="C133" s="248" t="s">
        <v>576</v>
      </c>
      <c r="D133" s="235" t="s">
        <v>198</v>
      </c>
      <c r="E133" s="236">
        <v>35.380000000000003</v>
      </c>
      <c r="F133" s="237"/>
      <c r="G133" s="238">
        <f>ROUND(E133*F133,2)</f>
        <v>0</v>
      </c>
      <c r="H133" s="225"/>
      <c r="I133" s="224">
        <f>ROUND(E133*H133,2)</f>
        <v>0</v>
      </c>
      <c r="J133" s="225"/>
      <c r="K133" s="224">
        <f>ROUND(E133*J133,2)</f>
        <v>0</v>
      </c>
      <c r="L133" s="224">
        <v>21</v>
      </c>
      <c r="M133" s="224">
        <f>G133*(1+L133/100)</f>
        <v>0</v>
      </c>
      <c r="N133" s="224">
        <v>1.4500000000000001E-2</v>
      </c>
      <c r="O133" s="224">
        <f>ROUND(E133*N133,2)</f>
        <v>0.51</v>
      </c>
      <c r="P133" s="224">
        <v>0</v>
      </c>
      <c r="Q133" s="224">
        <f>ROUND(E133*P133,2)</f>
        <v>0</v>
      </c>
      <c r="R133" s="224"/>
      <c r="S133" s="224" t="s">
        <v>185</v>
      </c>
      <c r="T133" s="224" t="s">
        <v>173</v>
      </c>
      <c r="U133" s="224">
        <v>0</v>
      </c>
      <c r="V133" s="224">
        <f>ROUND(E133*U133,2)</f>
        <v>0</v>
      </c>
      <c r="W133" s="22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 t="s">
        <v>484</v>
      </c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</row>
    <row r="134" spans="1:60" outlineLevel="1" x14ac:dyDescent="0.2">
      <c r="A134" s="221"/>
      <c r="B134" s="222"/>
      <c r="C134" s="249" t="s">
        <v>577</v>
      </c>
      <c r="D134" s="239"/>
      <c r="E134" s="239"/>
      <c r="F134" s="239"/>
      <c r="G134" s="239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 t="s">
        <v>176</v>
      </c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</row>
    <row r="135" spans="1:60" outlineLevel="1" x14ac:dyDescent="0.2">
      <c r="A135" s="221"/>
      <c r="B135" s="222"/>
      <c r="C135" s="263" t="s">
        <v>578</v>
      </c>
      <c r="D135" s="258"/>
      <c r="E135" s="259">
        <v>35.380000000000003</v>
      </c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 t="s">
        <v>195</v>
      </c>
      <c r="AH135" s="204">
        <v>0</v>
      </c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</row>
    <row r="136" spans="1:60" outlineLevel="1" x14ac:dyDescent="0.2">
      <c r="A136" s="233">
        <v>41</v>
      </c>
      <c r="B136" s="234" t="s">
        <v>579</v>
      </c>
      <c r="C136" s="248" t="s">
        <v>580</v>
      </c>
      <c r="D136" s="235" t="s">
        <v>198</v>
      </c>
      <c r="E136" s="236">
        <v>1.01</v>
      </c>
      <c r="F136" s="237"/>
      <c r="G136" s="238">
        <f>ROUND(E136*F136,2)</f>
        <v>0</v>
      </c>
      <c r="H136" s="225"/>
      <c r="I136" s="224">
        <f>ROUND(E136*H136,2)</f>
        <v>0</v>
      </c>
      <c r="J136" s="225"/>
      <c r="K136" s="224">
        <f>ROUND(E136*J136,2)</f>
        <v>0</v>
      </c>
      <c r="L136" s="224">
        <v>21</v>
      </c>
      <c r="M136" s="224">
        <f>G136*(1+L136/100)</f>
        <v>0</v>
      </c>
      <c r="N136" s="224">
        <v>1.4500000000000001E-2</v>
      </c>
      <c r="O136" s="224">
        <f>ROUND(E136*N136,2)</f>
        <v>0.01</v>
      </c>
      <c r="P136" s="224">
        <v>0</v>
      </c>
      <c r="Q136" s="224">
        <f>ROUND(E136*P136,2)</f>
        <v>0</v>
      </c>
      <c r="R136" s="224"/>
      <c r="S136" s="224" t="s">
        <v>185</v>
      </c>
      <c r="T136" s="224" t="s">
        <v>173</v>
      </c>
      <c r="U136" s="224">
        <v>0</v>
      </c>
      <c r="V136" s="224">
        <f>ROUND(E136*U136,2)</f>
        <v>0</v>
      </c>
      <c r="W136" s="22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 t="s">
        <v>484</v>
      </c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</row>
    <row r="137" spans="1:60" outlineLevel="1" x14ac:dyDescent="0.2">
      <c r="A137" s="221"/>
      <c r="B137" s="222"/>
      <c r="C137" s="249" t="s">
        <v>577</v>
      </c>
      <c r="D137" s="239"/>
      <c r="E137" s="239"/>
      <c r="F137" s="239"/>
      <c r="G137" s="239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 t="s">
        <v>176</v>
      </c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</row>
    <row r="138" spans="1:60" outlineLevel="1" x14ac:dyDescent="0.2">
      <c r="A138" s="221"/>
      <c r="B138" s="222"/>
      <c r="C138" s="263" t="s">
        <v>581</v>
      </c>
      <c r="D138" s="258"/>
      <c r="E138" s="259">
        <v>1.01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 t="s">
        <v>195</v>
      </c>
      <c r="AH138" s="204">
        <v>0</v>
      </c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</row>
    <row r="139" spans="1:60" outlineLevel="1" x14ac:dyDescent="0.2">
      <c r="A139" s="233">
        <v>42</v>
      </c>
      <c r="B139" s="234" t="s">
        <v>582</v>
      </c>
      <c r="C139" s="248" t="s">
        <v>583</v>
      </c>
      <c r="D139" s="235" t="s">
        <v>198</v>
      </c>
      <c r="E139" s="236">
        <v>1.01</v>
      </c>
      <c r="F139" s="237"/>
      <c r="G139" s="238">
        <f>ROUND(E139*F139,2)</f>
        <v>0</v>
      </c>
      <c r="H139" s="225"/>
      <c r="I139" s="224">
        <f>ROUND(E139*H139,2)</f>
        <v>0</v>
      </c>
      <c r="J139" s="225"/>
      <c r="K139" s="224">
        <f>ROUND(E139*J139,2)</f>
        <v>0</v>
      </c>
      <c r="L139" s="224">
        <v>21</v>
      </c>
      <c r="M139" s="224">
        <f>G139*(1+L139/100)</f>
        <v>0</v>
      </c>
      <c r="N139" s="224">
        <v>1.4500000000000001E-2</v>
      </c>
      <c r="O139" s="224">
        <f>ROUND(E139*N139,2)</f>
        <v>0.01</v>
      </c>
      <c r="P139" s="224">
        <v>0</v>
      </c>
      <c r="Q139" s="224">
        <f>ROUND(E139*P139,2)</f>
        <v>0</v>
      </c>
      <c r="R139" s="224"/>
      <c r="S139" s="224" t="s">
        <v>185</v>
      </c>
      <c r="T139" s="224" t="s">
        <v>173</v>
      </c>
      <c r="U139" s="224">
        <v>0</v>
      </c>
      <c r="V139" s="224">
        <f>ROUND(E139*U139,2)</f>
        <v>0</v>
      </c>
      <c r="W139" s="22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 t="s">
        <v>484</v>
      </c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</row>
    <row r="140" spans="1:60" outlineLevel="1" x14ac:dyDescent="0.2">
      <c r="A140" s="221"/>
      <c r="B140" s="222"/>
      <c r="C140" s="249" t="s">
        <v>584</v>
      </c>
      <c r="D140" s="239"/>
      <c r="E140" s="239"/>
      <c r="F140" s="239"/>
      <c r="G140" s="239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 t="s">
        <v>176</v>
      </c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</row>
    <row r="141" spans="1:60" outlineLevel="1" x14ac:dyDescent="0.2">
      <c r="A141" s="221"/>
      <c r="B141" s="222"/>
      <c r="C141" s="263" t="s">
        <v>581</v>
      </c>
      <c r="D141" s="258"/>
      <c r="E141" s="259">
        <v>1.01</v>
      </c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 t="s">
        <v>195</v>
      </c>
      <c r="AH141" s="204">
        <v>0</v>
      </c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</row>
    <row r="142" spans="1:60" x14ac:dyDescent="0.2">
      <c r="A142" s="227" t="s">
        <v>167</v>
      </c>
      <c r="B142" s="228" t="s">
        <v>97</v>
      </c>
      <c r="C142" s="247" t="s">
        <v>98</v>
      </c>
      <c r="D142" s="229"/>
      <c r="E142" s="230"/>
      <c r="F142" s="231"/>
      <c r="G142" s="232">
        <f>SUMIF(AG143:AG163,"&lt;&gt;NOR",G143:G163)</f>
        <v>0</v>
      </c>
      <c r="H142" s="226"/>
      <c r="I142" s="226">
        <f>SUM(I143:I163)</f>
        <v>0</v>
      </c>
      <c r="J142" s="226"/>
      <c r="K142" s="226">
        <f>SUM(K143:K163)</f>
        <v>0</v>
      </c>
      <c r="L142" s="226"/>
      <c r="M142" s="226">
        <f>SUM(M143:M163)</f>
        <v>0</v>
      </c>
      <c r="N142" s="226"/>
      <c r="O142" s="226">
        <f>SUM(O143:O163)</f>
        <v>146.14999999999998</v>
      </c>
      <c r="P142" s="226"/>
      <c r="Q142" s="226">
        <f>SUM(Q143:Q163)</f>
        <v>0</v>
      </c>
      <c r="R142" s="226"/>
      <c r="S142" s="226"/>
      <c r="T142" s="226"/>
      <c r="U142" s="226"/>
      <c r="V142" s="226">
        <f>SUM(V143:V163)</f>
        <v>87.050000000000011</v>
      </c>
      <c r="W142" s="226"/>
      <c r="AG142" t="s">
        <v>168</v>
      </c>
    </row>
    <row r="143" spans="1:60" outlineLevel="1" x14ac:dyDescent="0.2">
      <c r="A143" s="233">
        <v>43</v>
      </c>
      <c r="B143" s="234" t="s">
        <v>585</v>
      </c>
      <c r="C143" s="248" t="s">
        <v>586</v>
      </c>
      <c r="D143" s="235" t="s">
        <v>232</v>
      </c>
      <c r="E143" s="236">
        <v>195</v>
      </c>
      <c r="F143" s="237"/>
      <c r="G143" s="238">
        <f>ROUND(E143*F143,2)</f>
        <v>0</v>
      </c>
      <c r="H143" s="225"/>
      <c r="I143" s="224">
        <f>ROUND(E143*H143,2)</f>
        <v>0</v>
      </c>
      <c r="J143" s="225"/>
      <c r="K143" s="224">
        <f>ROUND(E143*J143,2)</f>
        <v>0</v>
      </c>
      <c r="L143" s="224">
        <v>21</v>
      </c>
      <c r="M143" s="224">
        <f>G143*(1+L143/100)</f>
        <v>0</v>
      </c>
      <c r="N143" s="224">
        <v>0</v>
      </c>
      <c r="O143" s="224">
        <f>ROUND(E143*N143,2)</f>
        <v>0</v>
      </c>
      <c r="P143" s="224">
        <v>0</v>
      </c>
      <c r="Q143" s="224">
        <f>ROUND(E143*P143,2)</f>
        <v>0</v>
      </c>
      <c r="R143" s="224"/>
      <c r="S143" s="224" t="s">
        <v>172</v>
      </c>
      <c r="T143" s="224" t="s">
        <v>173</v>
      </c>
      <c r="U143" s="224">
        <v>0.372</v>
      </c>
      <c r="V143" s="224">
        <f>ROUND(E143*U143,2)</f>
        <v>72.540000000000006</v>
      </c>
      <c r="W143" s="22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 t="s">
        <v>293</v>
      </c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</row>
    <row r="144" spans="1:60" outlineLevel="1" x14ac:dyDescent="0.2">
      <c r="A144" s="221"/>
      <c r="B144" s="222"/>
      <c r="C144" s="263" t="s">
        <v>455</v>
      </c>
      <c r="D144" s="258"/>
      <c r="E144" s="259">
        <v>195</v>
      </c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 t="s">
        <v>195</v>
      </c>
      <c r="AH144" s="204">
        <v>0</v>
      </c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</row>
    <row r="145" spans="1:60" outlineLevel="1" x14ac:dyDescent="0.2">
      <c r="A145" s="233">
        <v>44</v>
      </c>
      <c r="B145" s="234" t="s">
        <v>587</v>
      </c>
      <c r="C145" s="248" t="s">
        <v>588</v>
      </c>
      <c r="D145" s="235" t="s">
        <v>238</v>
      </c>
      <c r="E145" s="236">
        <v>5.85</v>
      </c>
      <c r="F145" s="237"/>
      <c r="G145" s="238">
        <f>ROUND(E145*F145,2)</f>
        <v>0</v>
      </c>
      <c r="H145" s="225"/>
      <c r="I145" s="224">
        <f>ROUND(E145*H145,2)</f>
        <v>0</v>
      </c>
      <c r="J145" s="225"/>
      <c r="K145" s="224">
        <f>ROUND(E145*J145,2)</f>
        <v>0</v>
      </c>
      <c r="L145" s="224">
        <v>21</v>
      </c>
      <c r="M145" s="224">
        <f>G145*(1+L145/100)</f>
        <v>0</v>
      </c>
      <c r="N145" s="224">
        <v>1.8907700000000001</v>
      </c>
      <c r="O145" s="224">
        <f>ROUND(E145*N145,2)</f>
        <v>11.06</v>
      </c>
      <c r="P145" s="224">
        <v>0</v>
      </c>
      <c r="Q145" s="224">
        <f>ROUND(E145*P145,2)</f>
        <v>0</v>
      </c>
      <c r="R145" s="224"/>
      <c r="S145" s="224" t="s">
        <v>172</v>
      </c>
      <c r="T145" s="224" t="s">
        <v>173</v>
      </c>
      <c r="U145" s="224">
        <v>1.3169999999999999</v>
      </c>
      <c r="V145" s="224">
        <f>ROUND(E145*U145,2)</f>
        <v>7.7</v>
      </c>
      <c r="W145" s="22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 t="s">
        <v>293</v>
      </c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</row>
    <row r="146" spans="1:60" outlineLevel="1" x14ac:dyDescent="0.2">
      <c r="A146" s="221"/>
      <c r="B146" s="222"/>
      <c r="C146" s="263" t="s">
        <v>589</v>
      </c>
      <c r="D146" s="258"/>
      <c r="E146" s="259">
        <v>5.85</v>
      </c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 t="s">
        <v>195</v>
      </c>
      <c r="AH146" s="204">
        <v>0</v>
      </c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</row>
    <row r="147" spans="1:60" outlineLevel="1" x14ac:dyDescent="0.2">
      <c r="A147" s="233">
        <v>45</v>
      </c>
      <c r="B147" s="234" t="s">
        <v>590</v>
      </c>
      <c r="C147" s="248" t="s">
        <v>591</v>
      </c>
      <c r="D147" s="235" t="s">
        <v>232</v>
      </c>
      <c r="E147" s="236">
        <v>3.5</v>
      </c>
      <c r="F147" s="237"/>
      <c r="G147" s="238">
        <f>ROUND(E147*F147,2)</f>
        <v>0</v>
      </c>
      <c r="H147" s="225"/>
      <c r="I147" s="224">
        <f>ROUND(E147*H147,2)</f>
        <v>0</v>
      </c>
      <c r="J147" s="225"/>
      <c r="K147" s="224">
        <f>ROUND(E147*J147,2)</f>
        <v>0</v>
      </c>
      <c r="L147" s="224">
        <v>21</v>
      </c>
      <c r="M147" s="224">
        <f>G147*(1+L147/100)</f>
        <v>0</v>
      </c>
      <c r="N147" s="224">
        <v>2.0000000000000002E-5</v>
      </c>
      <c r="O147" s="224">
        <f>ROUND(E147*N147,2)</f>
        <v>0</v>
      </c>
      <c r="P147" s="224">
        <v>0</v>
      </c>
      <c r="Q147" s="224">
        <f>ROUND(E147*P147,2)</f>
        <v>0</v>
      </c>
      <c r="R147" s="224"/>
      <c r="S147" s="224" t="s">
        <v>172</v>
      </c>
      <c r="T147" s="224" t="s">
        <v>173</v>
      </c>
      <c r="U147" s="224">
        <v>0.107</v>
      </c>
      <c r="V147" s="224">
        <f>ROUND(E147*U147,2)</f>
        <v>0.37</v>
      </c>
      <c r="W147" s="22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 t="s">
        <v>293</v>
      </c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</row>
    <row r="148" spans="1:60" outlineLevel="1" x14ac:dyDescent="0.2">
      <c r="A148" s="221"/>
      <c r="B148" s="222"/>
      <c r="C148" s="263" t="s">
        <v>457</v>
      </c>
      <c r="D148" s="258"/>
      <c r="E148" s="259">
        <v>3.5</v>
      </c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 t="s">
        <v>195</v>
      </c>
      <c r="AH148" s="204">
        <v>0</v>
      </c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</row>
    <row r="149" spans="1:60" outlineLevel="1" x14ac:dyDescent="0.2">
      <c r="A149" s="233">
        <v>46</v>
      </c>
      <c r="B149" s="234" t="s">
        <v>592</v>
      </c>
      <c r="C149" s="248" t="s">
        <v>593</v>
      </c>
      <c r="D149" s="235" t="s">
        <v>232</v>
      </c>
      <c r="E149" s="236">
        <v>195</v>
      </c>
      <c r="F149" s="237"/>
      <c r="G149" s="238">
        <f>ROUND(E149*F149,2)</f>
        <v>0</v>
      </c>
      <c r="H149" s="225"/>
      <c r="I149" s="224">
        <f>ROUND(E149*H149,2)</f>
        <v>0</v>
      </c>
      <c r="J149" s="225"/>
      <c r="K149" s="224">
        <f>ROUND(E149*J149,2)</f>
        <v>0</v>
      </c>
      <c r="L149" s="224">
        <v>21</v>
      </c>
      <c r="M149" s="224">
        <f>G149*(1+L149/100)</f>
        <v>0</v>
      </c>
      <c r="N149" s="224">
        <v>0</v>
      </c>
      <c r="O149" s="224">
        <f>ROUND(E149*N149,2)</f>
        <v>0</v>
      </c>
      <c r="P149" s="224">
        <v>0</v>
      </c>
      <c r="Q149" s="224">
        <f>ROUND(E149*P149,2)</f>
        <v>0</v>
      </c>
      <c r="R149" s="224"/>
      <c r="S149" s="224" t="s">
        <v>172</v>
      </c>
      <c r="T149" s="224" t="s">
        <v>173</v>
      </c>
      <c r="U149" s="224">
        <v>3.3000000000000002E-2</v>
      </c>
      <c r="V149" s="224">
        <f>ROUND(E149*U149,2)</f>
        <v>6.44</v>
      </c>
      <c r="W149" s="22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 t="s">
        <v>293</v>
      </c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</row>
    <row r="150" spans="1:60" outlineLevel="1" x14ac:dyDescent="0.2">
      <c r="A150" s="221"/>
      <c r="B150" s="222"/>
      <c r="C150" s="249" t="s">
        <v>594</v>
      </c>
      <c r="D150" s="239"/>
      <c r="E150" s="239"/>
      <c r="F150" s="239"/>
      <c r="G150" s="239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 t="s">
        <v>176</v>
      </c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</row>
    <row r="151" spans="1:60" outlineLevel="1" x14ac:dyDescent="0.2">
      <c r="A151" s="221"/>
      <c r="B151" s="222"/>
      <c r="C151" s="263" t="s">
        <v>455</v>
      </c>
      <c r="D151" s="258"/>
      <c r="E151" s="259">
        <v>195</v>
      </c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 t="s">
        <v>195</v>
      </c>
      <c r="AH151" s="204">
        <v>0</v>
      </c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</row>
    <row r="152" spans="1:60" outlineLevel="1" x14ac:dyDescent="0.2">
      <c r="A152" s="240">
        <v>47</v>
      </c>
      <c r="B152" s="241" t="s">
        <v>595</v>
      </c>
      <c r="C152" s="250" t="s">
        <v>596</v>
      </c>
      <c r="D152" s="242" t="s">
        <v>198</v>
      </c>
      <c r="E152" s="243">
        <v>3</v>
      </c>
      <c r="F152" s="244"/>
      <c r="G152" s="245">
        <f>ROUND(E152*F152,2)</f>
        <v>0</v>
      </c>
      <c r="H152" s="225"/>
      <c r="I152" s="224">
        <f>ROUND(E152*H152,2)</f>
        <v>0</v>
      </c>
      <c r="J152" s="225"/>
      <c r="K152" s="224">
        <f>ROUND(E152*J152,2)</f>
        <v>0</v>
      </c>
      <c r="L152" s="224">
        <v>21</v>
      </c>
      <c r="M152" s="224">
        <f>G152*(1+L152/100)</f>
        <v>0</v>
      </c>
      <c r="N152" s="224">
        <v>0</v>
      </c>
      <c r="O152" s="224">
        <f>ROUND(E152*N152,2)</f>
        <v>0</v>
      </c>
      <c r="P152" s="224">
        <v>0</v>
      </c>
      <c r="Q152" s="224">
        <f>ROUND(E152*P152,2)</f>
        <v>0</v>
      </c>
      <c r="R152" s="224"/>
      <c r="S152" s="224" t="s">
        <v>185</v>
      </c>
      <c r="T152" s="224" t="s">
        <v>173</v>
      </c>
      <c r="U152" s="224">
        <v>0</v>
      </c>
      <c r="V152" s="224">
        <f>ROUND(E152*U152,2)</f>
        <v>0</v>
      </c>
      <c r="W152" s="22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 t="s">
        <v>293</v>
      </c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</row>
    <row r="153" spans="1:60" ht="22.5" outlineLevel="1" x14ac:dyDescent="0.2">
      <c r="A153" s="233">
        <v>48</v>
      </c>
      <c r="B153" s="234" t="s">
        <v>597</v>
      </c>
      <c r="C153" s="248" t="s">
        <v>598</v>
      </c>
      <c r="D153" s="235" t="s">
        <v>198</v>
      </c>
      <c r="E153" s="236">
        <v>0.76300000000000001</v>
      </c>
      <c r="F153" s="237"/>
      <c r="G153" s="238">
        <f>ROUND(E153*F153,2)</f>
        <v>0</v>
      </c>
      <c r="H153" s="225"/>
      <c r="I153" s="224">
        <f>ROUND(E153*H153,2)</f>
        <v>0</v>
      </c>
      <c r="J153" s="225"/>
      <c r="K153" s="224">
        <f>ROUND(E153*J153,2)</f>
        <v>0</v>
      </c>
      <c r="L153" s="224">
        <v>21</v>
      </c>
      <c r="M153" s="224">
        <f>G153*(1+L153/100)</f>
        <v>0</v>
      </c>
      <c r="N153" s="224">
        <v>7.4999999999999997E-3</v>
      </c>
      <c r="O153" s="224">
        <f>ROUND(E153*N153,2)</f>
        <v>0.01</v>
      </c>
      <c r="P153" s="224">
        <v>0</v>
      </c>
      <c r="Q153" s="224">
        <f>ROUND(E153*P153,2)</f>
        <v>0</v>
      </c>
      <c r="R153" s="224" t="s">
        <v>212</v>
      </c>
      <c r="S153" s="224" t="s">
        <v>172</v>
      </c>
      <c r="T153" s="224" t="s">
        <v>173</v>
      </c>
      <c r="U153" s="224">
        <v>0</v>
      </c>
      <c r="V153" s="224">
        <f>ROUND(E153*U153,2)</f>
        <v>0</v>
      </c>
      <c r="W153" s="22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 t="s">
        <v>488</v>
      </c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</row>
    <row r="154" spans="1:60" outlineLevel="1" x14ac:dyDescent="0.2">
      <c r="A154" s="221"/>
      <c r="B154" s="222"/>
      <c r="C154" s="263" t="s">
        <v>599</v>
      </c>
      <c r="D154" s="258"/>
      <c r="E154" s="259">
        <v>0.76300000000000001</v>
      </c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 t="s">
        <v>195</v>
      </c>
      <c r="AH154" s="204">
        <v>0</v>
      </c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</row>
    <row r="155" spans="1:60" outlineLevel="1" x14ac:dyDescent="0.2">
      <c r="A155" s="233">
        <v>49</v>
      </c>
      <c r="B155" s="234" t="s">
        <v>600</v>
      </c>
      <c r="C155" s="248" t="s">
        <v>601</v>
      </c>
      <c r="D155" s="235" t="s">
        <v>232</v>
      </c>
      <c r="E155" s="236">
        <v>198.9</v>
      </c>
      <c r="F155" s="237"/>
      <c r="G155" s="238">
        <f>ROUND(E155*F155,2)</f>
        <v>0</v>
      </c>
      <c r="H155" s="225"/>
      <c r="I155" s="224">
        <f>ROUND(E155*H155,2)</f>
        <v>0</v>
      </c>
      <c r="J155" s="225"/>
      <c r="K155" s="224">
        <f>ROUND(E155*J155,2)</f>
        <v>0</v>
      </c>
      <c r="L155" s="224">
        <v>21</v>
      </c>
      <c r="M155" s="224">
        <f>G155*(1+L155/100)</f>
        <v>0</v>
      </c>
      <c r="N155" s="224">
        <v>2.2000000000000001E-4</v>
      </c>
      <c r="O155" s="224">
        <f>ROUND(E155*N155,2)</f>
        <v>0.04</v>
      </c>
      <c r="P155" s="224">
        <v>0</v>
      </c>
      <c r="Q155" s="224">
        <f>ROUND(E155*P155,2)</f>
        <v>0</v>
      </c>
      <c r="R155" s="224" t="s">
        <v>212</v>
      </c>
      <c r="S155" s="224" t="s">
        <v>172</v>
      </c>
      <c r="T155" s="224" t="s">
        <v>173</v>
      </c>
      <c r="U155" s="224">
        <v>0</v>
      </c>
      <c r="V155" s="224">
        <f>ROUND(E155*U155,2)</f>
        <v>0</v>
      </c>
      <c r="W155" s="22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 t="s">
        <v>488</v>
      </c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</row>
    <row r="156" spans="1:60" outlineLevel="1" x14ac:dyDescent="0.2">
      <c r="A156" s="221"/>
      <c r="B156" s="222"/>
      <c r="C156" s="249" t="s">
        <v>602</v>
      </c>
      <c r="D156" s="239"/>
      <c r="E156" s="239"/>
      <c r="F156" s="239"/>
      <c r="G156" s="239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 t="s">
        <v>176</v>
      </c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</row>
    <row r="157" spans="1:60" outlineLevel="1" x14ac:dyDescent="0.2">
      <c r="A157" s="221"/>
      <c r="B157" s="222"/>
      <c r="C157" s="263" t="s">
        <v>603</v>
      </c>
      <c r="D157" s="258"/>
      <c r="E157" s="259">
        <v>198.9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 t="s">
        <v>195</v>
      </c>
      <c r="AH157" s="204">
        <v>0</v>
      </c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</row>
    <row r="158" spans="1:60" outlineLevel="1" x14ac:dyDescent="0.2">
      <c r="A158" s="233">
        <v>50</v>
      </c>
      <c r="B158" s="234" t="s">
        <v>604</v>
      </c>
      <c r="C158" s="248" t="s">
        <v>605</v>
      </c>
      <c r="D158" s="235" t="s">
        <v>198</v>
      </c>
      <c r="E158" s="236">
        <v>3</v>
      </c>
      <c r="F158" s="237"/>
      <c r="G158" s="238">
        <f>ROUND(E158*F158,2)</f>
        <v>0</v>
      </c>
      <c r="H158" s="225"/>
      <c r="I158" s="224">
        <f>ROUND(E158*H158,2)</f>
        <v>0</v>
      </c>
      <c r="J158" s="225"/>
      <c r="K158" s="224">
        <f>ROUND(E158*J158,2)</f>
        <v>0</v>
      </c>
      <c r="L158" s="224">
        <v>21</v>
      </c>
      <c r="M158" s="224">
        <f>G158*(1+L158/100)</f>
        <v>0</v>
      </c>
      <c r="N158" s="224">
        <v>3.2399999999999998E-2</v>
      </c>
      <c r="O158" s="224">
        <f>ROUND(E158*N158,2)</f>
        <v>0.1</v>
      </c>
      <c r="P158" s="224">
        <v>0</v>
      </c>
      <c r="Q158" s="224">
        <f>ROUND(E158*P158,2)</f>
        <v>0</v>
      </c>
      <c r="R158" s="224" t="s">
        <v>212</v>
      </c>
      <c r="S158" s="224" t="s">
        <v>606</v>
      </c>
      <c r="T158" s="224" t="s">
        <v>173</v>
      </c>
      <c r="U158" s="224">
        <v>0</v>
      </c>
      <c r="V158" s="224">
        <f>ROUND(E158*U158,2)</f>
        <v>0</v>
      </c>
      <c r="W158" s="22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 t="s">
        <v>488</v>
      </c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</row>
    <row r="159" spans="1:60" outlineLevel="1" x14ac:dyDescent="0.2">
      <c r="A159" s="221"/>
      <c r="B159" s="222"/>
      <c r="C159" s="249" t="s">
        <v>607</v>
      </c>
      <c r="D159" s="239"/>
      <c r="E159" s="239"/>
      <c r="F159" s="239"/>
      <c r="G159" s="239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 t="s">
        <v>176</v>
      </c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</row>
    <row r="160" spans="1:60" outlineLevel="1" x14ac:dyDescent="0.2">
      <c r="A160" s="233">
        <v>51</v>
      </c>
      <c r="B160" s="234" t="s">
        <v>608</v>
      </c>
      <c r="C160" s="248" t="s">
        <v>609</v>
      </c>
      <c r="D160" s="235" t="s">
        <v>610</v>
      </c>
      <c r="E160" s="236">
        <v>66.69</v>
      </c>
      <c r="F160" s="237"/>
      <c r="G160" s="238">
        <f>ROUND(E160*F160,2)</f>
        <v>0</v>
      </c>
      <c r="H160" s="225"/>
      <c r="I160" s="224">
        <f>ROUND(E160*H160,2)</f>
        <v>0</v>
      </c>
      <c r="J160" s="225"/>
      <c r="K160" s="224">
        <f>ROUND(E160*J160,2)</f>
        <v>0</v>
      </c>
      <c r="L160" s="224">
        <v>21</v>
      </c>
      <c r="M160" s="224">
        <f>G160*(1+L160/100)</f>
        <v>0</v>
      </c>
      <c r="N160" s="224">
        <v>1</v>
      </c>
      <c r="O160" s="224">
        <f>ROUND(E160*N160,2)</f>
        <v>66.69</v>
      </c>
      <c r="P160" s="224">
        <v>0</v>
      </c>
      <c r="Q160" s="224">
        <f>ROUND(E160*P160,2)</f>
        <v>0</v>
      </c>
      <c r="R160" s="224" t="s">
        <v>212</v>
      </c>
      <c r="S160" s="224" t="s">
        <v>172</v>
      </c>
      <c r="T160" s="224" t="s">
        <v>173</v>
      </c>
      <c r="U160" s="224">
        <v>0</v>
      </c>
      <c r="V160" s="224">
        <f>ROUND(E160*U160,2)</f>
        <v>0</v>
      </c>
      <c r="W160" s="22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 t="s">
        <v>488</v>
      </c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</row>
    <row r="161" spans="1:60" outlineLevel="1" x14ac:dyDescent="0.2">
      <c r="A161" s="221"/>
      <c r="B161" s="222"/>
      <c r="C161" s="263" t="s">
        <v>611</v>
      </c>
      <c r="D161" s="258"/>
      <c r="E161" s="259">
        <v>66.69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 t="s">
        <v>195</v>
      </c>
      <c r="AH161" s="204">
        <v>0</v>
      </c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</row>
    <row r="162" spans="1:60" outlineLevel="1" x14ac:dyDescent="0.2">
      <c r="A162" s="233">
        <v>52</v>
      </c>
      <c r="B162" s="234" t="s">
        <v>612</v>
      </c>
      <c r="C162" s="248" t="s">
        <v>613</v>
      </c>
      <c r="D162" s="235" t="s">
        <v>614</v>
      </c>
      <c r="E162" s="236">
        <v>1</v>
      </c>
      <c r="F162" s="237"/>
      <c r="G162" s="238">
        <f>ROUND(E162*F162,2)</f>
        <v>0</v>
      </c>
      <c r="H162" s="225"/>
      <c r="I162" s="224">
        <f>ROUND(E162*H162,2)</f>
        <v>0</v>
      </c>
      <c r="J162" s="225"/>
      <c r="K162" s="224">
        <f>ROUND(E162*J162,2)</f>
        <v>0</v>
      </c>
      <c r="L162" s="224">
        <v>21</v>
      </c>
      <c r="M162" s="224">
        <f>G162*(1+L162/100)</f>
        <v>0</v>
      </c>
      <c r="N162" s="224">
        <v>68.25</v>
      </c>
      <c r="O162" s="224">
        <f>ROUND(E162*N162,2)</f>
        <v>68.25</v>
      </c>
      <c r="P162" s="224">
        <v>0</v>
      </c>
      <c r="Q162" s="224">
        <f>ROUND(E162*P162,2)</f>
        <v>0</v>
      </c>
      <c r="R162" s="224"/>
      <c r="S162" s="224" t="s">
        <v>185</v>
      </c>
      <c r="T162" s="224" t="s">
        <v>173</v>
      </c>
      <c r="U162" s="224">
        <v>0</v>
      </c>
      <c r="V162" s="224">
        <f>ROUND(E162*U162,2)</f>
        <v>0</v>
      </c>
      <c r="W162" s="22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 t="s">
        <v>615</v>
      </c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</row>
    <row r="163" spans="1:60" outlineLevel="1" x14ac:dyDescent="0.2">
      <c r="A163" s="221"/>
      <c r="B163" s="222"/>
      <c r="C163" s="249" t="s">
        <v>616</v>
      </c>
      <c r="D163" s="239"/>
      <c r="E163" s="239"/>
      <c r="F163" s="239"/>
      <c r="G163" s="239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 t="s">
        <v>176</v>
      </c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</row>
    <row r="164" spans="1:60" x14ac:dyDescent="0.2">
      <c r="A164" s="227" t="s">
        <v>167</v>
      </c>
      <c r="B164" s="228" t="s">
        <v>103</v>
      </c>
      <c r="C164" s="247" t="s">
        <v>104</v>
      </c>
      <c r="D164" s="229"/>
      <c r="E164" s="230"/>
      <c r="F164" s="231"/>
      <c r="G164" s="232">
        <f>SUMIF(AG165:AG172,"&lt;&gt;NOR",G165:G172)</f>
        <v>0</v>
      </c>
      <c r="H164" s="226"/>
      <c r="I164" s="226">
        <f>SUM(I165:I172)</f>
        <v>0</v>
      </c>
      <c r="J164" s="226"/>
      <c r="K164" s="226">
        <f>SUM(K165:K172)</f>
        <v>0</v>
      </c>
      <c r="L164" s="226"/>
      <c r="M164" s="226">
        <f>SUM(M165:M172)</f>
        <v>0</v>
      </c>
      <c r="N164" s="226"/>
      <c r="O164" s="226">
        <f>SUM(O165:O172)</f>
        <v>15.18</v>
      </c>
      <c r="P164" s="226"/>
      <c r="Q164" s="226">
        <f>SUM(Q165:Q172)</f>
        <v>0</v>
      </c>
      <c r="R164" s="226"/>
      <c r="S164" s="226"/>
      <c r="T164" s="226"/>
      <c r="U164" s="226"/>
      <c r="V164" s="226">
        <f>SUM(V165:V172)</f>
        <v>0</v>
      </c>
      <c r="W164" s="226"/>
      <c r="AG164" t="s">
        <v>168</v>
      </c>
    </row>
    <row r="165" spans="1:60" outlineLevel="1" x14ac:dyDescent="0.2">
      <c r="A165" s="233">
        <v>53</v>
      </c>
      <c r="B165" s="234" t="s">
        <v>512</v>
      </c>
      <c r="C165" s="248" t="s">
        <v>513</v>
      </c>
      <c r="D165" s="235" t="s">
        <v>232</v>
      </c>
      <c r="E165" s="236">
        <v>74</v>
      </c>
      <c r="F165" s="237"/>
      <c r="G165" s="238">
        <f>ROUND(E165*F165,2)</f>
        <v>0</v>
      </c>
      <c r="H165" s="225"/>
      <c r="I165" s="224">
        <f>ROUND(E165*H165,2)</f>
        <v>0</v>
      </c>
      <c r="J165" s="225"/>
      <c r="K165" s="224">
        <f>ROUND(E165*J165,2)</f>
        <v>0</v>
      </c>
      <c r="L165" s="224">
        <v>21</v>
      </c>
      <c r="M165" s="224">
        <f>G165*(1+L165/100)</f>
        <v>0</v>
      </c>
      <c r="N165" s="224">
        <v>0.106</v>
      </c>
      <c r="O165" s="224">
        <f>ROUND(E165*N165,2)</f>
        <v>7.84</v>
      </c>
      <c r="P165" s="224">
        <v>0</v>
      </c>
      <c r="Q165" s="224">
        <f>ROUND(E165*P165,2)</f>
        <v>0</v>
      </c>
      <c r="R165" s="224"/>
      <c r="S165" s="224" t="s">
        <v>185</v>
      </c>
      <c r="T165" s="224" t="s">
        <v>173</v>
      </c>
      <c r="U165" s="224">
        <v>0</v>
      </c>
      <c r="V165" s="224">
        <f>ROUND(E165*U165,2)</f>
        <v>0</v>
      </c>
      <c r="W165" s="22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 t="s">
        <v>293</v>
      </c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</row>
    <row r="166" spans="1:60" outlineLevel="1" x14ac:dyDescent="0.2">
      <c r="A166" s="221"/>
      <c r="B166" s="222"/>
      <c r="C166" s="263" t="s">
        <v>617</v>
      </c>
      <c r="D166" s="258"/>
      <c r="E166" s="259">
        <v>74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 t="s">
        <v>195</v>
      </c>
      <c r="AH166" s="204">
        <v>0</v>
      </c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</row>
    <row r="167" spans="1:60" outlineLevel="1" x14ac:dyDescent="0.2">
      <c r="A167" s="233">
        <v>54</v>
      </c>
      <c r="B167" s="234" t="s">
        <v>517</v>
      </c>
      <c r="C167" s="248" t="s">
        <v>518</v>
      </c>
      <c r="D167" s="235" t="s">
        <v>238</v>
      </c>
      <c r="E167" s="236">
        <v>2.2200000000000002</v>
      </c>
      <c r="F167" s="237"/>
      <c r="G167" s="238">
        <f>ROUND(E167*F167,2)</f>
        <v>0</v>
      </c>
      <c r="H167" s="225"/>
      <c r="I167" s="224">
        <f>ROUND(E167*H167,2)</f>
        <v>0</v>
      </c>
      <c r="J167" s="225"/>
      <c r="K167" s="224">
        <f>ROUND(E167*J167,2)</f>
        <v>0</v>
      </c>
      <c r="L167" s="224">
        <v>21</v>
      </c>
      <c r="M167" s="224">
        <f>G167*(1+L167/100)</f>
        <v>0</v>
      </c>
      <c r="N167" s="224">
        <v>2.363</v>
      </c>
      <c r="O167" s="224">
        <f>ROUND(E167*N167,2)</f>
        <v>5.25</v>
      </c>
      <c r="P167" s="224">
        <v>0</v>
      </c>
      <c r="Q167" s="224">
        <f>ROUND(E167*P167,2)</f>
        <v>0</v>
      </c>
      <c r="R167" s="224"/>
      <c r="S167" s="224" t="s">
        <v>185</v>
      </c>
      <c r="T167" s="224" t="s">
        <v>173</v>
      </c>
      <c r="U167" s="224">
        <v>0</v>
      </c>
      <c r="V167" s="224">
        <f>ROUND(E167*U167,2)</f>
        <v>0</v>
      </c>
      <c r="W167" s="22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 t="s">
        <v>293</v>
      </c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</row>
    <row r="168" spans="1:60" outlineLevel="1" x14ac:dyDescent="0.2">
      <c r="A168" s="221"/>
      <c r="B168" s="222"/>
      <c r="C168" s="249" t="s">
        <v>618</v>
      </c>
      <c r="D168" s="239"/>
      <c r="E168" s="239"/>
      <c r="F168" s="239"/>
      <c r="G168" s="239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 t="s">
        <v>176</v>
      </c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</row>
    <row r="169" spans="1:60" outlineLevel="1" x14ac:dyDescent="0.2">
      <c r="A169" s="221"/>
      <c r="B169" s="222"/>
      <c r="C169" s="263" t="s">
        <v>619</v>
      </c>
      <c r="D169" s="258"/>
      <c r="E169" s="259">
        <v>2.2200000000000002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 t="s">
        <v>195</v>
      </c>
      <c r="AH169" s="204">
        <v>0</v>
      </c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</row>
    <row r="170" spans="1:60" outlineLevel="1" x14ac:dyDescent="0.2">
      <c r="A170" s="233">
        <v>55</v>
      </c>
      <c r="B170" s="234" t="s">
        <v>620</v>
      </c>
      <c r="C170" s="248" t="s">
        <v>621</v>
      </c>
      <c r="D170" s="235" t="s">
        <v>198</v>
      </c>
      <c r="E170" s="236">
        <v>149.47999999999999</v>
      </c>
      <c r="F170" s="237"/>
      <c r="G170" s="238">
        <f>ROUND(E170*F170,2)</f>
        <v>0</v>
      </c>
      <c r="H170" s="225"/>
      <c r="I170" s="224">
        <f>ROUND(E170*H170,2)</f>
        <v>0</v>
      </c>
      <c r="J170" s="225"/>
      <c r="K170" s="224">
        <f>ROUND(E170*J170,2)</f>
        <v>0</v>
      </c>
      <c r="L170" s="224">
        <v>21</v>
      </c>
      <c r="M170" s="224">
        <f>G170*(1+L170/100)</f>
        <v>0</v>
      </c>
      <c r="N170" s="224">
        <v>1.4E-2</v>
      </c>
      <c r="O170" s="224">
        <f>ROUND(E170*N170,2)</f>
        <v>2.09</v>
      </c>
      <c r="P170" s="224">
        <v>0</v>
      </c>
      <c r="Q170" s="224">
        <f>ROUND(E170*P170,2)</f>
        <v>0</v>
      </c>
      <c r="R170" s="224" t="s">
        <v>212</v>
      </c>
      <c r="S170" s="224" t="s">
        <v>172</v>
      </c>
      <c r="T170" s="224" t="s">
        <v>173</v>
      </c>
      <c r="U170" s="224">
        <v>0</v>
      </c>
      <c r="V170" s="224">
        <f>ROUND(E170*U170,2)</f>
        <v>0</v>
      </c>
      <c r="W170" s="22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 t="s">
        <v>488</v>
      </c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</row>
    <row r="171" spans="1:60" outlineLevel="1" x14ac:dyDescent="0.2">
      <c r="A171" s="221"/>
      <c r="B171" s="222"/>
      <c r="C171" s="249" t="s">
        <v>622</v>
      </c>
      <c r="D171" s="239"/>
      <c r="E171" s="239"/>
      <c r="F171" s="239"/>
      <c r="G171" s="239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 t="s">
        <v>176</v>
      </c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</row>
    <row r="172" spans="1:60" outlineLevel="1" x14ac:dyDescent="0.2">
      <c r="A172" s="221"/>
      <c r="B172" s="222"/>
      <c r="C172" s="263" t="s">
        <v>623</v>
      </c>
      <c r="D172" s="258"/>
      <c r="E172" s="259">
        <v>149.47999999999999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 t="s">
        <v>195</v>
      </c>
      <c r="AH172" s="204">
        <v>0</v>
      </c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</row>
    <row r="173" spans="1:60" x14ac:dyDescent="0.2">
      <c r="A173" s="227" t="s">
        <v>167</v>
      </c>
      <c r="B173" s="228" t="s">
        <v>140</v>
      </c>
      <c r="C173" s="247" t="s">
        <v>29</v>
      </c>
      <c r="D173" s="229"/>
      <c r="E173" s="230"/>
      <c r="F173" s="231"/>
      <c r="G173" s="232">
        <f>SUMIF(AG174:AG178,"&lt;&gt;NOR",G174:G178)</f>
        <v>0</v>
      </c>
      <c r="H173" s="226"/>
      <c r="I173" s="226">
        <f>SUM(I174:I178)</f>
        <v>0</v>
      </c>
      <c r="J173" s="226"/>
      <c r="K173" s="226">
        <f>SUM(K174:K178)</f>
        <v>0</v>
      </c>
      <c r="L173" s="226"/>
      <c r="M173" s="226">
        <f>SUM(M174:M178)</f>
        <v>0</v>
      </c>
      <c r="N173" s="226"/>
      <c r="O173" s="226">
        <f>SUM(O174:O178)</f>
        <v>0</v>
      </c>
      <c r="P173" s="226"/>
      <c r="Q173" s="226">
        <f>SUM(Q174:Q178)</f>
        <v>0</v>
      </c>
      <c r="R173" s="226"/>
      <c r="S173" s="226"/>
      <c r="T173" s="226"/>
      <c r="U173" s="226"/>
      <c r="V173" s="226">
        <f>SUM(V174:V178)</f>
        <v>0</v>
      </c>
      <c r="W173" s="226"/>
      <c r="AG173" t="s">
        <v>168</v>
      </c>
    </row>
    <row r="174" spans="1:60" outlineLevel="1" x14ac:dyDescent="0.2">
      <c r="A174" s="233">
        <v>56</v>
      </c>
      <c r="B174" s="234" t="s">
        <v>624</v>
      </c>
      <c r="C174" s="248" t="s">
        <v>625</v>
      </c>
      <c r="D174" s="235" t="s">
        <v>171</v>
      </c>
      <c r="E174" s="236">
        <v>1</v>
      </c>
      <c r="F174" s="237"/>
      <c r="G174" s="238">
        <f>ROUND(E174*F174,2)</f>
        <v>0</v>
      </c>
      <c r="H174" s="225"/>
      <c r="I174" s="224">
        <f>ROUND(E174*H174,2)</f>
        <v>0</v>
      </c>
      <c r="J174" s="225"/>
      <c r="K174" s="224">
        <f>ROUND(E174*J174,2)</f>
        <v>0</v>
      </c>
      <c r="L174" s="224">
        <v>21</v>
      </c>
      <c r="M174" s="224">
        <f>G174*(1+L174/100)</f>
        <v>0</v>
      </c>
      <c r="N174" s="224">
        <v>0</v>
      </c>
      <c r="O174" s="224">
        <f>ROUND(E174*N174,2)</f>
        <v>0</v>
      </c>
      <c r="P174" s="224">
        <v>0</v>
      </c>
      <c r="Q174" s="224">
        <f>ROUND(E174*P174,2)</f>
        <v>0</v>
      </c>
      <c r="R174" s="224"/>
      <c r="S174" s="224" t="s">
        <v>172</v>
      </c>
      <c r="T174" s="224" t="s">
        <v>173</v>
      </c>
      <c r="U174" s="224">
        <v>0</v>
      </c>
      <c r="V174" s="224">
        <f>ROUND(E174*U174,2)</f>
        <v>0</v>
      </c>
      <c r="W174" s="22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 t="s">
        <v>174</v>
      </c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</row>
    <row r="175" spans="1:60" outlineLevel="1" x14ac:dyDescent="0.2">
      <c r="A175" s="221"/>
      <c r="B175" s="222"/>
      <c r="C175" s="249" t="s">
        <v>626</v>
      </c>
      <c r="D175" s="239"/>
      <c r="E175" s="239"/>
      <c r="F175" s="239"/>
      <c r="G175" s="239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 t="s">
        <v>176</v>
      </c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</row>
    <row r="176" spans="1:60" outlineLevel="1" x14ac:dyDescent="0.2">
      <c r="A176" s="233">
        <v>57</v>
      </c>
      <c r="B176" s="234" t="s">
        <v>627</v>
      </c>
      <c r="C176" s="248" t="s">
        <v>628</v>
      </c>
      <c r="D176" s="235" t="s">
        <v>171</v>
      </c>
      <c r="E176" s="236">
        <v>1</v>
      </c>
      <c r="F176" s="237"/>
      <c r="G176" s="238">
        <f>ROUND(E176*F176,2)</f>
        <v>0</v>
      </c>
      <c r="H176" s="225"/>
      <c r="I176" s="224">
        <f>ROUND(E176*H176,2)</f>
        <v>0</v>
      </c>
      <c r="J176" s="225"/>
      <c r="K176" s="224">
        <f>ROUND(E176*J176,2)</f>
        <v>0</v>
      </c>
      <c r="L176" s="224">
        <v>21</v>
      </c>
      <c r="M176" s="224">
        <f>G176*(1+L176/100)</f>
        <v>0</v>
      </c>
      <c r="N176" s="224">
        <v>0</v>
      </c>
      <c r="O176" s="224">
        <f>ROUND(E176*N176,2)</f>
        <v>0</v>
      </c>
      <c r="P176" s="224">
        <v>0</v>
      </c>
      <c r="Q176" s="224">
        <f>ROUND(E176*P176,2)</f>
        <v>0</v>
      </c>
      <c r="R176" s="224"/>
      <c r="S176" s="224" t="s">
        <v>172</v>
      </c>
      <c r="T176" s="224" t="s">
        <v>173</v>
      </c>
      <c r="U176" s="224">
        <v>0</v>
      </c>
      <c r="V176" s="224">
        <f>ROUND(E176*U176,2)</f>
        <v>0</v>
      </c>
      <c r="W176" s="22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 t="s">
        <v>174</v>
      </c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</row>
    <row r="177" spans="1:60" outlineLevel="1" x14ac:dyDescent="0.2">
      <c r="A177" s="221"/>
      <c r="B177" s="222"/>
      <c r="C177" s="249" t="s">
        <v>629</v>
      </c>
      <c r="D177" s="239"/>
      <c r="E177" s="239"/>
      <c r="F177" s="239"/>
      <c r="G177" s="239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 t="s">
        <v>176</v>
      </c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</row>
    <row r="178" spans="1:60" outlineLevel="1" x14ac:dyDescent="0.2">
      <c r="A178" s="233">
        <v>58</v>
      </c>
      <c r="B178" s="234" t="s">
        <v>630</v>
      </c>
      <c r="C178" s="248" t="s">
        <v>631</v>
      </c>
      <c r="D178" s="235" t="s">
        <v>171</v>
      </c>
      <c r="E178" s="236">
        <v>1</v>
      </c>
      <c r="F178" s="237"/>
      <c r="G178" s="238">
        <f>ROUND(E178*F178,2)</f>
        <v>0</v>
      </c>
      <c r="H178" s="225"/>
      <c r="I178" s="224">
        <f>ROUND(E178*H178,2)</f>
        <v>0</v>
      </c>
      <c r="J178" s="225"/>
      <c r="K178" s="224">
        <f>ROUND(E178*J178,2)</f>
        <v>0</v>
      </c>
      <c r="L178" s="224">
        <v>21</v>
      </c>
      <c r="M178" s="224">
        <f>G178*(1+L178/100)</f>
        <v>0</v>
      </c>
      <c r="N178" s="224">
        <v>0</v>
      </c>
      <c r="O178" s="224">
        <f>ROUND(E178*N178,2)</f>
        <v>0</v>
      </c>
      <c r="P178" s="224">
        <v>0</v>
      </c>
      <c r="Q178" s="224">
        <f>ROUND(E178*P178,2)</f>
        <v>0</v>
      </c>
      <c r="R178" s="224"/>
      <c r="S178" s="224" t="s">
        <v>185</v>
      </c>
      <c r="T178" s="224" t="s">
        <v>173</v>
      </c>
      <c r="U178" s="224">
        <v>0</v>
      </c>
      <c r="V178" s="224">
        <f>ROUND(E178*U178,2)</f>
        <v>0</v>
      </c>
      <c r="W178" s="22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 t="s">
        <v>174</v>
      </c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</row>
    <row r="179" spans="1:60" x14ac:dyDescent="0.2">
      <c r="A179" s="5"/>
      <c r="B179" s="6"/>
      <c r="C179" s="251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AE179">
        <v>15</v>
      </c>
      <c r="AF179">
        <v>21</v>
      </c>
    </row>
    <row r="180" spans="1:60" x14ac:dyDescent="0.2">
      <c r="A180" s="207"/>
      <c r="B180" s="208" t="s">
        <v>31</v>
      </c>
      <c r="C180" s="252"/>
      <c r="D180" s="209"/>
      <c r="E180" s="210"/>
      <c r="F180" s="210"/>
      <c r="G180" s="246">
        <f>G8+G35+G50+G53+G63+G80+G94+G111+G124+G142+G164+G173</f>
        <v>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AE180">
        <f>SUMIF(L7:L178,AE179,G7:G178)</f>
        <v>0</v>
      </c>
      <c r="AF180">
        <f>SUMIF(L7:L178,AF179,G7:G178)</f>
        <v>0</v>
      </c>
      <c r="AG180" t="s">
        <v>186</v>
      </c>
    </row>
    <row r="181" spans="1:60" x14ac:dyDescent="0.2">
      <c r="A181" s="5"/>
      <c r="B181" s="6"/>
      <c r="C181" s="251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60" x14ac:dyDescent="0.2">
      <c r="A182" s="5"/>
      <c r="B182" s="6"/>
      <c r="C182" s="251"/>
      <c r="D182" s="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60" x14ac:dyDescent="0.2">
      <c r="A183" s="211" t="s">
        <v>187</v>
      </c>
      <c r="B183" s="211"/>
      <c r="C183" s="253"/>
      <c r="D183" s="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60" x14ac:dyDescent="0.2">
      <c r="A184" s="212"/>
      <c r="B184" s="213"/>
      <c r="C184" s="254"/>
      <c r="D184" s="213"/>
      <c r="E184" s="213"/>
      <c r="F184" s="213"/>
      <c r="G184" s="21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AG184" t="s">
        <v>188</v>
      </c>
    </row>
    <row r="185" spans="1:60" x14ac:dyDescent="0.2">
      <c r="A185" s="215"/>
      <c r="B185" s="216"/>
      <c r="C185" s="255"/>
      <c r="D185" s="216"/>
      <c r="E185" s="216"/>
      <c r="F185" s="216"/>
      <c r="G185" s="21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60" x14ac:dyDescent="0.2">
      <c r="A186" s="215"/>
      <c r="B186" s="216"/>
      <c r="C186" s="255"/>
      <c r="D186" s="216"/>
      <c r="E186" s="216"/>
      <c r="F186" s="216"/>
      <c r="G186" s="21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60" x14ac:dyDescent="0.2">
      <c r="A187" s="215"/>
      <c r="B187" s="216"/>
      <c r="C187" s="255"/>
      <c r="D187" s="216"/>
      <c r="E187" s="216"/>
      <c r="F187" s="216"/>
      <c r="G187" s="217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60" x14ac:dyDescent="0.2">
      <c r="A188" s="218"/>
      <c r="B188" s="219"/>
      <c r="C188" s="256"/>
      <c r="D188" s="219"/>
      <c r="E188" s="219"/>
      <c r="F188" s="219"/>
      <c r="G188" s="22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60" x14ac:dyDescent="0.2">
      <c r="A189" s="5"/>
      <c r="B189" s="6"/>
      <c r="C189" s="251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60" x14ac:dyDescent="0.2">
      <c r="C190" s="257"/>
      <c r="D190" s="188"/>
      <c r="AG190" t="s">
        <v>189</v>
      </c>
    </row>
    <row r="191" spans="1:60" x14ac:dyDescent="0.2">
      <c r="D191" s="188"/>
    </row>
    <row r="192" spans="1:60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sheetProtection algorithmName="SHA-512" hashValue="Hdl9fQ9f0NxlOPovbyR8RCZnr4TDDUaiRSGHuY2+yp+B3e73EDJchaKFJ0inAbj0RQrfxItVIFBS1C/ii6ZaBQ==" saltValue="eIr8Ok4eZBwQ6pTDYz2GCA==" spinCount="100000" sheet="1"/>
  <mergeCells count="35">
    <mergeCell ref="C177:G177"/>
    <mergeCell ref="C156:G156"/>
    <mergeCell ref="C159:G159"/>
    <mergeCell ref="C163:G163"/>
    <mergeCell ref="C168:G168"/>
    <mergeCell ref="C171:G171"/>
    <mergeCell ref="C175:G175"/>
    <mergeCell ref="C126:G126"/>
    <mergeCell ref="C131:G131"/>
    <mergeCell ref="C134:G134"/>
    <mergeCell ref="C137:G137"/>
    <mergeCell ref="C140:G140"/>
    <mergeCell ref="C150:G150"/>
    <mergeCell ref="C84:G84"/>
    <mergeCell ref="C87:G87"/>
    <mergeCell ref="C91:G91"/>
    <mergeCell ref="C99:G99"/>
    <mergeCell ref="C119:G119"/>
    <mergeCell ref="C122:G122"/>
    <mergeCell ref="C48:G48"/>
    <mergeCell ref="C55:G55"/>
    <mergeCell ref="C60:G60"/>
    <mergeCell ref="C67:G67"/>
    <mergeCell ref="C70:G70"/>
    <mergeCell ref="C74:G74"/>
    <mergeCell ref="A1:G1"/>
    <mergeCell ref="C2:G2"/>
    <mergeCell ref="C3:G3"/>
    <mergeCell ref="C4:G4"/>
    <mergeCell ref="A183:C183"/>
    <mergeCell ref="A184:G188"/>
    <mergeCell ref="C16:G16"/>
    <mergeCell ref="C21:G21"/>
    <mergeCell ref="C28:G28"/>
    <mergeCell ref="C43:G43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LinksUpToDate>false</LinksUpToDate>
  <SharedDoc>false</SharedDoc>
  <HyperlinksChanged>false</HyperlinksChanged>
</Properties>
</file>