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ytlicova\Desktop\Veřejné zakázky\Klub Starý pivovar Kroměříž\Dotaz\"/>
    </mc:Choice>
  </mc:AlternateContent>
  <workbookProtection lockWindows="1"/>
  <bookViews>
    <workbookView xWindow="0" yWindow="0" windowWidth="20160" windowHeight="9036" tabRatio="990"/>
  </bookViews>
  <sheets>
    <sheet name="Rekapitulace stavby" sheetId="1" r:id="rId1"/>
    <sheet name="01 - Stavební část" sheetId="2" r:id="rId2"/>
  </sheets>
  <definedNames>
    <definedName name="_xlnm.Print_Titles" localSheetId="1">'01 - Stavební část'!$151:$151</definedName>
    <definedName name="_xlnm.Print_Titles" localSheetId="0">'Rekapitulace stavby'!$85:$85</definedName>
    <definedName name="_xlnm.Print_Area" localSheetId="1">'01 - Stavební část'!$C$4:$Q$70,'01 - Stavební část'!$C$76:$Q$135,'01 - Stavební část'!$C$141:$Q$1255</definedName>
    <definedName name="_xlnm.Print_Area" localSheetId="0">'Rekapitulace stavby'!$C$4:$AP$70,'Rekapitulace stavby'!$C$76:$AP$96</definedName>
  </definedNames>
  <calcPr calcId="152511" iterateDelta="1E-4"/>
  <fileRecoveryPr repairLoad="1"/>
</workbook>
</file>

<file path=xl/calcChain.xml><?xml version="1.0" encoding="utf-8"?>
<calcChain xmlns="http://schemas.openxmlformats.org/spreadsheetml/2006/main">
  <c r="BK1255" i="2" l="1"/>
  <c r="BI1255" i="2"/>
  <c r="BH1255" i="2"/>
  <c r="BG1255" i="2"/>
  <c r="BF1255" i="2"/>
  <c r="N1255" i="2"/>
  <c r="BE1255" i="2" s="1"/>
  <c r="BK1254" i="2"/>
  <c r="BI1254" i="2"/>
  <c r="BH1254" i="2"/>
  <c r="BG1254" i="2"/>
  <c r="BF1254" i="2"/>
  <c r="N1254" i="2"/>
  <c r="BE1254" i="2" s="1"/>
  <c r="BK1253" i="2"/>
  <c r="N1253" i="2" s="1"/>
  <c r="BE1253" i="2" s="1"/>
  <c r="BI1253" i="2"/>
  <c r="BH1253" i="2"/>
  <c r="BG1253" i="2"/>
  <c r="BF1253" i="2"/>
  <c r="BK1252" i="2"/>
  <c r="N1252" i="2" s="1"/>
  <c r="BE1252" i="2" s="1"/>
  <c r="BI1252" i="2"/>
  <c r="BH1252" i="2"/>
  <c r="BG1252" i="2"/>
  <c r="BF1252" i="2"/>
  <c r="BK1251" i="2"/>
  <c r="BI1251" i="2"/>
  <c r="BH1251" i="2"/>
  <c r="BG1251" i="2"/>
  <c r="BF1251" i="2"/>
  <c r="N1251" i="2"/>
  <c r="BE1251" i="2" s="1"/>
  <c r="BK1249" i="2"/>
  <c r="BI1249" i="2"/>
  <c r="BH1249" i="2"/>
  <c r="BG1249" i="2"/>
  <c r="BF1249" i="2"/>
  <c r="AA1249" i="2"/>
  <c r="Y1249" i="2"/>
  <c r="W1249" i="2"/>
  <c r="N1249" i="2"/>
  <c r="BE1249" i="2" s="1"/>
  <c r="BK1248" i="2"/>
  <c r="BI1248" i="2"/>
  <c r="BH1248" i="2"/>
  <c r="BG1248" i="2"/>
  <c r="BF1248" i="2"/>
  <c r="AA1248" i="2"/>
  <c r="Y1248" i="2"/>
  <c r="W1248" i="2"/>
  <c r="N1248" i="2"/>
  <c r="BE1248" i="2" s="1"/>
  <c r="BK1247" i="2"/>
  <c r="BI1247" i="2"/>
  <c r="BH1247" i="2"/>
  <c r="BG1247" i="2"/>
  <c r="BF1247" i="2"/>
  <c r="AA1247" i="2"/>
  <c r="AA1246" i="2" s="1"/>
  <c r="Y1247" i="2"/>
  <c r="W1247" i="2"/>
  <c r="N1247" i="2"/>
  <c r="BE1247" i="2" s="1"/>
  <c r="BK1246" i="2"/>
  <c r="N1246" i="2" s="1"/>
  <c r="N124" i="2" s="1"/>
  <c r="Y1246" i="2"/>
  <c r="BK1245" i="2"/>
  <c r="BI1245" i="2"/>
  <c r="BH1245" i="2"/>
  <c r="BG1245" i="2"/>
  <c r="BF1245" i="2"/>
  <c r="AA1245" i="2"/>
  <c r="Y1245" i="2"/>
  <c r="W1245" i="2"/>
  <c r="N1245" i="2"/>
  <c r="BE1245" i="2" s="1"/>
  <c r="BK1244" i="2"/>
  <c r="BI1244" i="2"/>
  <c r="BH1244" i="2"/>
  <c r="BG1244" i="2"/>
  <c r="BF1244" i="2"/>
  <c r="AA1244" i="2"/>
  <c r="Y1244" i="2"/>
  <c r="W1244" i="2"/>
  <c r="N1244" i="2"/>
  <c r="BE1244" i="2" s="1"/>
  <c r="BK1243" i="2"/>
  <c r="BI1243" i="2"/>
  <c r="BH1243" i="2"/>
  <c r="BG1243" i="2"/>
  <c r="BF1243" i="2"/>
  <c r="AA1243" i="2"/>
  <c r="Y1243" i="2"/>
  <c r="Y1242" i="2" s="1"/>
  <c r="W1243" i="2"/>
  <c r="N1243" i="2"/>
  <c r="BE1243" i="2" s="1"/>
  <c r="BK1242" i="2"/>
  <c r="AA1242" i="2"/>
  <c r="W1242" i="2"/>
  <c r="N1242" i="2"/>
  <c r="BK1241" i="2"/>
  <c r="BK1239" i="2" s="1"/>
  <c r="BI1241" i="2"/>
  <c r="BH1241" i="2"/>
  <c r="BG1241" i="2"/>
  <c r="BF1241" i="2"/>
  <c r="AA1241" i="2"/>
  <c r="Y1241" i="2"/>
  <c r="W1241" i="2"/>
  <c r="N1241" i="2"/>
  <c r="BE1241" i="2" s="1"/>
  <c r="BK1240" i="2"/>
  <c r="BI1240" i="2"/>
  <c r="BH1240" i="2"/>
  <c r="BG1240" i="2"/>
  <c r="BF1240" i="2"/>
  <c r="AA1240" i="2"/>
  <c r="AA1239" i="2" s="1"/>
  <c r="Y1240" i="2"/>
  <c r="W1240" i="2"/>
  <c r="W1239" i="2" s="1"/>
  <c r="N1240" i="2"/>
  <c r="BE1240" i="2" s="1"/>
  <c r="Y1239" i="2"/>
  <c r="N1239" i="2"/>
  <c r="N122" i="2" s="1"/>
  <c r="BK1238" i="2"/>
  <c r="BI1238" i="2"/>
  <c r="BH1238" i="2"/>
  <c r="BG1238" i="2"/>
  <c r="BF1238" i="2"/>
  <c r="AA1238" i="2"/>
  <c r="Y1238" i="2"/>
  <c r="Y1237" i="2" s="1"/>
  <c r="W1238" i="2"/>
  <c r="N1238" i="2"/>
  <c r="BE1238" i="2" s="1"/>
  <c r="BK1237" i="2"/>
  <c r="AA1237" i="2"/>
  <c r="W1237" i="2"/>
  <c r="N1237" i="2"/>
  <c r="BK1236" i="2"/>
  <c r="BK1235" i="2" s="1"/>
  <c r="N1235" i="2" s="1"/>
  <c r="BI1236" i="2"/>
  <c r="BH1236" i="2"/>
  <c r="BG1236" i="2"/>
  <c r="BF1236" i="2"/>
  <c r="AA1236" i="2"/>
  <c r="AA1235" i="2" s="1"/>
  <c r="Y1236" i="2"/>
  <c r="W1236" i="2"/>
  <c r="W1235" i="2" s="1"/>
  <c r="N1236" i="2"/>
  <c r="BE1236" i="2" s="1"/>
  <c r="Y1235" i="2"/>
  <c r="BK1234" i="2"/>
  <c r="BI1234" i="2"/>
  <c r="BH1234" i="2"/>
  <c r="BG1234" i="2"/>
  <c r="BF1234" i="2"/>
  <c r="AA1234" i="2"/>
  <c r="Y1234" i="2"/>
  <c r="Y1233" i="2" s="1"/>
  <c r="W1234" i="2"/>
  <c r="N1234" i="2"/>
  <c r="BE1234" i="2" s="1"/>
  <c r="BK1233" i="2"/>
  <c r="AA1233" i="2"/>
  <c r="W1233" i="2"/>
  <c r="N1233" i="2"/>
  <c r="BK1232" i="2"/>
  <c r="BI1232" i="2"/>
  <c r="BH1232" i="2"/>
  <c r="BG1232" i="2"/>
  <c r="BF1232" i="2"/>
  <c r="AA1232" i="2"/>
  <c r="AA1231" i="2" s="1"/>
  <c r="Y1232" i="2"/>
  <c r="W1232" i="2"/>
  <c r="W1231" i="2" s="1"/>
  <c r="N1232" i="2"/>
  <c r="BE1232" i="2" s="1"/>
  <c r="BK1231" i="2"/>
  <c r="Y1231" i="2"/>
  <c r="N1231" i="2"/>
  <c r="BK1230" i="2"/>
  <c r="BI1230" i="2"/>
  <c r="BH1230" i="2"/>
  <c r="BG1230" i="2"/>
  <c r="BF1230" i="2"/>
  <c r="AA1230" i="2"/>
  <c r="Y1230" i="2"/>
  <c r="W1230" i="2"/>
  <c r="N1230" i="2"/>
  <c r="BE1230" i="2" s="1"/>
  <c r="BK1229" i="2"/>
  <c r="BI1229" i="2"/>
  <c r="BH1229" i="2"/>
  <c r="BG1229" i="2"/>
  <c r="BF1229" i="2"/>
  <c r="AA1229" i="2"/>
  <c r="Y1229" i="2"/>
  <c r="W1229" i="2"/>
  <c r="N1229" i="2"/>
  <c r="BE1229" i="2" s="1"/>
  <c r="BK1228" i="2"/>
  <c r="AA1228" i="2"/>
  <c r="W1228" i="2"/>
  <c r="N1228" i="2"/>
  <c r="BK1223" i="2"/>
  <c r="BI1223" i="2"/>
  <c r="BH1223" i="2"/>
  <c r="BG1223" i="2"/>
  <c r="BF1223" i="2"/>
  <c r="AA1223" i="2"/>
  <c r="Y1223" i="2"/>
  <c r="W1223" i="2"/>
  <c r="N1223" i="2"/>
  <c r="BE1223" i="2" s="1"/>
  <c r="BK1219" i="2"/>
  <c r="BI1219" i="2"/>
  <c r="BH1219" i="2"/>
  <c r="BG1219" i="2"/>
  <c r="BF1219" i="2"/>
  <c r="AA1219" i="2"/>
  <c r="Y1219" i="2"/>
  <c r="W1219" i="2"/>
  <c r="N1219" i="2"/>
  <c r="BE1219" i="2" s="1"/>
  <c r="BK1214" i="2"/>
  <c r="BK1213" i="2" s="1"/>
  <c r="N1213" i="2" s="1"/>
  <c r="BI1214" i="2"/>
  <c r="BH1214" i="2"/>
  <c r="BG1214" i="2"/>
  <c r="BF1214" i="2"/>
  <c r="AA1214" i="2"/>
  <c r="Y1214" i="2"/>
  <c r="Y1213" i="2" s="1"/>
  <c r="W1214" i="2"/>
  <c r="N1214" i="2"/>
  <c r="BE1214" i="2" s="1"/>
  <c r="AA1213" i="2"/>
  <c r="W1213" i="2"/>
  <c r="BK1208" i="2"/>
  <c r="BI1208" i="2"/>
  <c r="BH1208" i="2"/>
  <c r="BG1208" i="2"/>
  <c r="BF1208" i="2"/>
  <c r="AA1208" i="2"/>
  <c r="Y1208" i="2"/>
  <c r="W1208" i="2"/>
  <c r="N1208" i="2"/>
  <c r="BE1208" i="2" s="1"/>
  <c r="BK1204" i="2"/>
  <c r="BI1204" i="2"/>
  <c r="BH1204" i="2"/>
  <c r="BG1204" i="2"/>
  <c r="BF1204" i="2"/>
  <c r="AA1204" i="2"/>
  <c r="Y1204" i="2"/>
  <c r="W1204" i="2"/>
  <c r="N1204" i="2"/>
  <c r="BE1204" i="2" s="1"/>
  <c r="BK1202" i="2"/>
  <c r="BI1202" i="2"/>
  <c r="BH1202" i="2"/>
  <c r="BG1202" i="2"/>
  <c r="BF1202" i="2"/>
  <c r="AA1202" i="2"/>
  <c r="Y1202" i="2"/>
  <c r="W1202" i="2"/>
  <c r="N1202" i="2"/>
  <c r="BE1202" i="2" s="1"/>
  <c r="BK1200" i="2"/>
  <c r="BI1200" i="2"/>
  <c r="BH1200" i="2"/>
  <c r="BG1200" i="2"/>
  <c r="BF1200" i="2"/>
  <c r="AA1200" i="2"/>
  <c r="Y1200" i="2"/>
  <c r="W1200" i="2"/>
  <c r="N1200" i="2"/>
  <c r="BE1200" i="2" s="1"/>
  <c r="BK1197" i="2"/>
  <c r="BI1197" i="2"/>
  <c r="BH1197" i="2"/>
  <c r="BG1197" i="2"/>
  <c r="BF1197" i="2"/>
  <c r="AA1197" i="2"/>
  <c r="Y1197" i="2"/>
  <c r="W1197" i="2"/>
  <c r="N1197" i="2"/>
  <c r="BE1197" i="2" s="1"/>
  <c r="BK1187" i="2"/>
  <c r="BI1187" i="2"/>
  <c r="BH1187" i="2"/>
  <c r="BG1187" i="2"/>
  <c r="BF1187" i="2"/>
  <c r="AA1187" i="2"/>
  <c r="Y1187" i="2"/>
  <c r="W1187" i="2"/>
  <c r="N1187" i="2"/>
  <c r="BE1187" i="2" s="1"/>
  <c r="BK1169" i="2"/>
  <c r="BI1169" i="2"/>
  <c r="BH1169" i="2"/>
  <c r="BG1169" i="2"/>
  <c r="BF1169" i="2"/>
  <c r="AA1169" i="2"/>
  <c r="Y1169" i="2"/>
  <c r="W1169" i="2"/>
  <c r="N1169" i="2"/>
  <c r="BE1169" i="2" s="1"/>
  <c r="BK1167" i="2"/>
  <c r="BI1167" i="2"/>
  <c r="BH1167" i="2"/>
  <c r="BG1167" i="2"/>
  <c r="BF1167" i="2"/>
  <c r="AA1167" i="2"/>
  <c r="Y1167" i="2"/>
  <c r="W1167" i="2"/>
  <c r="N1167" i="2"/>
  <c r="BE1167" i="2" s="1"/>
  <c r="BK1165" i="2"/>
  <c r="BI1165" i="2"/>
  <c r="BH1165" i="2"/>
  <c r="BG1165" i="2"/>
  <c r="BF1165" i="2"/>
  <c r="AA1165" i="2"/>
  <c r="Y1165" i="2"/>
  <c r="W1165" i="2"/>
  <c r="N1165" i="2"/>
  <c r="BE1165" i="2" s="1"/>
  <c r="BK1163" i="2"/>
  <c r="BI1163" i="2"/>
  <c r="BH1163" i="2"/>
  <c r="BG1163" i="2"/>
  <c r="BF1163" i="2"/>
  <c r="AA1163" i="2"/>
  <c r="Y1163" i="2"/>
  <c r="W1163" i="2"/>
  <c r="W1162" i="2" s="1"/>
  <c r="N1163" i="2"/>
  <c r="BE1163" i="2" s="1"/>
  <c r="Y1162" i="2"/>
  <c r="BK1161" i="2"/>
  <c r="BI1161" i="2"/>
  <c r="BH1161" i="2"/>
  <c r="BG1161" i="2"/>
  <c r="BF1161" i="2"/>
  <c r="AA1161" i="2"/>
  <c r="Y1161" i="2"/>
  <c r="W1161" i="2"/>
  <c r="N1161" i="2"/>
  <c r="BE1161" i="2" s="1"/>
  <c r="BK1159" i="2"/>
  <c r="BI1159" i="2"/>
  <c r="BH1159" i="2"/>
  <c r="BG1159" i="2"/>
  <c r="BF1159" i="2"/>
  <c r="AA1159" i="2"/>
  <c r="Y1159" i="2"/>
  <c r="W1159" i="2"/>
  <c r="N1159" i="2"/>
  <c r="BE1159" i="2" s="1"/>
  <c r="BK1157" i="2"/>
  <c r="BI1157" i="2"/>
  <c r="BH1157" i="2"/>
  <c r="BG1157" i="2"/>
  <c r="BF1157" i="2"/>
  <c r="AA1157" i="2"/>
  <c r="Y1157" i="2"/>
  <c r="W1157" i="2"/>
  <c r="N1157" i="2"/>
  <c r="BE1157" i="2" s="1"/>
  <c r="BK1155" i="2"/>
  <c r="BI1155" i="2"/>
  <c r="BH1155" i="2"/>
  <c r="BG1155" i="2"/>
  <c r="BF1155" i="2"/>
  <c r="AA1155" i="2"/>
  <c r="Y1155" i="2"/>
  <c r="W1155" i="2"/>
  <c r="N1155" i="2"/>
  <c r="BE1155" i="2" s="1"/>
  <c r="BK1148" i="2"/>
  <c r="BI1148" i="2"/>
  <c r="BH1148" i="2"/>
  <c r="BG1148" i="2"/>
  <c r="BF1148" i="2"/>
  <c r="AA1148" i="2"/>
  <c r="Y1148" i="2"/>
  <c r="W1148" i="2"/>
  <c r="N1148" i="2"/>
  <c r="BE1148" i="2" s="1"/>
  <c r="BK1143" i="2"/>
  <c r="BI1143" i="2"/>
  <c r="BH1143" i="2"/>
  <c r="BG1143" i="2"/>
  <c r="BF1143" i="2"/>
  <c r="AA1143" i="2"/>
  <c r="Y1143" i="2"/>
  <c r="W1143" i="2"/>
  <c r="N1143" i="2"/>
  <c r="BE1143" i="2" s="1"/>
  <c r="BK1138" i="2"/>
  <c r="BI1138" i="2"/>
  <c r="BH1138" i="2"/>
  <c r="BG1138" i="2"/>
  <c r="BF1138" i="2"/>
  <c r="AA1138" i="2"/>
  <c r="Y1138" i="2"/>
  <c r="W1138" i="2"/>
  <c r="N1138" i="2"/>
  <c r="BE1138" i="2" s="1"/>
  <c r="BK1128" i="2"/>
  <c r="BI1128" i="2"/>
  <c r="BH1128" i="2"/>
  <c r="BG1128" i="2"/>
  <c r="BF1128" i="2"/>
  <c r="AA1128" i="2"/>
  <c r="Y1128" i="2"/>
  <c r="W1128" i="2"/>
  <c r="N1128" i="2"/>
  <c r="BE1128" i="2" s="1"/>
  <c r="BK1124" i="2"/>
  <c r="BI1124" i="2"/>
  <c r="BH1124" i="2"/>
  <c r="BG1124" i="2"/>
  <c r="BF1124" i="2"/>
  <c r="AA1124" i="2"/>
  <c r="Y1124" i="2"/>
  <c r="W1124" i="2"/>
  <c r="N1124" i="2"/>
  <c r="BE1124" i="2" s="1"/>
  <c r="BK1118" i="2"/>
  <c r="BI1118" i="2"/>
  <c r="BH1118" i="2"/>
  <c r="BG1118" i="2"/>
  <c r="BF1118" i="2"/>
  <c r="AA1118" i="2"/>
  <c r="Y1118" i="2"/>
  <c r="W1118" i="2"/>
  <c r="N1118" i="2"/>
  <c r="BE1118" i="2" s="1"/>
  <c r="BK1107" i="2"/>
  <c r="BI1107" i="2"/>
  <c r="BH1107" i="2"/>
  <c r="BG1107" i="2"/>
  <c r="BF1107" i="2"/>
  <c r="AA1107" i="2"/>
  <c r="Y1107" i="2"/>
  <c r="W1107" i="2"/>
  <c r="N1107" i="2"/>
  <c r="BE1107" i="2" s="1"/>
  <c r="BK1101" i="2"/>
  <c r="BI1101" i="2"/>
  <c r="BH1101" i="2"/>
  <c r="BG1101" i="2"/>
  <c r="BF1101" i="2"/>
  <c r="AA1101" i="2"/>
  <c r="Y1101" i="2"/>
  <c r="W1101" i="2"/>
  <c r="N1101" i="2"/>
  <c r="BE1101" i="2" s="1"/>
  <c r="BK1095" i="2"/>
  <c r="BI1095" i="2"/>
  <c r="BH1095" i="2"/>
  <c r="BG1095" i="2"/>
  <c r="BF1095" i="2"/>
  <c r="AA1095" i="2"/>
  <c r="Y1095" i="2"/>
  <c r="W1095" i="2"/>
  <c r="N1095" i="2"/>
  <c r="BE1095" i="2" s="1"/>
  <c r="BK1093" i="2"/>
  <c r="BI1093" i="2"/>
  <c r="BH1093" i="2"/>
  <c r="BG1093" i="2"/>
  <c r="BF1093" i="2"/>
  <c r="AA1093" i="2"/>
  <c r="Y1093" i="2"/>
  <c r="W1093" i="2"/>
  <c r="N1093" i="2"/>
  <c r="BE1093" i="2" s="1"/>
  <c r="BK1079" i="2"/>
  <c r="BI1079" i="2"/>
  <c r="BH1079" i="2"/>
  <c r="BG1079" i="2"/>
  <c r="BF1079" i="2"/>
  <c r="AA1079" i="2"/>
  <c r="Y1079" i="2"/>
  <c r="W1079" i="2"/>
  <c r="N1079" i="2"/>
  <c r="BE1079" i="2" s="1"/>
  <c r="BK1073" i="2"/>
  <c r="BI1073" i="2"/>
  <c r="BH1073" i="2"/>
  <c r="BG1073" i="2"/>
  <c r="BF1073" i="2"/>
  <c r="AA1073" i="2"/>
  <c r="Y1073" i="2"/>
  <c r="W1073" i="2"/>
  <c r="N1073" i="2"/>
  <c r="BE1073" i="2" s="1"/>
  <c r="BK1067" i="2"/>
  <c r="BI1067" i="2"/>
  <c r="BH1067" i="2"/>
  <c r="BG1067" i="2"/>
  <c r="BF1067" i="2"/>
  <c r="AA1067" i="2"/>
  <c r="Y1067" i="2"/>
  <c r="W1067" i="2"/>
  <c r="N1067" i="2"/>
  <c r="BE1067" i="2" s="1"/>
  <c r="BK1055" i="2"/>
  <c r="BI1055" i="2"/>
  <c r="BH1055" i="2"/>
  <c r="BG1055" i="2"/>
  <c r="BF1055" i="2"/>
  <c r="AA1055" i="2"/>
  <c r="Y1055" i="2"/>
  <c r="W1055" i="2"/>
  <c r="N1055" i="2"/>
  <c r="BE1055" i="2" s="1"/>
  <c r="BK1054" i="2"/>
  <c r="AA1054" i="2"/>
  <c r="W1054" i="2"/>
  <c r="N1054" i="2"/>
  <c r="BK1049" i="2"/>
  <c r="BI1049" i="2"/>
  <c r="BH1049" i="2"/>
  <c r="BG1049" i="2"/>
  <c r="BF1049" i="2"/>
  <c r="AA1049" i="2"/>
  <c r="Y1049" i="2"/>
  <c r="W1049" i="2"/>
  <c r="N1049" i="2"/>
  <c r="BE1049" i="2" s="1"/>
  <c r="BK1047" i="2"/>
  <c r="BI1047" i="2"/>
  <c r="BH1047" i="2"/>
  <c r="BG1047" i="2"/>
  <c r="BF1047" i="2"/>
  <c r="AA1047" i="2"/>
  <c r="Y1047" i="2"/>
  <c r="W1047" i="2"/>
  <c r="N1047" i="2"/>
  <c r="BE1047" i="2" s="1"/>
  <c r="BK1043" i="2"/>
  <c r="BK1042" i="2" s="1"/>
  <c r="N1042" i="2" s="1"/>
  <c r="BI1043" i="2"/>
  <c r="BH1043" i="2"/>
  <c r="BG1043" i="2"/>
  <c r="BF1043" i="2"/>
  <c r="AA1043" i="2"/>
  <c r="Y1043" i="2"/>
  <c r="W1043" i="2"/>
  <c r="W1042" i="2" s="1"/>
  <c r="N1043" i="2"/>
  <c r="BE1043" i="2" s="1"/>
  <c r="Y1042" i="2"/>
  <c r="BK1041" i="2"/>
  <c r="BI1041" i="2"/>
  <c r="BH1041" i="2"/>
  <c r="BG1041" i="2"/>
  <c r="BF1041" i="2"/>
  <c r="AA1041" i="2"/>
  <c r="Y1041" i="2"/>
  <c r="W1041" i="2"/>
  <c r="N1041" i="2"/>
  <c r="BE1041" i="2" s="1"/>
  <c r="BK1039" i="2"/>
  <c r="BI1039" i="2"/>
  <c r="BH1039" i="2"/>
  <c r="BG1039" i="2"/>
  <c r="BF1039" i="2"/>
  <c r="AA1039" i="2"/>
  <c r="Y1039" i="2"/>
  <c r="W1039" i="2"/>
  <c r="N1039" i="2"/>
  <c r="BE1039" i="2" s="1"/>
  <c r="BK1037" i="2"/>
  <c r="BI1037" i="2"/>
  <c r="BH1037" i="2"/>
  <c r="BG1037" i="2"/>
  <c r="BF1037" i="2"/>
  <c r="AA1037" i="2"/>
  <c r="Y1037" i="2"/>
  <c r="W1037" i="2"/>
  <c r="N1037" i="2"/>
  <c r="BE1037" i="2" s="1"/>
  <c r="BK1035" i="2"/>
  <c r="BI1035" i="2"/>
  <c r="BH1035" i="2"/>
  <c r="BG1035" i="2"/>
  <c r="BF1035" i="2"/>
  <c r="AA1035" i="2"/>
  <c r="Y1035" i="2"/>
  <c r="W1035" i="2"/>
  <c r="N1035" i="2"/>
  <c r="BE1035" i="2" s="1"/>
  <c r="BK1033" i="2"/>
  <c r="BI1033" i="2"/>
  <c r="BH1033" i="2"/>
  <c r="BG1033" i="2"/>
  <c r="BF1033" i="2"/>
  <c r="AA1033" i="2"/>
  <c r="Y1033" i="2"/>
  <c r="W1033" i="2"/>
  <c r="N1033" i="2"/>
  <c r="BE1033" i="2" s="1"/>
  <c r="BK1028" i="2"/>
  <c r="BI1028" i="2"/>
  <c r="BH1028" i="2"/>
  <c r="BG1028" i="2"/>
  <c r="BF1028" i="2"/>
  <c r="AA1028" i="2"/>
  <c r="Y1028" i="2"/>
  <c r="W1028" i="2"/>
  <c r="N1028" i="2"/>
  <c r="BE1028" i="2" s="1"/>
  <c r="BK1019" i="2"/>
  <c r="BI1019" i="2"/>
  <c r="BH1019" i="2"/>
  <c r="BG1019" i="2"/>
  <c r="BF1019" i="2"/>
  <c r="AA1019" i="2"/>
  <c r="Y1019" i="2"/>
  <c r="W1019" i="2"/>
  <c r="N1019" i="2"/>
  <c r="BE1019" i="2" s="1"/>
  <c r="BK1018" i="2"/>
  <c r="BI1018" i="2"/>
  <c r="BH1018" i="2"/>
  <c r="BG1018" i="2"/>
  <c r="BF1018" i="2"/>
  <c r="AA1018" i="2"/>
  <c r="Y1018" i="2"/>
  <c r="W1018" i="2"/>
  <c r="N1018" i="2"/>
  <c r="BE1018" i="2" s="1"/>
  <c r="BK1014" i="2"/>
  <c r="BI1014" i="2"/>
  <c r="BH1014" i="2"/>
  <c r="BG1014" i="2"/>
  <c r="BF1014" i="2"/>
  <c r="AA1014" i="2"/>
  <c r="Y1014" i="2"/>
  <c r="W1014" i="2"/>
  <c r="N1014" i="2"/>
  <c r="BE1014" i="2" s="1"/>
  <c r="BK1012" i="2"/>
  <c r="BI1012" i="2"/>
  <c r="BH1012" i="2"/>
  <c r="BG1012" i="2"/>
  <c r="BF1012" i="2"/>
  <c r="AA1012" i="2"/>
  <c r="Y1012" i="2"/>
  <c r="W1012" i="2"/>
  <c r="N1012" i="2"/>
  <c r="BE1012" i="2" s="1"/>
  <c r="BK1008" i="2"/>
  <c r="BI1008" i="2"/>
  <c r="BH1008" i="2"/>
  <c r="BG1008" i="2"/>
  <c r="BF1008" i="2"/>
  <c r="AA1008" i="2"/>
  <c r="Y1008" i="2"/>
  <c r="W1008" i="2"/>
  <c r="N1008" i="2"/>
  <c r="BE1008" i="2" s="1"/>
  <c r="BK1007" i="2"/>
  <c r="AA1007" i="2"/>
  <c r="W1007" i="2"/>
  <c r="N1007" i="2"/>
  <c r="BK1006" i="2"/>
  <c r="BI1006" i="2"/>
  <c r="BH1006" i="2"/>
  <c r="BG1006" i="2"/>
  <c r="BF1006" i="2"/>
  <c r="AA1006" i="2"/>
  <c r="Y1006" i="2"/>
  <c r="W1006" i="2"/>
  <c r="N1006" i="2"/>
  <c r="BE1006" i="2" s="1"/>
  <c r="BK1004" i="2"/>
  <c r="BI1004" i="2"/>
  <c r="BH1004" i="2"/>
  <c r="BG1004" i="2"/>
  <c r="BF1004" i="2"/>
  <c r="AA1004" i="2"/>
  <c r="Y1004" i="2"/>
  <c r="W1004" i="2"/>
  <c r="N1004" i="2"/>
  <c r="BE1004" i="2" s="1"/>
  <c r="BK1002" i="2"/>
  <c r="BI1002" i="2"/>
  <c r="BH1002" i="2"/>
  <c r="BG1002" i="2"/>
  <c r="BF1002" i="2"/>
  <c r="AA1002" i="2"/>
  <c r="Y1002" i="2"/>
  <c r="W1002" i="2"/>
  <c r="N1002" i="2"/>
  <c r="BE1002" i="2" s="1"/>
  <c r="BK1000" i="2"/>
  <c r="BI1000" i="2"/>
  <c r="BH1000" i="2"/>
  <c r="BG1000" i="2"/>
  <c r="BF1000" i="2"/>
  <c r="AA1000" i="2"/>
  <c r="Y1000" i="2"/>
  <c r="W1000" i="2"/>
  <c r="N1000" i="2"/>
  <c r="BE1000" i="2" s="1"/>
  <c r="BK997" i="2"/>
  <c r="BI997" i="2"/>
  <c r="BH997" i="2"/>
  <c r="BG997" i="2"/>
  <c r="BF997" i="2"/>
  <c r="AA997" i="2"/>
  <c r="Y997" i="2"/>
  <c r="W997" i="2"/>
  <c r="N997" i="2"/>
  <c r="BE997" i="2" s="1"/>
  <c r="BK981" i="2"/>
  <c r="BI981" i="2"/>
  <c r="BH981" i="2"/>
  <c r="BG981" i="2"/>
  <c r="BF981" i="2"/>
  <c r="AA981" i="2"/>
  <c r="Y981" i="2"/>
  <c r="W981" i="2"/>
  <c r="N981" i="2"/>
  <c r="BE981" i="2" s="1"/>
  <c r="BK979" i="2"/>
  <c r="BI979" i="2"/>
  <c r="BH979" i="2"/>
  <c r="BG979" i="2"/>
  <c r="BF979" i="2"/>
  <c r="AA979" i="2"/>
  <c r="Y979" i="2"/>
  <c r="W979" i="2"/>
  <c r="N979" i="2"/>
  <c r="BE979" i="2" s="1"/>
  <c r="BK974" i="2"/>
  <c r="BI974" i="2"/>
  <c r="BH974" i="2"/>
  <c r="BG974" i="2"/>
  <c r="BF974" i="2"/>
  <c r="AA974" i="2"/>
  <c r="Y974" i="2"/>
  <c r="W974" i="2"/>
  <c r="N974" i="2"/>
  <c r="BE974" i="2" s="1"/>
  <c r="BK972" i="2"/>
  <c r="BI972" i="2"/>
  <c r="BH972" i="2"/>
  <c r="BG972" i="2"/>
  <c r="BF972" i="2"/>
  <c r="AA972" i="2"/>
  <c r="Y972" i="2"/>
  <c r="W972" i="2"/>
  <c r="N972" i="2"/>
  <c r="BE972" i="2" s="1"/>
  <c r="BK970" i="2"/>
  <c r="BI970" i="2"/>
  <c r="BH970" i="2"/>
  <c r="BG970" i="2"/>
  <c r="BF970" i="2"/>
  <c r="AA970" i="2"/>
  <c r="Y970" i="2"/>
  <c r="W970" i="2"/>
  <c r="N970" i="2"/>
  <c r="BE970" i="2" s="1"/>
  <c r="BK957" i="2"/>
  <c r="BI957" i="2"/>
  <c r="BH957" i="2"/>
  <c r="BG957" i="2"/>
  <c r="BF957" i="2"/>
  <c r="AA957" i="2"/>
  <c r="Y957" i="2"/>
  <c r="W957" i="2"/>
  <c r="N957" i="2"/>
  <c r="BE957" i="2" s="1"/>
  <c r="BK955" i="2"/>
  <c r="BI955" i="2"/>
  <c r="BH955" i="2"/>
  <c r="BG955" i="2"/>
  <c r="BF955" i="2"/>
  <c r="AA955" i="2"/>
  <c r="Y955" i="2"/>
  <c r="W955" i="2"/>
  <c r="N955" i="2"/>
  <c r="BE955" i="2" s="1"/>
  <c r="BK952" i="2"/>
  <c r="BI952" i="2"/>
  <c r="BH952" i="2"/>
  <c r="BG952" i="2"/>
  <c r="BF952" i="2"/>
  <c r="AA952" i="2"/>
  <c r="Y952" i="2"/>
  <c r="W952" i="2"/>
  <c r="N952" i="2"/>
  <c r="BE952" i="2" s="1"/>
  <c r="BK950" i="2"/>
  <c r="BI950" i="2"/>
  <c r="BH950" i="2"/>
  <c r="BG950" i="2"/>
  <c r="BF950" i="2"/>
  <c r="AA950" i="2"/>
  <c r="Y950" i="2"/>
  <c r="W950" i="2"/>
  <c r="N950" i="2"/>
  <c r="BE950" i="2" s="1"/>
  <c r="BK948" i="2"/>
  <c r="BI948" i="2"/>
  <c r="BH948" i="2"/>
  <c r="BG948" i="2"/>
  <c r="BF948" i="2"/>
  <c r="AA948" i="2"/>
  <c r="Y948" i="2"/>
  <c r="W948" i="2"/>
  <c r="N948" i="2"/>
  <c r="BE948" i="2" s="1"/>
  <c r="BK943" i="2"/>
  <c r="BI943" i="2"/>
  <c r="BH943" i="2"/>
  <c r="BG943" i="2"/>
  <c r="BF943" i="2"/>
  <c r="AA943" i="2"/>
  <c r="AA942" i="2" s="1"/>
  <c r="Y943" i="2"/>
  <c r="W943" i="2"/>
  <c r="N943" i="2"/>
  <c r="BE943" i="2" s="1"/>
  <c r="BK942" i="2"/>
  <c r="N942" i="2" s="1"/>
  <c r="Y942" i="2"/>
  <c r="BK941" i="2"/>
  <c r="BI941" i="2"/>
  <c r="BH941" i="2"/>
  <c r="BG941" i="2"/>
  <c r="BF941" i="2"/>
  <c r="AA941" i="2"/>
  <c r="Y941" i="2"/>
  <c r="W941" i="2"/>
  <c r="N941" i="2"/>
  <c r="BE941" i="2" s="1"/>
  <c r="BK940" i="2"/>
  <c r="BI940" i="2"/>
  <c r="BH940" i="2"/>
  <c r="BG940" i="2"/>
  <c r="BF940" i="2"/>
  <c r="AA940" i="2"/>
  <c r="Y940" i="2"/>
  <c r="W940" i="2"/>
  <c r="N940" i="2"/>
  <c r="BE940" i="2" s="1"/>
  <c r="BK939" i="2"/>
  <c r="BI939" i="2"/>
  <c r="BH939" i="2"/>
  <c r="BG939" i="2"/>
  <c r="BF939" i="2"/>
  <c r="AA939" i="2"/>
  <c r="Y939" i="2"/>
  <c r="W939" i="2"/>
  <c r="N939" i="2"/>
  <c r="BE939" i="2" s="1"/>
  <c r="BK938" i="2"/>
  <c r="BI938" i="2"/>
  <c r="BH938" i="2"/>
  <c r="BG938" i="2"/>
  <c r="BF938" i="2"/>
  <c r="AA938" i="2"/>
  <c r="Y938" i="2"/>
  <c r="W938" i="2"/>
  <c r="N938" i="2"/>
  <c r="BE938" i="2" s="1"/>
  <c r="BK937" i="2"/>
  <c r="BI937" i="2"/>
  <c r="BH937" i="2"/>
  <c r="BG937" i="2"/>
  <c r="BF937" i="2"/>
  <c r="AA937" i="2"/>
  <c r="Y937" i="2"/>
  <c r="W937" i="2"/>
  <c r="N937" i="2"/>
  <c r="BE937" i="2" s="1"/>
  <c r="BK936" i="2"/>
  <c r="BI936" i="2"/>
  <c r="BH936" i="2"/>
  <c r="BG936" i="2"/>
  <c r="BF936" i="2"/>
  <c r="AA936" i="2"/>
  <c r="Y936" i="2"/>
  <c r="W936" i="2"/>
  <c r="N936" i="2"/>
  <c r="BE936" i="2" s="1"/>
  <c r="BK935" i="2"/>
  <c r="BI935" i="2"/>
  <c r="BH935" i="2"/>
  <c r="BG935" i="2"/>
  <c r="BF935" i="2"/>
  <c r="AA935" i="2"/>
  <c r="Y935" i="2"/>
  <c r="W935" i="2"/>
  <c r="N935" i="2"/>
  <c r="BE935" i="2" s="1"/>
  <c r="BK934" i="2"/>
  <c r="BI934" i="2"/>
  <c r="BH934" i="2"/>
  <c r="BG934" i="2"/>
  <c r="BF934" i="2"/>
  <c r="AA934" i="2"/>
  <c r="Y934" i="2"/>
  <c r="W934" i="2"/>
  <c r="N934" i="2"/>
  <c r="BE934" i="2" s="1"/>
  <c r="BK933" i="2"/>
  <c r="BI933" i="2"/>
  <c r="BH933" i="2"/>
  <c r="BG933" i="2"/>
  <c r="BF933" i="2"/>
  <c r="AA933" i="2"/>
  <c r="Y933" i="2"/>
  <c r="W933" i="2"/>
  <c r="N933" i="2"/>
  <c r="BE933" i="2" s="1"/>
  <c r="BK932" i="2"/>
  <c r="BI932" i="2"/>
  <c r="BH932" i="2"/>
  <c r="BG932" i="2"/>
  <c r="BF932" i="2"/>
  <c r="AA932" i="2"/>
  <c r="Y932" i="2"/>
  <c r="W932" i="2"/>
  <c r="N932" i="2"/>
  <c r="BE932" i="2" s="1"/>
  <c r="BK930" i="2"/>
  <c r="BI930" i="2"/>
  <c r="BH930" i="2"/>
  <c r="BG930" i="2"/>
  <c r="BF930" i="2"/>
  <c r="AA930" i="2"/>
  <c r="Y930" i="2"/>
  <c r="W930" i="2"/>
  <c r="N930" i="2"/>
  <c r="BE930" i="2" s="1"/>
  <c r="BK929" i="2"/>
  <c r="BI929" i="2"/>
  <c r="BH929" i="2"/>
  <c r="BG929" i="2"/>
  <c r="BF929" i="2"/>
  <c r="AA929" i="2"/>
  <c r="Y929" i="2"/>
  <c r="W929" i="2"/>
  <c r="N929" i="2"/>
  <c r="BE929" i="2" s="1"/>
  <c r="BK928" i="2"/>
  <c r="BI928" i="2"/>
  <c r="BH928" i="2"/>
  <c r="BG928" i="2"/>
  <c r="BF928" i="2"/>
  <c r="AA928" i="2"/>
  <c r="Y928" i="2"/>
  <c r="W928" i="2"/>
  <c r="N928" i="2"/>
  <c r="BE928" i="2" s="1"/>
  <c r="BK927" i="2"/>
  <c r="BI927" i="2"/>
  <c r="BH927" i="2"/>
  <c r="BG927" i="2"/>
  <c r="BF927" i="2"/>
  <c r="AA927" i="2"/>
  <c r="Y927" i="2"/>
  <c r="W927" i="2"/>
  <c r="N927" i="2"/>
  <c r="BE927" i="2" s="1"/>
  <c r="BK926" i="2"/>
  <c r="BI926" i="2"/>
  <c r="BH926" i="2"/>
  <c r="BG926" i="2"/>
  <c r="BF926" i="2"/>
  <c r="AA926" i="2"/>
  <c r="Y926" i="2"/>
  <c r="W926" i="2"/>
  <c r="N926" i="2"/>
  <c r="BE926" i="2" s="1"/>
  <c r="BK925" i="2"/>
  <c r="BI925" i="2"/>
  <c r="BH925" i="2"/>
  <c r="BG925" i="2"/>
  <c r="BF925" i="2"/>
  <c r="AA925" i="2"/>
  <c r="Y925" i="2"/>
  <c r="W925" i="2"/>
  <c r="N925" i="2"/>
  <c r="BE925" i="2" s="1"/>
  <c r="BK924" i="2"/>
  <c r="BI924" i="2"/>
  <c r="BH924" i="2"/>
  <c r="BG924" i="2"/>
  <c r="BF924" i="2"/>
  <c r="AA924" i="2"/>
  <c r="Y924" i="2"/>
  <c r="W924" i="2"/>
  <c r="N924" i="2"/>
  <c r="BE924" i="2" s="1"/>
  <c r="BK923" i="2"/>
  <c r="BI923" i="2"/>
  <c r="BH923" i="2"/>
  <c r="BG923" i="2"/>
  <c r="BF923" i="2"/>
  <c r="AA923" i="2"/>
  <c r="Y923" i="2"/>
  <c r="W923" i="2"/>
  <c r="N923" i="2"/>
  <c r="BE923" i="2" s="1"/>
  <c r="BK922" i="2"/>
  <c r="BI922" i="2"/>
  <c r="BH922" i="2"/>
  <c r="BG922" i="2"/>
  <c r="BF922" i="2"/>
  <c r="AA922" i="2"/>
  <c r="Y922" i="2"/>
  <c r="W922" i="2"/>
  <c r="N922" i="2"/>
  <c r="BE922" i="2" s="1"/>
  <c r="BK921" i="2"/>
  <c r="BI921" i="2"/>
  <c r="BH921" i="2"/>
  <c r="BG921" i="2"/>
  <c r="BF921" i="2"/>
  <c r="AA921" i="2"/>
  <c r="Y921" i="2"/>
  <c r="W921" i="2"/>
  <c r="N921" i="2"/>
  <c r="BE921" i="2" s="1"/>
  <c r="BK920" i="2"/>
  <c r="BI920" i="2"/>
  <c r="BH920" i="2"/>
  <c r="BG920" i="2"/>
  <c r="BF920" i="2"/>
  <c r="AA920" i="2"/>
  <c r="Y920" i="2"/>
  <c r="W920" i="2"/>
  <c r="N920" i="2"/>
  <c r="BE920" i="2" s="1"/>
  <c r="BK919" i="2"/>
  <c r="BI919" i="2"/>
  <c r="BH919" i="2"/>
  <c r="BG919" i="2"/>
  <c r="BF919" i="2"/>
  <c r="AA919" i="2"/>
  <c r="Y919" i="2"/>
  <c r="W919" i="2"/>
  <c r="N919" i="2"/>
  <c r="BE919" i="2" s="1"/>
  <c r="BK918" i="2"/>
  <c r="BI918" i="2"/>
  <c r="BH918" i="2"/>
  <c r="BG918" i="2"/>
  <c r="BF918" i="2"/>
  <c r="AA918" i="2"/>
  <c r="Y918" i="2"/>
  <c r="W918" i="2"/>
  <c r="N918" i="2"/>
  <c r="BE918" i="2" s="1"/>
  <c r="BK917" i="2"/>
  <c r="BI917" i="2"/>
  <c r="BH917" i="2"/>
  <c r="BG917" i="2"/>
  <c r="BF917" i="2"/>
  <c r="AA917" i="2"/>
  <c r="Y917" i="2"/>
  <c r="W917" i="2"/>
  <c r="N917" i="2"/>
  <c r="BE917" i="2" s="1"/>
  <c r="BK916" i="2"/>
  <c r="BI916" i="2"/>
  <c r="BH916" i="2"/>
  <c r="BG916" i="2"/>
  <c r="BF916" i="2"/>
  <c r="AA916" i="2"/>
  <c r="Y916" i="2"/>
  <c r="W916" i="2"/>
  <c r="N916" i="2"/>
  <c r="BE916" i="2" s="1"/>
  <c r="BK915" i="2"/>
  <c r="BI915" i="2"/>
  <c r="BH915" i="2"/>
  <c r="BG915" i="2"/>
  <c r="BF915" i="2"/>
  <c r="AA915" i="2"/>
  <c r="Y915" i="2"/>
  <c r="W915" i="2"/>
  <c r="N915" i="2"/>
  <c r="BE915" i="2" s="1"/>
  <c r="BK914" i="2"/>
  <c r="BI914" i="2"/>
  <c r="BH914" i="2"/>
  <c r="BG914" i="2"/>
  <c r="BF914" i="2"/>
  <c r="AA914" i="2"/>
  <c r="Y914" i="2"/>
  <c r="W914" i="2"/>
  <c r="N914" i="2"/>
  <c r="BE914" i="2" s="1"/>
  <c r="BK913" i="2"/>
  <c r="BI913" i="2"/>
  <c r="BH913" i="2"/>
  <c r="BG913" i="2"/>
  <c r="BF913" i="2"/>
  <c r="AA913" i="2"/>
  <c r="Y913" i="2"/>
  <c r="W913" i="2"/>
  <c r="N913" i="2"/>
  <c r="BE913" i="2" s="1"/>
  <c r="BK912" i="2"/>
  <c r="BI912" i="2"/>
  <c r="BH912" i="2"/>
  <c r="BG912" i="2"/>
  <c r="BF912" i="2"/>
  <c r="AA912" i="2"/>
  <c r="Y912" i="2"/>
  <c r="W912" i="2"/>
  <c r="N912" i="2"/>
  <c r="BE912" i="2" s="1"/>
  <c r="BK911" i="2"/>
  <c r="BI911" i="2"/>
  <c r="BH911" i="2"/>
  <c r="BG911" i="2"/>
  <c r="BF911" i="2"/>
  <c r="AA911" i="2"/>
  <c r="Y911" i="2"/>
  <c r="W911" i="2"/>
  <c r="N911" i="2"/>
  <c r="BE911" i="2" s="1"/>
  <c r="BK910" i="2"/>
  <c r="AA910" i="2"/>
  <c r="W910" i="2"/>
  <c r="N910" i="2"/>
  <c r="BK908" i="2"/>
  <c r="BI908" i="2"/>
  <c r="BH908" i="2"/>
  <c r="BG908" i="2"/>
  <c r="BF908" i="2"/>
  <c r="AA908" i="2"/>
  <c r="Y908" i="2"/>
  <c r="W908" i="2"/>
  <c r="N908" i="2"/>
  <c r="BE908" i="2" s="1"/>
  <c r="BK907" i="2"/>
  <c r="BI907" i="2"/>
  <c r="BH907" i="2"/>
  <c r="BG907" i="2"/>
  <c r="BF907" i="2"/>
  <c r="AA907" i="2"/>
  <c r="Y907" i="2"/>
  <c r="W907" i="2"/>
  <c r="N907" i="2"/>
  <c r="BE907" i="2" s="1"/>
  <c r="BK906" i="2"/>
  <c r="BI906" i="2"/>
  <c r="BH906" i="2"/>
  <c r="BG906" i="2"/>
  <c r="BF906" i="2"/>
  <c r="AA906" i="2"/>
  <c r="Y906" i="2"/>
  <c r="W906" i="2"/>
  <c r="N906" i="2"/>
  <c r="BE906" i="2" s="1"/>
  <c r="BK905" i="2"/>
  <c r="BI905" i="2"/>
  <c r="BH905" i="2"/>
  <c r="BG905" i="2"/>
  <c r="BF905" i="2"/>
  <c r="AA905" i="2"/>
  <c r="Y905" i="2"/>
  <c r="W905" i="2"/>
  <c r="N905" i="2"/>
  <c r="BE905" i="2" s="1"/>
  <c r="BK904" i="2"/>
  <c r="BI904" i="2"/>
  <c r="BH904" i="2"/>
  <c r="BG904" i="2"/>
  <c r="BF904" i="2"/>
  <c r="AA904" i="2"/>
  <c r="Y904" i="2"/>
  <c r="W904" i="2"/>
  <c r="N904" i="2"/>
  <c r="BE904" i="2" s="1"/>
  <c r="BK903" i="2"/>
  <c r="BI903" i="2"/>
  <c r="BH903" i="2"/>
  <c r="BG903" i="2"/>
  <c r="BF903" i="2"/>
  <c r="AA903" i="2"/>
  <c r="Y903" i="2"/>
  <c r="W903" i="2"/>
  <c r="N903" i="2"/>
  <c r="BE903" i="2" s="1"/>
  <c r="BK902" i="2"/>
  <c r="BI902" i="2"/>
  <c r="BH902" i="2"/>
  <c r="BG902" i="2"/>
  <c r="BF902" i="2"/>
  <c r="AA902" i="2"/>
  <c r="Y902" i="2"/>
  <c r="W902" i="2"/>
  <c r="N902" i="2"/>
  <c r="BE902" i="2" s="1"/>
  <c r="BK901" i="2"/>
  <c r="BI901" i="2"/>
  <c r="BH901" i="2"/>
  <c r="BG901" i="2"/>
  <c r="BF901" i="2"/>
  <c r="AA901" i="2"/>
  <c r="Y901" i="2"/>
  <c r="W901" i="2"/>
  <c r="N901" i="2"/>
  <c r="BE901" i="2" s="1"/>
  <c r="BK900" i="2"/>
  <c r="BI900" i="2"/>
  <c r="BH900" i="2"/>
  <c r="BG900" i="2"/>
  <c r="BF900" i="2"/>
  <c r="AA900" i="2"/>
  <c r="Y900" i="2"/>
  <c r="W900" i="2"/>
  <c r="N900" i="2"/>
  <c r="BE900" i="2" s="1"/>
  <c r="BK899" i="2"/>
  <c r="BI899" i="2"/>
  <c r="BH899" i="2"/>
  <c r="BG899" i="2"/>
  <c r="BF899" i="2"/>
  <c r="AA899" i="2"/>
  <c r="Y899" i="2"/>
  <c r="W899" i="2"/>
  <c r="N899" i="2"/>
  <c r="BE899" i="2" s="1"/>
  <c r="BK898" i="2"/>
  <c r="BI898" i="2"/>
  <c r="BH898" i="2"/>
  <c r="BG898" i="2"/>
  <c r="BF898" i="2"/>
  <c r="AA898" i="2"/>
  <c r="Y898" i="2"/>
  <c r="W898" i="2"/>
  <c r="N898" i="2"/>
  <c r="BE898" i="2" s="1"/>
  <c r="BK897" i="2"/>
  <c r="BI897" i="2"/>
  <c r="BH897" i="2"/>
  <c r="BG897" i="2"/>
  <c r="BF897" i="2"/>
  <c r="AA897" i="2"/>
  <c r="Y897" i="2"/>
  <c r="W897" i="2"/>
  <c r="N897" i="2"/>
  <c r="BE897" i="2" s="1"/>
  <c r="BK896" i="2"/>
  <c r="BI896" i="2"/>
  <c r="BH896" i="2"/>
  <c r="BG896" i="2"/>
  <c r="BF896" i="2"/>
  <c r="AA896" i="2"/>
  <c r="Y896" i="2"/>
  <c r="W896" i="2"/>
  <c r="N896" i="2"/>
  <c r="BE896" i="2" s="1"/>
  <c r="BK895" i="2"/>
  <c r="BI895" i="2"/>
  <c r="BH895" i="2"/>
  <c r="BG895" i="2"/>
  <c r="BF895" i="2"/>
  <c r="AA895" i="2"/>
  <c r="Y895" i="2"/>
  <c r="W895" i="2"/>
  <c r="N895" i="2"/>
  <c r="BE895" i="2" s="1"/>
  <c r="BK894" i="2"/>
  <c r="BI894" i="2"/>
  <c r="BH894" i="2"/>
  <c r="BG894" i="2"/>
  <c r="BF894" i="2"/>
  <c r="AA894" i="2"/>
  <c r="Y894" i="2"/>
  <c r="W894" i="2"/>
  <c r="N894" i="2"/>
  <c r="BE894" i="2" s="1"/>
  <c r="BK893" i="2"/>
  <c r="BI893" i="2"/>
  <c r="BH893" i="2"/>
  <c r="BG893" i="2"/>
  <c r="BF893" i="2"/>
  <c r="AA893" i="2"/>
  <c r="Y893" i="2"/>
  <c r="W893" i="2"/>
  <c r="N893" i="2"/>
  <c r="BE893" i="2" s="1"/>
  <c r="BK892" i="2"/>
  <c r="BI892" i="2"/>
  <c r="BH892" i="2"/>
  <c r="BG892" i="2"/>
  <c r="BF892" i="2"/>
  <c r="AA892" i="2"/>
  <c r="Y892" i="2"/>
  <c r="W892" i="2"/>
  <c r="N892" i="2"/>
  <c r="BE892" i="2" s="1"/>
  <c r="BK890" i="2"/>
  <c r="BI890" i="2"/>
  <c r="BH890" i="2"/>
  <c r="BG890" i="2"/>
  <c r="BF890" i="2"/>
  <c r="AA890" i="2"/>
  <c r="Y890" i="2"/>
  <c r="W890" i="2"/>
  <c r="N890" i="2"/>
  <c r="BE890" i="2" s="1"/>
  <c r="BK888" i="2"/>
  <c r="BI888" i="2"/>
  <c r="BH888" i="2"/>
  <c r="BG888" i="2"/>
  <c r="BF888" i="2"/>
  <c r="AA888" i="2"/>
  <c r="Y888" i="2"/>
  <c r="W888" i="2"/>
  <c r="N888" i="2"/>
  <c r="BE888" i="2" s="1"/>
  <c r="BK887" i="2"/>
  <c r="BI887" i="2"/>
  <c r="BH887" i="2"/>
  <c r="BG887" i="2"/>
  <c r="BF887" i="2"/>
  <c r="AA887" i="2"/>
  <c r="Y887" i="2"/>
  <c r="W887" i="2"/>
  <c r="N887" i="2"/>
  <c r="BE887" i="2" s="1"/>
  <c r="BK886" i="2"/>
  <c r="BI886" i="2"/>
  <c r="BH886" i="2"/>
  <c r="BG886" i="2"/>
  <c r="BF886" i="2"/>
  <c r="AA886" i="2"/>
  <c r="Y886" i="2"/>
  <c r="W886" i="2"/>
  <c r="N886" i="2"/>
  <c r="BE886" i="2" s="1"/>
  <c r="BK884" i="2"/>
  <c r="BI884" i="2"/>
  <c r="BH884" i="2"/>
  <c r="BG884" i="2"/>
  <c r="BF884" i="2"/>
  <c r="AA884" i="2"/>
  <c r="Y884" i="2"/>
  <c r="W884" i="2"/>
  <c r="N884" i="2"/>
  <c r="BE884" i="2" s="1"/>
  <c r="BK882" i="2"/>
  <c r="BI882" i="2"/>
  <c r="BH882" i="2"/>
  <c r="BG882" i="2"/>
  <c r="BF882" i="2"/>
  <c r="AA882" i="2"/>
  <c r="Y882" i="2"/>
  <c r="W882" i="2"/>
  <c r="W881" i="2" s="1"/>
  <c r="N882" i="2"/>
  <c r="BE882" i="2" s="1"/>
  <c r="Y881" i="2"/>
  <c r="BK877" i="2"/>
  <c r="BI877" i="2"/>
  <c r="BH877" i="2"/>
  <c r="BG877" i="2"/>
  <c r="BF877" i="2"/>
  <c r="AA877" i="2"/>
  <c r="Y877" i="2"/>
  <c r="W877" i="2"/>
  <c r="N877" i="2"/>
  <c r="BE877" i="2" s="1"/>
  <c r="BK876" i="2"/>
  <c r="BI876" i="2"/>
  <c r="BH876" i="2"/>
  <c r="BG876" i="2"/>
  <c r="BF876" i="2"/>
  <c r="AA876" i="2"/>
  <c r="Y876" i="2"/>
  <c r="W876" i="2"/>
  <c r="N876" i="2"/>
  <c r="BE876" i="2" s="1"/>
  <c r="BK874" i="2"/>
  <c r="BI874" i="2"/>
  <c r="BH874" i="2"/>
  <c r="BG874" i="2"/>
  <c r="BF874" i="2"/>
  <c r="AA874" i="2"/>
  <c r="Y874" i="2"/>
  <c r="W874" i="2"/>
  <c r="N874" i="2"/>
  <c r="BE874" i="2" s="1"/>
  <c r="BK873" i="2"/>
  <c r="BI873" i="2"/>
  <c r="BH873" i="2"/>
  <c r="BG873" i="2"/>
  <c r="BF873" i="2"/>
  <c r="AA873" i="2"/>
  <c r="Y873" i="2"/>
  <c r="W873" i="2"/>
  <c r="N873" i="2"/>
  <c r="BE873" i="2" s="1"/>
  <c r="BK866" i="2"/>
  <c r="BI866" i="2"/>
  <c r="BH866" i="2"/>
  <c r="BG866" i="2"/>
  <c r="BF866" i="2"/>
  <c r="AA866" i="2"/>
  <c r="Y866" i="2"/>
  <c r="W866" i="2"/>
  <c r="N866" i="2"/>
  <c r="BE866" i="2" s="1"/>
  <c r="BK864" i="2"/>
  <c r="BI864" i="2"/>
  <c r="BH864" i="2"/>
  <c r="BG864" i="2"/>
  <c r="BF864" i="2"/>
  <c r="AA864" i="2"/>
  <c r="Y864" i="2"/>
  <c r="W864" i="2"/>
  <c r="N864" i="2"/>
  <c r="BE864" i="2" s="1"/>
  <c r="BK862" i="2"/>
  <c r="BI862" i="2"/>
  <c r="BH862" i="2"/>
  <c r="BG862" i="2"/>
  <c r="BF862" i="2"/>
  <c r="AA862" i="2"/>
  <c r="Y862" i="2"/>
  <c r="W862" i="2"/>
  <c r="N862" i="2"/>
  <c r="BE862" i="2" s="1"/>
  <c r="BK860" i="2"/>
  <c r="BI860" i="2"/>
  <c r="BH860" i="2"/>
  <c r="BG860" i="2"/>
  <c r="BF860" i="2"/>
  <c r="AA860" i="2"/>
  <c r="Y860" i="2"/>
  <c r="W860" i="2"/>
  <c r="N860" i="2"/>
  <c r="BE860" i="2" s="1"/>
  <c r="BK858" i="2"/>
  <c r="BI858" i="2"/>
  <c r="BH858" i="2"/>
  <c r="BG858" i="2"/>
  <c r="BF858" i="2"/>
  <c r="AA858" i="2"/>
  <c r="Y858" i="2"/>
  <c r="W858" i="2"/>
  <c r="N858" i="2"/>
  <c r="BE858" i="2" s="1"/>
  <c r="BK856" i="2"/>
  <c r="BI856" i="2"/>
  <c r="BH856" i="2"/>
  <c r="BG856" i="2"/>
  <c r="BF856" i="2"/>
  <c r="AA856" i="2"/>
  <c r="Y856" i="2"/>
  <c r="W856" i="2"/>
  <c r="N856" i="2"/>
  <c r="BE856" i="2" s="1"/>
  <c r="BK854" i="2"/>
  <c r="BI854" i="2"/>
  <c r="BH854" i="2"/>
  <c r="BG854" i="2"/>
  <c r="BF854" i="2"/>
  <c r="AA854" i="2"/>
  <c r="Y854" i="2"/>
  <c r="W854" i="2"/>
  <c r="N854" i="2"/>
  <c r="BE854" i="2" s="1"/>
  <c r="BK852" i="2"/>
  <c r="BI852" i="2"/>
  <c r="BH852" i="2"/>
  <c r="BG852" i="2"/>
  <c r="BF852" i="2"/>
  <c r="AA852" i="2"/>
  <c r="Y852" i="2"/>
  <c r="W852" i="2"/>
  <c r="N852" i="2"/>
  <c r="BE852" i="2" s="1"/>
  <c r="BK850" i="2"/>
  <c r="BI850" i="2"/>
  <c r="BH850" i="2"/>
  <c r="BG850" i="2"/>
  <c r="BF850" i="2"/>
  <c r="AA850" i="2"/>
  <c r="Y850" i="2"/>
  <c r="W850" i="2"/>
  <c r="N850" i="2"/>
  <c r="BE850" i="2" s="1"/>
  <c r="BK848" i="2"/>
  <c r="BI848" i="2"/>
  <c r="BH848" i="2"/>
  <c r="BG848" i="2"/>
  <c r="BF848" i="2"/>
  <c r="AA848" i="2"/>
  <c r="Y848" i="2"/>
  <c r="W848" i="2"/>
  <c r="N848" i="2"/>
  <c r="BE848" i="2" s="1"/>
  <c r="BK846" i="2"/>
  <c r="BI846" i="2"/>
  <c r="BH846" i="2"/>
  <c r="BG846" i="2"/>
  <c r="BF846" i="2"/>
  <c r="AA846" i="2"/>
  <c r="Y846" i="2"/>
  <c r="W846" i="2"/>
  <c r="N846" i="2"/>
  <c r="BE846" i="2" s="1"/>
  <c r="BK844" i="2"/>
  <c r="BI844" i="2"/>
  <c r="BH844" i="2"/>
  <c r="BG844" i="2"/>
  <c r="BF844" i="2"/>
  <c r="AA844" i="2"/>
  <c r="Y844" i="2"/>
  <c r="W844" i="2"/>
  <c r="N844" i="2"/>
  <c r="BE844" i="2" s="1"/>
  <c r="BK842" i="2"/>
  <c r="BI842" i="2"/>
  <c r="BH842" i="2"/>
  <c r="BG842" i="2"/>
  <c r="BF842" i="2"/>
  <c r="AA842" i="2"/>
  <c r="Y842" i="2"/>
  <c r="W842" i="2"/>
  <c r="N842" i="2"/>
  <c r="BE842" i="2" s="1"/>
  <c r="BK840" i="2"/>
  <c r="BI840" i="2"/>
  <c r="BH840" i="2"/>
  <c r="BG840" i="2"/>
  <c r="BF840" i="2"/>
  <c r="AA840" i="2"/>
  <c r="Y840" i="2"/>
  <c r="W840" i="2"/>
  <c r="N840" i="2"/>
  <c r="BE840" i="2" s="1"/>
  <c r="BK838" i="2"/>
  <c r="BI838" i="2"/>
  <c r="BH838" i="2"/>
  <c r="BG838" i="2"/>
  <c r="BF838" i="2"/>
  <c r="AA838" i="2"/>
  <c r="Y838" i="2"/>
  <c r="W838" i="2"/>
  <c r="N838" i="2"/>
  <c r="BE838" i="2" s="1"/>
  <c r="BK836" i="2"/>
  <c r="BI836" i="2"/>
  <c r="BH836" i="2"/>
  <c r="BG836" i="2"/>
  <c r="BF836" i="2"/>
  <c r="AA836" i="2"/>
  <c r="Y836" i="2"/>
  <c r="W836" i="2"/>
  <c r="N836" i="2"/>
  <c r="BE836" i="2" s="1"/>
  <c r="BK835" i="2"/>
  <c r="BI835" i="2"/>
  <c r="BH835" i="2"/>
  <c r="BG835" i="2"/>
  <c r="BF835" i="2"/>
  <c r="AA835" i="2"/>
  <c r="Y835" i="2"/>
  <c r="W835" i="2"/>
  <c r="N835" i="2"/>
  <c r="BE835" i="2" s="1"/>
  <c r="BK834" i="2"/>
  <c r="BI834" i="2"/>
  <c r="BH834" i="2"/>
  <c r="BG834" i="2"/>
  <c r="BF834" i="2"/>
  <c r="AA834" i="2"/>
  <c r="Y834" i="2"/>
  <c r="W834" i="2"/>
  <c r="N834" i="2"/>
  <c r="BE834" i="2" s="1"/>
  <c r="BK833" i="2"/>
  <c r="BI833" i="2"/>
  <c r="BH833" i="2"/>
  <c r="BG833" i="2"/>
  <c r="BF833" i="2"/>
  <c r="AA833" i="2"/>
  <c r="Y833" i="2"/>
  <c r="W833" i="2"/>
  <c r="N833" i="2"/>
  <c r="BE833" i="2" s="1"/>
  <c r="BK832" i="2"/>
  <c r="BI832" i="2"/>
  <c r="BH832" i="2"/>
  <c r="BG832" i="2"/>
  <c r="BF832" i="2"/>
  <c r="AA832" i="2"/>
  <c r="Y832" i="2"/>
  <c r="W832" i="2"/>
  <c r="N832" i="2"/>
  <c r="BE832" i="2" s="1"/>
  <c r="BK831" i="2"/>
  <c r="BI831" i="2"/>
  <c r="BH831" i="2"/>
  <c r="BG831" i="2"/>
  <c r="BF831" i="2"/>
  <c r="AA831" i="2"/>
  <c r="Y831" i="2"/>
  <c r="W831" i="2"/>
  <c r="N831" i="2"/>
  <c r="BE831" i="2" s="1"/>
  <c r="BK830" i="2"/>
  <c r="BI830" i="2"/>
  <c r="BH830" i="2"/>
  <c r="BG830" i="2"/>
  <c r="BF830" i="2"/>
  <c r="AA830" i="2"/>
  <c r="Y830" i="2"/>
  <c r="W830" i="2"/>
  <c r="N830" i="2"/>
  <c r="BE830" i="2" s="1"/>
  <c r="BK829" i="2"/>
  <c r="BI829" i="2"/>
  <c r="BH829" i="2"/>
  <c r="BG829" i="2"/>
  <c r="BF829" i="2"/>
  <c r="AA829" i="2"/>
  <c r="Y829" i="2"/>
  <c r="W829" i="2"/>
  <c r="N829" i="2"/>
  <c r="BE829" i="2" s="1"/>
  <c r="BK828" i="2"/>
  <c r="BI828" i="2"/>
  <c r="BH828" i="2"/>
  <c r="BG828" i="2"/>
  <c r="BF828" i="2"/>
  <c r="AA828" i="2"/>
  <c r="Y828" i="2"/>
  <c r="W828" i="2"/>
  <c r="N828" i="2"/>
  <c r="BE828" i="2" s="1"/>
  <c r="BK827" i="2"/>
  <c r="BI827" i="2"/>
  <c r="BH827" i="2"/>
  <c r="BG827" i="2"/>
  <c r="BF827" i="2"/>
  <c r="AA827" i="2"/>
  <c r="Y827" i="2"/>
  <c r="W827" i="2"/>
  <c r="N827" i="2"/>
  <c r="BE827" i="2" s="1"/>
  <c r="BK826" i="2"/>
  <c r="BI826" i="2"/>
  <c r="BH826" i="2"/>
  <c r="BG826" i="2"/>
  <c r="BF826" i="2"/>
  <c r="AA826" i="2"/>
  <c r="Y826" i="2"/>
  <c r="W826" i="2"/>
  <c r="N826" i="2"/>
  <c r="BE826" i="2" s="1"/>
  <c r="BK825" i="2"/>
  <c r="BI825" i="2"/>
  <c r="BH825" i="2"/>
  <c r="BG825" i="2"/>
  <c r="BF825" i="2"/>
  <c r="AA825" i="2"/>
  <c r="Y825" i="2"/>
  <c r="W825" i="2"/>
  <c r="N825" i="2"/>
  <c r="BE825" i="2" s="1"/>
  <c r="BK824" i="2"/>
  <c r="BI824" i="2"/>
  <c r="BH824" i="2"/>
  <c r="BG824" i="2"/>
  <c r="BF824" i="2"/>
  <c r="AA824" i="2"/>
  <c r="Y824" i="2"/>
  <c r="W824" i="2"/>
  <c r="N824" i="2"/>
  <c r="BE824" i="2" s="1"/>
  <c r="BK823" i="2"/>
  <c r="BI823" i="2"/>
  <c r="BH823" i="2"/>
  <c r="BG823" i="2"/>
  <c r="BF823" i="2"/>
  <c r="AA823" i="2"/>
  <c r="Y823" i="2"/>
  <c r="W823" i="2"/>
  <c r="N823" i="2"/>
  <c r="BE823" i="2" s="1"/>
  <c r="BK822" i="2"/>
  <c r="BI822" i="2"/>
  <c r="BH822" i="2"/>
  <c r="BG822" i="2"/>
  <c r="BF822" i="2"/>
  <c r="AA822" i="2"/>
  <c r="Y822" i="2"/>
  <c r="W822" i="2"/>
  <c r="N822" i="2"/>
  <c r="BE822" i="2" s="1"/>
  <c r="BK821" i="2"/>
  <c r="BI821" i="2"/>
  <c r="BH821" i="2"/>
  <c r="BG821" i="2"/>
  <c r="BF821" i="2"/>
  <c r="AA821" i="2"/>
  <c r="Y821" i="2"/>
  <c r="W821" i="2"/>
  <c r="N821" i="2"/>
  <c r="BE821" i="2" s="1"/>
  <c r="BK820" i="2"/>
  <c r="BI820" i="2"/>
  <c r="BH820" i="2"/>
  <c r="BG820" i="2"/>
  <c r="BF820" i="2"/>
  <c r="AA820" i="2"/>
  <c r="Y820" i="2"/>
  <c r="W820" i="2"/>
  <c r="N820" i="2"/>
  <c r="BE820" i="2" s="1"/>
  <c r="BK819" i="2"/>
  <c r="BI819" i="2"/>
  <c r="BH819" i="2"/>
  <c r="BG819" i="2"/>
  <c r="BF819" i="2"/>
  <c r="AA819" i="2"/>
  <c r="Y819" i="2"/>
  <c r="W819" i="2"/>
  <c r="N819" i="2"/>
  <c r="BE819" i="2" s="1"/>
  <c r="BK818" i="2"/>
  <c r="BI818" i="2"/>
  <c r="BH818" i="2"/>
  <c r="BG818" i="2"/>
  <c r="BF818" i="2"/>
  <c r="AA818" i="2"/>
  <c r="Y818" i="2"/>
  <c r="W818" i="2"/>
  <c r="N818" i="2"/>
  <c r="BE818" i="2" s="1"/>
  <c r="BK817" i="2"/>
  <c r="BI817" i="2"/>
  <c r="BH817" i="2"/>
  <c r="BG817" i="2"/>
  <c r="BF817" i="2"/>
  <c r="AA817" i="2"/>
  <c r="Y817" i="2"/>
  <c r="W817" i="2"/>
  <c r="N817" i="2"/>
  <c r="BE817" i="2" s="1"/>
  <c r="BK816" i="2"/>
  <c r="BI816" i="2"/>
  <c r="BH816" i="2"/>
  <c r="BG816" i="2"/>
  <c r="BF816" i="2"/>
  <c r="AA816" i="2"/>
  <c r="Y816" i="2"/>
  <c r="W816" i="2"/>
  <c r="N816" i="2"/>
  <c r="BE816" i="2" s="1"/>
  <c r="BK815" i="2"/>
  <c r="BI815" i="2"/>
  <c r="BH815" i="2"/>
  <c r="BG815" i="2"/>
  <c r="BF815" i="2"/>
  <c r="AA815" i="2"/>
  <c r="Y815" i="2"/>
  <c r="W815" i="2"/>
  <c r="N815" i="2"/>
  <c r="BE815" i="2" s="1"/>
  <c r="BK814" i="2"/>
  <c r="BI814" i="2"/>
  <c r="BH814" i="2"/>
  <c r="BG814" i="2"/>
  <c r="BF814" i="2"/>
  <c r="AA814" i="2"/>
  <c r="Y814" i="2"/>
  <c r="W814" i="2"/>
  <c r="N814" i="2"/>
  <c r="BE814" i="2" s="1"/>
  <c r="BK813" i="2"/>
  <c r="BI813" i="2"/>
  <c r="BH813" i="2"/>
  <c r="BG813" i="2"/>
  <c r="BF813" i="2"/>
  <c r="AA813" i="2"/>
  <c r="Y813" i="2"/>
  <c r="W813" i="2"/>
  <c r="N813" i="2"/>
  <c r="BE813" i="2" s="1"/>
  <c r="BK812" i="2"/>
  <c r="BI812" i="2"/>
  <c r="BH812" i="2"/>
  <c r="BG812" i="2"/>
  <c r="BF812" i="2"/>
  <c r="AA812" i="2"/>
  <c r="Y812" i="2"/>
  <c r="W812" i="2"/>
  <c r="N812" i="2"/>
  <c r="BE812" i="2" s="1"/>
  <c r="BK811" i="2"/>
  <c r="BI811" i="2"/>
  <c r="BH811" i="2"/>
  <c r="BG811" i="2"/>
  <c r="BF811" i="2"/>
  <c r="AA811" i="2"/>
  <c r="Y811" i="2"/>
  <c r="W811" i="2"/>
  <c r="N811" i="2"/>
  <c r="BE811" i="2" s="1"/>
  <c r="BK810" i="2"/>
  <c r="BI810" i="2"/>
  <c r="BH810" i="2"/>
  <c r="BG810" i="2"/>
  <c r="BF810" i="2"/>
  <c r="AA810" i="2"/>
  <c r="Y810" i="2"/>
  <c r="W810" i="2"/>
  <c r="N810" i="2"/>
  <c r="BE810" i="2" s="1"/>
  <c r="BK809" i="2"/>
  <c r="BI809" i="2"/>
  <c r="BH809" i="2"/>
  <c r="BG809" i="2"/>
  <c r="BF809" i="2"/>
  <c r="AA809" i="2"/>
  <c r="Y809" i="2"/>
  <c r="W809" i="2"/>
  <c r="N809" i="2"/>
  <c r="BE809" i="2" s="1"/>
  <c r="BK808" i="2"/>
  <c r="BI808" i="2"/>
  <c r="BH808" i="2"/>
  <c r="BG808" i="2"/>
  <c r="BF808" i="2"/>
  <c r="AA808" i="2"/>
  <c r="Y808" i="2"/>
  <c r="W808" i="2"/>
  <c r="N808" i="2"/>
  <c r="BE808" i="2" s="1"/>
  <c r="BK807" i="2"/>
  <c r="BI807" i="2"/>
  <c r="BH807" i="2"/>
  <c r="BG807" i="2"/>
  <c r="BF807" i="2"/>
  <c r="AA807" i="2"/>
  <c r="Y807" i="2"/>
  <c r="W807" i="2"/>
  <c r="N807" i="2"/>
  <c r="BE807" i="2" s="1"/>
  <c r="BK806" i="2"/>
  <c r="BI806" i="2"/>
  <c r="BH806" i="2"/>
  <c r="BG806" i="2"/>
  <c r="BF806" i="2"/>
  <c r="AA806" i="2"/>
  <c r="Y806" i="2"/>
  <c r="W806" i="2"/>
  <c r="N806" i="2"/>
  <c r="BE806" i="2" s="1"/>
  <c r="BK805" i="2"/>
  <c r="BI805" i="2"/>
  <c r="BH805" i="2"/>
  <c r="BG805" i="2"/>
  <c r="BF805" i="2"/>
  <c r="AA805" i="2"/>
  <c r="Y805" i="2"/>
  <c r="W805" i="2"/>
  <c r="N805" i="2"/>
  <c r="BE805" i="2" s="1"/>
  <c r="BK804" i="2"/>
  <c r="BI804" i="2"/>
  <c r="BH804" i="2"/>
  <c r="BG804" i="2"/>
  <c r="BF804" i="2"/>
  <c r="AA804" i="2"/>
  <c r="Y804" i="2"/>
  <c r="W804" i="2"/>
  <c r="N804" i="2"/>
  <c r="BE804" i="2" s="1"/>
  <c r="BK803" i="2"/>
  <c r="BI803" i="2"/>
  <c r="BH803" i="2"/>
  <c r="BG803" i="2"/>
  <c r="BF803" i="2"/>
  <c r="AA803" i="2"/>
  <c r="Y803" i="2"/>
  <c r="W803" i="2"/>
  <c r="N803" i="2"/>
  <c r="BE803" i="2" s="1"/>
  <c r="BK802" i="2"/>
  <c r="BI802" i="2"/>
  <c r="BH802" i="2"/>
  <c r="BG802" i="2"/>
  <c r="BF802" i="2"/>
  <c r="AA802" i="2"/>
  <c r="Y802" i="2"/>
  <c r="W802" i="2"/>
  <c r="N802" i="2"/>
  <c r="BE802" i="2" s="1"/>
  <c r="BK801" i="2"/>
  <c r="BI801" i="2"/>
  <c r="BH801" i="2"/>
  <c r="BG801" i="2"/>
  <c r="BF801" i="2"/>
  <c r="AA801" i="2"/>
  <c r="Y801" i="2"/>
  <c r="W801" i="2"/>
  <c r="N801" i="2"/>
  <c r="BE801" i="2" s="1"/>
  <c r="BK800" i="2"/>
  <c r="BI800" i="2"/>
  <c r="BH800" i="2"/>
  <c r="BG800" i="2"/>
  <c r="BF800" i="2"/>
  <c r="AA800" i="2"/>
  <c r="Y800" i="2"/>
  <c r="W800" i="2"/>
  <c r="N800" i="2"/>
  <c r="BE800" i="2" s="1"/>
  <c r="BK799" i="2"/>
  <c r="BI799" i="2"/>
  <c r="BH799" i="2"/>
  <c r="BG799" i="2"/>
  <c r="BF799" i="2"/>
  <c r="AA799" i="2"/>
  <c r="Y799" i="2"/>
  <c r="W799" i="2"/>
  <c r="N799" i="2"/>
  <c r="BE799" i="2" s="1"/>
  <c r="BK798" i="2"/>
  <c r="BI798" i="2"/>
  <c r="BH798" i="2"/>
  <c r="BG798" i="2"/>
  <c r="BF798" i="2"/>
  <c r="AA798" i="2"/>
  <c r="Y798" i="2"/>
  <c r="W798" i="2"/>
  <c r="N798" i="2"/>
  <c r="BE798" i="2" s="1"/>
  <c r="BK797" i="2"/>
  <c r="AA797" i="2"/>
  <c r="W797" i="2"/>
  <c r="N797" i="2"/>
  <c r="BK796" i="2"/>
  <c r="BI796" i="2"/>
  <c r="BH796" i="2"/>
  <c r="BG796" i="2"/>
  <c r="BF796" i="2"/>
  <c r="AA796" i="2"/>
  <c r="Y796" i="2"/>
  <c r="W796" i="2"/>
  <c r="N796" i="2"/>
  <c r="BE796" i="2" s="1"/>
  <c r="BK793" i="2"/>
  <c r="BI793" i="2"/>
  <c r="BH793" i="2"/>
  <c r="BG793" i="2"/>
  <c r="BF793" i="2"/>
  <c r="AA793" i="2"/>
  <c r="Y793" i="2"/>
  <c r="W793" i="2"/>
  <c r="N793" i="2"/>
  <c r="BE793" i="2" s="1"/>
  <c r="BK789" i="2"/>
  <c r="BI789" i="2"/>
  <c r="BH789" i="2"/>
  <c r="BG789" i="2"/>
  <c r="BF789" i="2"/>
  <c r="AA789" i="2"/>
  <c r="Y789" i="2"/>
  <c r="W789" i="2"/>
  <c r="N789" i="2"/>
  <c r="BE789" i="2" s="1"/>
  <c r="BK787" i="2"/>
  <c r="BI787" i="2"/>
  <c r="BH787" i="2"/>
  <c r="BG787" i="2"/>
  <c r="BF787" i="2"/>
  <c r="AA787" i="2"/>
  <c r="Y787" i="2"/>
  <c r="W787" i="2"/>
  <c r="N787" i="2"/>
  <c r="BE787" i="2" s="1"/>
  <c r="BK783" i="2"/>
  <c r="BK782" i="2" s="1"/>
  <c r="N782" i="2" s="1"/>
  <c r="N106" i="2" s="1"/>
  <c r="BI783" i="2"/>
  <c r="BH783" i="2"/>
  <c r="BG783" i="2"/>
  <c r="BF783" i="2"/>
  <c r="AA783" i="2"/>
  <c r="Y783" i="2"/>
  <c r="W783" i="2"/>
  <c r="W782" i="2" s="1"/>
  <c r="N783" i="2"/>
  <c r="BE783" i="2" s="1"/>
  <c r="Y782" i="2"/>
  <c r="BK781" i="2"/>
  <c r="BI781" i="2"/>
  <c r="BH781" i="2"/>
  <c r="BG781" i="2"/>
  <c r="BF781" i="2"/>
  <c r="AA781" i="2"/>
  <c r="Y781" i="2"/>
  <c r="W781" i="2"/>
  <c r="N781" i="2"/>
  <c r="BE781" i="2" s="1"/>
  <c r="BK780" i="2"/>
  <c r="BI780" i="2"/>
  <c r="BH780" i="2"/>
  <c r="BG780" i="2"/>
  <c r="BF780" i="2"/>
  <c r="AA780" i="2"/>
  <c r="Y780" i="2"/>
  <c r="W780" i="2"/>
  <c r="N780" i="2"/>
  <c r="BE780" i="2" s="1"/>
  <c r="BK779" i="2"/>
  <c r="BI779" i="2"/>
  <c r="BH779" i="2"/>
  <c r="BG779" i="2"/>
  <c r="BF779" i="2"/>
  <c r="AA779" i="2"/>
  <c r="Y779" i="2"/>
  <c r="W779" i="2"/>
  <c r="N779" i="2"/>
  <c r="BE779" i="2" s="1"/>
  <c r="BK778" i="2"/>
  <c r="BI778" i="2"/>
  <c r="BH778" i="2"/>
  <c r="BG778" i="2"/>
  <c r="BF778" i="2"/>
  <c r="AA778" i="2"/>
  <c r="Y778" i="2"/>
  <c r="W778" i="2"/>
  <c r="N778" i="2"/>
  <c r="BE778" i="2" s="1"/>
  <c r="BK776" i="2"/>
  <c r="BI776" i="2"/>
  <c r="BH776" i="2"/>
  <c r="BG776" i="2"/>
  <c r="BF776" i="2"/>
  <c r="AA776" i="2"/>
  <c r="Y776" i="2"/>
  <c r="W776" i="2"/>
  <c r="N776" i="2"/>
  <c r="BE776" i="2" s="1"/>
  <c r="BK774" i="2"/>
  <c r="BI774" i="2"/>
  <c r="BH774" i="2"/>
  <c r="BG774" i="2"/>
  <c r="BF774" i="2"/>
  <c r="AA774" i="2"/>
  <c r="Y774" i="2"/>
  <c r="W774" i="2"/>
  <c r="N774" i="2"/>
  <c r="BE774" i="2" s="1"/>
  <c r="BK773" i="2"/>
  <c r="AA773" i="2"/>
  <c r="W773" i="2"/>
  <c r="N773" i="2"/>
  <c r="BK772" i="2"/>
  <c r="BI772" i="2"/>
  <c r="BH772" i="2"/>
  <c r="BG772" i="2"/>
  <c r="BF772" i="2"/>
  <c r="AA772" i="2"/>
  <c r="Y772" i="2"/>
  <c r="W772" i="2"/>
  <c r="N772" i="2"/>
  <c r="BE772" i="2" s="1"/>
  <c r="BK771" i="2"/>
  <c r="BI771" i="2"/>
  <c r="BH771" i="2"/>
  <c r="BG771" i="2"/>
  <c r="BF771" i="2"/>
  <c r="AA771" i="2"/>
  <c r="Y771" i="2"/>
  <c r="W771" i="2"/>
  <c r="N771" i="2"/>
  <c r="BE771" i="2" s="1"/>
  <c r="BK770" i="2"/>
  <c r="BI770" i="2"/>
  <c r="BH770" i="2"/>
  <c r="BG770" i="2"/>
  <c r="BF770" i="2"/>
  <c r="AA770" i="2"/>
  <c r="Y770" i="2"/>
  <c r="W770" i="2"/>
  <c r="N770" i="2"/>
  <c r="BE770" i="2" s="1"/>
  <c r="BK769" i="2"/>
  <c r="BI769" i="2"/>
  <c r="BH769" i="2"/>
  <c r="BG769" i="2"/>
  <c r="BF769" i="2"/>
  <c r="AA769" i="2"/>
  <c r="Y769" i="2"/>
  <c r="W769" i="2"/>
  <c r="N769" i="2"/>
  <c r="BE769" i="2" s="1"/>
  <c r="BK768" i="2"/>
  <c r="BI768" i="2"/>
  <c r="BH768" i="2"/>
  <c r="BG768" i="2"/>
  <c r="BF768" i="2"/>
  <c r="AA768" i="2"/>
  <c r="Y768" i="2"/>
  <c r="W768" i="2"/>
  <c r="N768" i="2"/>
  <c r="BE768" i="2" s="1"/>
  <c r="BK767" i="2"/>
  <c r="BI767" i="2"/>
  <c r="BH767" i="2"/>
  <c r="BG767" i="2"/>
  <c r="BF767" i="2"/>
  <c r="AA767" i="2"/>
  <c r="Y767" i="2"/>
  <c r="W767" i="2"/>
  <c r="N767" i="2"/>
  <c r="BE767" i="2" s="1"/>
  <c r="BK765" i="2"/>
  <c r="BI765" i="2"/>
  <c r="BH765" i="2"/>
  <c r="BG765" i="2"/>
  <c r="BF765" i="2"/>
  <c r="AA765" i="2"/>
  <c r="Y765" i="2"/>
  <c r="W765" i="2"/>
  <c r="N765" i="2"/>
  <c r="BE765" i="2" s="1"/>
  <c r="BK763" i="2"/>
  <c r="BI763" i="2"/>
  <c r="BH763" i="2"/>
  <c r="BG763" i="2"/>
  <c r="BF763" i="2"/>
  <c r="AA763" i="2"/>
  <c r="Y763" i="2"/>
  <c r="W763" i="2"/>
  <c r="N763" i="2"/>
  <c r="BE763" i="2" s="1"/>
  <c r="BK761" i="2"/>
  <c r="BI761" i="2"/>
  <c r="BH761" i="2"/>
  <c r="BG761" i="2"/>
  <c r="BF761" i="2"/>
  <c r="AA761" i="2"/>
  <c r="Y761" i="2"/>
  <c r="W761" i="2"/>
  <c r="N761" i="2"/>
  <c r="BE761" i="2" s="1"/>
  <c r="BK757" i="2"/>
  <c r="BI757" i="2"/>
  <c r="BH757" i="2"/>
  <c r="BG757" i="2"/>
  <c r="BF757" i="2"/>
  <c r="AA757" i="2"/>
  <c r="Y757" i="2"/>
  <c r="W757" i="2"/>
  <c r="N757" i="2"/>
  <c r="BE757" i="2" s="1"/>
  <c r="BK755" i="2"/>
  <c r="BI755" i="2"/>
  <c r="BH755" i="2"/>
  <c r="BG755" i="2"/>
  <c r="BF755" i="2"/>
  <c r="AA755" i="2"/>
  <c r="Y755" i="2"/>
  <c r="W755" i="2"/>
  <c r="N755" i="2"/>
  <c r="BE755" i="2" s="1"/>
  <c r="BK751" i="2"/>
  <c r="BI751" i="2"/>
  <c r="BH751" i="2"/>
  <c r="BG751" i="2"/>
  <c r="BF751" i="2"/>
  <c r="AA751" i="2"/>
  <c r="Y751" i="2"/>
  <c r="W751" i="2"/>
  <c r="N751" i="2"/>
  <c r="BE751" i="2" s="1"/>
  <c r="BK749" i="2"/>
  <c r="BI749" i="2"/>
  <c r="BH749" i="2"/>
  <c r="BG749" i="2"/>
  <c r="BF749" i="2"/>
  <c r="AA749" i="2"/>
  <c r="Y749" i="2"/>
  <c r="W749" i="2"/>
  <c r="N749" i="2"/>
  <c r="BE749" i="2" s="1"/>
  <c r="BK746" i="2"/>
  <c r="BI746" i="2"/>
  <c r="BH746" i="2"/>
  <c r="BG746" i="2"/>
  <c r="BF746" i="2"/>
  <c r="AA746" i="2"/>
  <c r="Y746" i="2"/>
  <c r="W746" i="2"/>
  <c r="N746" i="2"/>
  <c r="BE746" i="2" s="1"/>
  <c r="BK744" i="2"/>
  <c r="BI744" i="2"/>
  <c r="BH744" i="2"/>
  <c r="BG744" i="2"/>
  <c r="BF744" i="2"/>
  <c r="AA744" i="2"/>
  <c r="Y744" i="2"/>
  <c r="W744" i="2"/>
  <c r="N744" i="2"/>
  <c r="BE744" i="2" s="1"/>
  <c r="BK742" i="2"/>
  <c r="BK732" i="2" s="1"/>
  <c r="N732" i="2" s="1"/>
  <c r="N104" i="2" s="1"/>
  <c r="BI742" i="2"/>
  <c r="BH742" i="2"/>
  <c r="BG742" i="2"/>
  <c r="BF742" i="2"/>
  <c r="AA742" i="2"/>
  <c r="Y742" i="2"/>
  <c r="W742" i="2"/>
  <c r="N742" i="2"/>
  <c r="BE742" i="2" s="1"/>
  <c r="BK740" i="2"/>
  <c r="BI740" i="2"/>
  <c r="BH740" i="2"/>
  <c r="BG740" i="2"/>
  <c r="BF740" i="2"/>
  <c r="AA740" i="2"/>
  <c r="Y740" i="2"/>
  <c r="Y732" i="2" s="1"/>
  <c r="W740" i="2"/>
  <c r="N740" i="2"/>
  <c r="BE740" i="2" s="1"/>
  <c r="BK737" i="2"/>
  <c r="BI737" i="2"/>
  <c r="BH737" i="2"/>
  <c r="BG737" i="2"/>
  <c r="BF737" i="2"/>
  <c r="AA737" i="2"/>
  <c r="Y737" i="2"/>
  <c r="W737" i="2"/>
  <c r="N737" i="2"/>
  <c r="BE737" i="2" s="1"/>
  <c r="BK735" i="2"/>
  <c r="BI735" i="2"/>
  <c r="BH735" i="2"/>
  <c r="BG735" i="2"/>
  <c r="BF735" i="2"/>
  <c r="AA735" i="2"/>
  <c r="Y735" i="2"/>
  <c r="W735" i="2"/>
  <c r="N735" i="2"/>
  <c r="BE735" i="2" s="1"/>
  <c r="BK733" i="2"/>
  <c r="BI733" i="2"/>
  <c r="BH733" i="2"/>
  <c r="BG733" i="2"/>
  <c r="BF733" i="2"/>
  <c r="AA733" i="2"/>
  <c r="Y733" i="2"/>
  <c r="W733" i="2"/>
  <c r="N733" i="2"/>
  <c r="BE733" i="2" s="1"/>
  <c r="BK731" i="2"/>
  <c r="BI731" i="2"/>
  <c r="BH731" i="2"/>
  <c r="BG731" i="2"/>
  <c r="BF731" i="2"/>
  <c r="AA731" i="2"/>
  <c r="Y731" i="2"/>
  <c r="W731" i="2"/>
  <c r="N731" i="2"/>
  <c r="BE731" i="2" s="1"/>
  <c r="BK726" i="2"/>
  <c r="BI726" i="2"/>
  <c r="BH726" i="2"/>
  <c r="BG726" i="2"/>
  <c r="BF726" i="2"/>
  <c r="AA726" i="2"/>
  <c r="Y726" i="2"/>
  <c r="W726" i="2"/>
  <c r="N726" i="2"/>
  <c r="BE726" i="2" s="1"/>
  <c r="BK722" i="2"/>
  <c r="BI722" i="2"/>
  <c r="BH722" i="2"/>
  <c r="BG722" i="2"/>
  <c r="BF722" i="2"/>
  <c r="AA722" i="2"/>
  <c r="Y722" i="2"/>
  <c r="W722" i="2"/>
  <c r="N722" i="2"/>
  <c r="BE722" i="2" s="1"/>
  <c r="BK715" i="2"/>
  <c r="BI715" i="2"/>
  <c r="BH715" i="2"/>
  <c r="BG715" i="2"/>
  <c r="BF715" i="2"/>
  <c r="AA715" i="2"/>
  <c r="Y715" i="2"/>
  <c r="W715" i="2"/>
  <c r="N715" i="2"/>
  <c r="BE715" i="2" s="1"/>
  <c r="BK710" i="2"/>
  <c r="BI710" i="2"/>
  <c r="BH710" i="2"/>
  <c r="BG710" i="2"/>
  <c r="BF710" i="2"/>
  <c r="AA710" i="2"/>
  <c r="Y710" i="2"/>
  <c r="W710" i="2"/>
  <c r="N710" i="2"/>
  <c r="BE710" i="2" s="1"/>
  <c r="BK703" i="2"/>
  <c r="BI703" i="2"/>
  <c r="BH703" i="2"/>
  <c r="BG703" i="2"/>
  <c r="BF703" i="2"/>
  <c r="AA703" i="2"/>
  <c r="Y703" i="2"/>
  <c r="W703" i="2"/>
  <c r="N703" i="2"/>
  <c r="BE703" i="2" s="1"/>
  <c r="BK693" i="2"/>
  <c r="BI693" i="2"/>
  <c r="BH693" i="2"/>
  <c r="BG693" i="2"/>
  <c r="BF693" i="2"/>
  <c r="AA693" i="2"/>
  <c r="Y693" i="2"/>
  <c r="W693" i="2"/>
  <c r="N693" i="2"/>
  <c r="BE693" i="2" s="1"/>
  <c r="BK691" i="2"/>
  <c r="BI691" i="2"/>
  <c r="BH691" i="2"/>
  <c r="BG691" i="2"/>
  <c r="BF691" i="2"/>
  <c r="AA691" i="2"/>
  <c r="Y691" i="2"/>
  <c r="W691" i="2"/>
  <c r="N691" i="2"/>
  <c r="BE691" i="2" s="1"/>
  <c r="BK687" i="2"/>
  <c r="BI687" i="2"/>
  <c r="BH687" i="2"/>
  <c r="BG687" i="2"/>
  <c r="BF687" i="2"/>
  <c r="AA687" i="2"/>
  <c r="Y687" i="2"/>
  <c r="W687" i="2"/>
  <c r="N687" i="2"/>
  <c r="BE687" i="2" s="1"/>
  <c r="BK683" i="2"/>
  <c r="BI683" i="2"/>
  <c r="BH683" i="2"/>
  <c r="BG683" i="2"/>
  <c r="BF683" i="2"/>
  <c r="AA683" i="2"/>
  <c r="Y683" i="2"/>
  <c r="W683" i="2"/>
  <c r="N683" i="2"/>
  <c r="BE683" i="2" s="1"/>
  <c r="BK681" i="2"/>
  <c r="BI681" i="2"/>
  <c r="BH681" i="2"/>
  <c r="BG681" i="2"/>
  <c r="BF681" i="2"/>
  <c r="AA681" i="2"/>
  <c r="Y681" i="2"/>
  <c r="W681" i="2"/>
  <c r="N681" i="2"/>
  <c r="BE681" i="2" s="1"/>
  <c r="BK679" i="2"/>
  <c r="BI679" i="2"/>
  <c r="BH679" i="2"/>
  <c r="BG679" i="2"/>
  <c r="BF679" i="2"/>
  <c r="AA679" i="2"/>
  <c r="Y679" i="2"/>
  <c r="W679" i="2"/>
  <c r="N679" i="2"/>
  <c r="BE679" i="2" s="1"/>
  <c r="BK677" i="2"/>
  <c r="BI677" i="2"/>
  <c r="BH677" i="2"/>
  <c r="BG677" i="2"/>
  <c r="BF677" i="2"/>
  <c r="AA677" i="2"/>
  <c r="Y677" i="2"/>
  <c r="W677" i="2"/>
  <c r="N677" i="2"/>
  <c r="BE677" i="2" s="1"/>
  <c r="BK667" i="2"/>
  <c r="BI667" i="2"/>
  <c r="BH667" i="2"/>
  <c r="BG667" i="2"/>
  <c r="BF667" i="2"/>
  <c r="AA667" i="2"/>
  <c r="Y667" i="2"/>
  <c r="W667" i="2"/>
  <c r="N667" i="2"/>
  <c r="BE667" i="2" s="1"/>
  <c r="BK663" i="2"/>
  <c r="BI663" i="2"/>
  <c r="BH663" i="2"/>
  <c r="BG663" i="2"/>
  <c r="BF663" i="2"/>
  <c r="AA663" i="2"/>
  <c r="Y663" i="2"/>
  <c r="W663" i="2"/>
  <c r="N663" i="2"/>
  <c r="BE663" i="2" s="1"/>
  <c r="BK656" i="2"/>
  <c r="BI656" i="2"/>
  <c r="BH656" i="2"/>
  <c r="BG656" i="2"/>
  <c r="BF656" i="2"/>
  <c r="AA656" i="2"/>
  <c r="Y656" i="2"/>
  <c r="W656" i="2"/>
  <c r="N656" i="2"/>
  <c r="BE656" i="2" s="1"/>
  <c r="BK654" i="2"/>
  <c r="BI654" i="2"/>
  <c r="BH654" i="2"/>
  <c r="BG654" i="2"/>
  <c r="BF654" i="2"/>
  <c r="AA654" i="2"/>
  <c r="Y654" i="2"/>
  <c r="W654" i="2"/>
  <c r="N654" i="2"/>
  <c r="BE654" i="2" s="1"/>
  <c r="BK652" i="2"/>
  <c r="BI652" i="2"/>
  <c r="BH652" i="2"/>
  <c r="BG652" i="2"/>
  <c r="BF652" i="2"/>
  <c r="AA652" i="2"/>
  <c r="Y652" i="2"/>
  <c r="W652" i="2"/>
  <c r="N652" i="2"/>
  <c r="BE652" i="2" s="1"/>
  <c r="BK650" i="2"/>
  <c r="BI650" i="2"/>
  <c r="BH650" i="2"/>
  <c r="BG650" i="2"/>
  <c r="BF650" i="2"/>
  <c r="AA650" i="2"/>
  <c r="Y650" i="2"/>
  <c r="W650" i="2"/>
  <c r="N650" i="2"/>
  <c r="BE650" i="2" s="1"/>
  <c r="BK648" i="2"/>
  <c r="BI648" i="2"/>
  <c r="BH648" i="2"/>
  <c r="BG648" i="2"/>
  <c r="BF648" i="2"/>
  <c r="AA648" i="2"/>
  <c r="Y648" i="2"/>
  <c r="W648" i="2"/>
  <c r="N648" i="2"/>
  <c r="BE648" i="2" s="1"/>
  <c r="BK643" i="2"/>
  <c r="BI643" i="2"/>
  <c r="BH643" i="2"/>
  <c r="BG643" i="2"/>
  <c r="BF643" i="2"/>
  <c r="AA643" i="2"/>
  <c r="Y643" i="2"/>
  <c r="W643" i="2"/>
  <c r="N643" i="2"/>
  <c r="BE643" i="2" s="1"/>
  <c r="BK637" i="2"/>
  <c r="BI637" i="2"/>
  <c r="BH637" i="2"/>
  <c r="BG637" i="2"/>
  <c r="BF637" i="2"/>
  <c r="AA637" i="2"/>
  <c r="Y637" i="2"/>
  <c r="W637" i="2"/>
  <c r="N637" i="2"/>
  <c r="BE637" i="2" s="1"/>
  <c r="BK635" i="2"/>
  <c r="BI635" i="2"/>
  <c r="BH635" i="2"/>
  <c r="BG635" i="2"/>
  <c r="BF635" i="2"/>
  <c r="AA635" i="2"/>
  <c r="Y635" i="2"/>
  <c r="W635" i="2"/>
  <c r="N635" i="2"/>
  <c r="BE635" i="2" s="1"/>
  <c r="BK633" i="2"/>
  <c r="BI633" i="2"/>
  <c r="BH633" i="2"/>
  <c r="BG633" i="2"/>
  <c r="BF633" i="2"/>
  <c r="AA633" i="2"/>
  <c r="Y633" i="2"/>
  <c r="W633" i="2"/>
  <c r="N633" i="2"/>
  <c r="BE633" i="2" s="1"/>
  <c r="BK629" i="2"/>
  <c r="BI629" i="2"/>
  <c r="BH629" i="2"/>
  <c r="BG629" i="2"/>
  <c r="BF629" i="2"/>
  <c r="AA629" i="2"/>
  <c r="Y629" i="2"/>
  <c r="W629" i="2"/>
  <c r="N629" i="2"/>
  <c r="BE629" i="2" s="1"/>
  <c r="BK627" i="2"/>
  <c r="BI627" i="2"/>
  <c r="BH627" i="2"/>
  <c r="BG627" i="2"/>
  <c r="BF627" i="2"/>
  <c r="AA627" i="2"/>
  <c r="Y627" i="2"/>
  <c r="W627" i="2"/>
  <c r="N627" i="2"/>
  <c r="BE627" i="2" s="1"/>
  <c r="BK625" i="2"/>
  <c r="BI625" i="2"/>
  <c r="BH625" i="2"/>
  <c r="BG625" i="2"/>
  <c r="BF625" i="2"/>
  <c r="AA625" i="2"/>
  <c r="Y625" i="2"/>
  <c r="W625" i="2"/>
  <c r="N625" i="2"/>
  <c r="BE625" i="2" s="1"/>
  <c r="BK621" i="2"/>
  <c r="BI621" i="2"/>
  <c r="BH621" i="2"/>
  <c r="BG621" i="2"/>
  <c r="BF621" i="2"/>
  <c r="AA621" i="2"/>
  <c r="Y621" i="2"/>
  <c r="W621" i="2"/>
  <c r="N621" i="2"/>
  <c r="BE621" i="2" s="1"/>
  <c r="BK619" i="2"/>
  <c r="BI619" i="2"/>
  <c r="BH619" i="2"/>
  <c r="BG619" i="2"/>
  <c r="BF619" i="2"/>
  <c r="AA619" i="2"/>
  <c r="Y619" i="2"/>
  <c r="W619" i="2"/>
  <c r="N619" i="2"/>
  <c r="BE619" i="2" s="1"/>
  <c r="BK617" i="2"/>
  <c r="BK616" i="2" s="1"/>
  <c r="N616" i="2" s="1"/>
  <c r="BI617" i="2"/>
  <c r="BH617" i="2"/>
  <c r="BG617" i="2"/>
  <c r="BF617" i="2"/>
  <c r="AA617" i="2"/>
  <c r="Y617" i="2"/>
  <c r="W617" i="2"/>
  <c r="N617" i="2"/>
  <c r="BE617" i="2" s="1"/>
  <c r="AA616" i="2"/>
  <c r="Y616" i="2"/>
  <c r="W616" i="2"/>
  <c r="BK615" i="2"/>
  <c r="BI615" i="2"/>
  <c r="BH615" i="2"/>
  <c r="BG615" i="2"/>
  <c r="BF615" i="2"/>
  <c r="AA615" i="2"/>
  <c r="AA614" i="2" s="1"/>
  <c r="Y615" i="2"/>
  <c r="W615" i="2"/>
  <c r="N615" i="2"/>
  <c r="BE615" i="2" s="1"/>
  <c r="BK614" i="2"/>
  <c r="Y614" i="2"/>
  <c r="W614" i="2"/>
  <c r="N614" i="2"/>
  <c r="BK613" i="2"/>
  <c r="BI613" i="2"/>
  <c r="BH613" i="2"/>
  <c r="BG613" i="2"/>
  <c r="BF613" i="2"/>
  <c r="AA613" i="2"/>
  <c r="Y613" i="2"/>
  <c r="W613" i="2"/>
  <c r="N613" i="2"/>
  <c r="BE613" i="2" s="1"/>
  <c r="BK612" i="2"/>
  <c r="BI612" i="2"/>
  <c r="BH612" i="2"/>
  <c r="BG612" i="2"/>
  <c r="BF612" i="2"/>
  <c r="AA612" i="2"/>
  <c r="Y612" i="2"/>
  <c r="W612" i="2"/>
  <c r="N612" i="2"/>
  <c r="BE612" i="2" s="1"/>
  <c r="BK611" i="2"/>
  <c r="BI611" i="2"/>
  <c r="BH611" i="2"/>
  <c r="BG611" i="2"/>
  <c r="BF611" i="2"/>
  <c r="AA611" i="2"/>
  <c r="Y611" i="2"/>
  <c r="W611" i="2"/>
  <c r="N611" i="2"/>
  <c r="BE611" i="2" s="1"/>
  <c r="BK610" i="2"/>
  <c r="BI610" i="2"/>
  <c r="BH610" i="2"/>
  <c r="BG610" i="2"/>
  <c r="BF610" i="2"/>
  <c r="AA610" i="2"/>
  <c r="Y610" i="2"/>
  <c r="W610" i="2"/>
  <c r="N610" i="2"/>
  <c r="BE610" i="2" s="1"/>
  <c r="BK609" i="2"/>
  <c r="BI609" i="2"/>
  <c r="BH609" i="2"/>
  <c r="BG609" i="2"/>
  <c r="BF609" i="2"/>
  <c r="AA609" i="2"/>
  <c r="Y609" i="2"/>
  <c r="W609" i="2"/>
  <c r="N609" i="2"/>
  <c r="BE609" i="2" s="1"/>
  <c r="BK608" i="2"/>
  <c r="BK607" i="2" s="1"/>
  <c r="N607" i="2" s="1"/>
  <c r="BI608" i="2"/>
  <c r="BH608" i="2"/>
  <c r="BG608" i="2"/>
  <c r="BF608" i="2"/>
  <c r="AA608" i="2"/>
  <c r="Y608" i="2"/>
  <c r="W608" i="2"/>
  <c r="N608" i="2"/>
  <c r="BE608" i="2" s="1"/>
  <c r="AA607" i="2"/>
  <c r="W607" i="2"/>
  <c r="BK606" i="2"/>
  <c r="BI606" i="2"/>
  <c r="BH606" i="2"/>
  <c r="BG606" i="2"/>
  <c r="BF606" i="2"/>
  <c r="AA606" i="2"/>
  <c r="Y606" i="2"/>
  <c r="W606" i="2"/>
  <c r="N606" i="2"/>
  <c r="BE606" i="2" s="1"/>
  <c r="BK603" i="2"/>
  <c r="BI603" i="2"/>
  <c r="BH603" i="2"/>
  <c r="BG603" i="2"/>
  <c r="BF603" i="2"/>
  <c r="AA603" i="2"/>
  <c r="Y603" i="2"/>
  <c r="W603" i="2"/>
  <c r="N603" i="2"/>
  <c r="BE603" i="2" s="1"/>
  <c r="BK601" i="2"/>
  <c r="BI601" i="2"/>
  <c r="BH601" i="2"/>
  <c r="BG601" i="2"/>
  <c r="BF601" i="2"/>
  <c r="AA601" i="2"/>
  <c r="Y601" i="2"/>
  <c r="W601" i="2"/>
  <c r="N601" i="2"/>
  <c r="BE601" i="2" s="1"/>
  <c r="BK597" i="2"/>
  <c r="BI597" i="2"/>
  <c r="BH597" i="2"/>
  <c r="BG597" i="2"/>
  <c r="BF597" i="2"/>
  <c r="AA597" i="2"/>
  <c r="Y597" i="2"/>
  <c r="W597" i="2"/>
  <c r="N597" i="2"/>
  <c r="BE597" i="2" s="1"/>
  <c r="BK595" i="2"/>
  <c r="BI595" i="2"/>
  <c r="BH595" i="2"/>
  <c r="BG595" i="2"/>
  <c r="BF595" i="2"/>
  <c r="AA595" i="2"/>
  <c r="Y595" i="2"/>
  <c r="W595" i="2"/>
  <c r="N595" i="2"/>
  <c r="BE595" i="2" s="1"/>
  <c r="BK590" i="2"/>
  <c r="BI590" i="2"/>
  <c r="BH590" i="2"/>
  <c r="BG590" i="2"/>
  <c r="BF590" i="2"/>
  <c r="AA590" i="2"/>
  <c r="Y590" i="2"/>
  <c r="W590" i="2"/>
  <c r="N590" i="2"/>
  <c r="BE590" i="2" s="1"/>
  <c r="BK585" i="2"/>
  <c r="BI585" i="2"/>
  <c r="BH585" i="2"/>
  <c r="BG585" i="2"/>
  <c r="BF585" i="2"/>
  <c r="AA585" i="2"/>
  <c r="Y585" i="2"/>
  <c r="W585" i="2"/>
  <c r="N585" i="2"/>
  <c r="BE585" i="2" s="1"/>
  <c r="BK580" i="2"/>
  <c r="BI580" i="2"/>
  <c r="BH580" i="2"/>
  <c r="BG580" i="2"/>
  <c r="BF580" i="2"/>
  <c r="AA580" i="2"/>
  <c r="Y580" i="2"/>
  <c r="W580" i="2"/>
  <c r="N580" i="2"/>
  <c r="BE580" i="2" s="1"/>
  <c r="BK578" i="2"/>
  <c r="BI578" i="2"/>
  <c r="BH578" i="2"/>
  <c r="BG578" i="2"/>
  <c r="BF578" i="2"/>
  <c r="AA578" i="2"/>
  <c r="Y578" i="2"/>
  <c r="W578" i="2"/>
  <c r="N578" i="2"/>
  <c r="BE578" i="2" s="1"/>
  <c r="BK576" i="2"/>
  <c r="BI576" i="2"/>
  <c r="BH576" i="2"/>
  <c r="BG576" i="2"/>
  <c r="BF576" i="2"/>
  <c r="AA576" i="2"/>
  <c r="Y576" i="2"/>
  <c r="W576" i="2"/>
  <c r="N576" i="2"/>
  <c r="BE576" i="2" s="1"/>
  <c r="BK574" i="2"/>
  <c r="BI574" i="2"/>
  <c r="BH574" i="2"/>
  <c r="BG574" i="2"/>
  <c r="BF574" i="2"/>
  <c r="AA574" i="2"/>
  <c r="Y574" i="2"/>
  <c r="W574" i="2"/>
  <c r="N574" i="2"/>
  <c r="BE574" i="2" s="1"/>
  <c r="BK569" i="2"/>
  <c r="BK568" i="2" s="1"/>
  <c r="N568" i="2" s="1"/>
  <c r="N100" i="2" s="1"/>
  <c r="BI569" i="2"/>
  <c r="BH569" i="2"/>
  <c r="BG569" i="2"/>
  <c r="BF569" i="2"/>
  <c r="AA569" i="2"/>
  <c r="Y569" i="2"/>
  <c r="W569" i="2"/>
  <c r="N569" i="2"/>
  <c r="BE569" i="2" s="1"/>
  <c r="Y568" i="2"/>
  <c r="BK567" i="2"/>
  <c r="BI567" i="2"/>
  <c r="BH567" i="2"/>
  <c r="BG567" i="2"/>
  <c r="BF567" i="2"/>
  <c r="AA567" i="2"/>
  <c r="Y567" i="2"/>
  <c r="W567" i="2"/>
  <c r="N567" i="2"/>
  <c r="BE567" i="2" s="1"/>
  <c r="BK565" i="2"/>
  <c r="BI565" i="2"/>
  <c r="BH565" i="2"/>
  <c r="BG565" i="2"/>
  <c r="BF565" i="2"/>
  <c r="AA565" i="2"/>
  <c r="Y565" i="2"/>
  <c r="W565" i="2"/>
  <c r="N565" i="2"/>
  <c r="BE565" i="2" s="1"/>
  <c r="BK558" i="2"/>
  <c r="BK557" i="2" s="1"/>
  <c r="N557" i="2" s="1"/>
  <c r="BI558" i="2"/>
  <c r="BH558" i="2"/>
  <c r="BG558" i="2"/>
  <c r="BF558" i="2"/>
  <c r="AA558" i="2"/>
  <c r="Y558" i="2"/>
  <c r="W558" i="2"/>
  <c r="N558" i="2"/>
  <c r="BE558" i="2" s="1"/>
  <c r="AA557" i="2"/>
  <c r="Y557" i="2"/>
  <c r="W557" i="2"/>
  <c r="BK555" i="2"/>
  <c r="BK554" i="2" s="1"/>
  <c r="N554" i="2" s="1"/>
  <c r="BI555" i="2"/>
  <c r="BH555" i="2"/>
  <c r="BG555" i="2"/>
  <c r="BF555" i="2"/>
  <c r="AA555" i="2"/>
  <c r="Y555" i="2"/>
  <c r="W555" i="2"/>
  <c r="N555" i="2"/>
  <c r="BE555" i="2" s="1"/>
  <c r="AA554" i="2"/>
  <c r="Y554" i="2"/>
  <c r="W554" i="2"/>
  <c r="BK553" i="2"/>
  <c r="BI553" i="2"/>
  <c r="BH553" i="2"/>
  <c r="BG553" i="2"/>
  <c r="BF553" i="2"/>
  <c r="AA553" i="2"/>
  <c r="Y553" i="2"/>
  <c r="W553" i="2"/>
  <c r="N553" i="2"/>
  <c r="BE553" i="2" s="1"/>
  <c r="BK552" i="2"/>
  <c r="BI552" i="2"/>
  <c r="BH552" i="2"/>
  <c r="BG552" i="2"/>
  <c r="BF552" i="2"/>
  <c r="AA552" i="2"/>
  <c r="Y552" i="2"/>
  <c r="Y549" i="2" s="1"/>
  <c r="W552" i="2"/>
  <c r="N552" i="2"/>
  <c r="BE552" i="2" s="1"/>
  <c r="BK551" i="2"/>
  <c r="BI551" i="2"/>
  <c r="BH551" i="2"/>
  <c r="BG551" i="2"/>
  <c r="BF551" i="2"/>
  <c r="AA551" i="2"/>
  <c r="Y551" i="2"/>
  <c r="W551" i="2"/>
  <c r="N551" i="2"/>
  <c r="BE551" i="2" s="1"/>
  <c r="BK550" i="2"/>
  <c r="BI550" i="2"/>
  <c r="BH550" i="2"/>
  <c r="BG550" i="2"/>
  <c r="BF550" i="2"/>
  <c r="AA550" i="2"/>
  <c r="Y550" i="2"/>
  <c r="W550" i="2"/>
  <c r="W549" i="2" s="1"/>
  <c r="N550" i="2"/>
  <c r="BE550" i="2" s="1"/>
  <c r="BK548" i="2"/>
  <c r="BI548" i="2"/>
  <c r="BH548" i="2"/>
  <c r="BG548" i="2"/>
  <c r="BF548" i="2"/>
  <c r="AA548" i="2"/>
  <c r="Y548" i="2"/>
  <c r="W548" i="2"/>
  <c r="N548" i="2"/>
  <c r="BE548" i="2" s="1"/>
  <c r="BK547" i="2"/>
  <c r="BI547" i="2"/>
  <c r="BH547" i="2"/>
  <c r="BG547" i="2"/>
  <c r="BF547" i="2"/>
  <c r="AA547" i="2"/>
  <c r="Y547" i="2"/>
  <c r="W547" i="2"/>
  <c r="N547" i="2"/>
  <c r="BE547" i="2" s="1"/>
  <c r="BK546" i="2"/>
  <c r="BI546" i="2"/>
  <c r="BH546" i="2"/>
  <c r="BG546" i="2"/>
  <c r="BF546" i="2"/>
  <c r="AA546" i="2"/>
  <c r="Y546" i="2"/>
  <c r="W546" i="2"/>
  <c r="N546" i="2"/>
  <c r="BE546" i="2" s="1"/>
  <c r="BK545" i="2"/>
  <c r="BI545" i="2"/>
  <c r="BH545" i="2"/>
  <c r="BG545" i="2"/>
  <c r="BF545" i="2"/>
  <c r="AA545" i="2"/>
  <c r="Y545" i="2"/>
  <c r="W545" i="2"/>
  <c r="N545" i="2"/>
  <c r="BE545" i="2" s="1"/>
  <c r="BK544" i="2"/>
  <c r="BI544" i="2"/>
  <c r="BH544" i="2"/>
  <c r="BG544" i="2"/>
  <c r="BF544" i="2"/>
  <c r="AA544" i="2"/>
  <c r="Y544" i="2"/>
  <c r="W544" i="2"/>
  <c r="N544" i="2"/>
  <c r="BE544" i="2" s="1"/>
  <c r="BK543" i="2"/>
  <c r="BI543" i="2"/>
  <c r="BH543" i="2"/>
  <c r="BG543" i="2"/>
  <c r="BF543" i="2"/>
  <c r="AA543" i="2"/>
  <c r="Y543" i="2"/>
  <c r="W543" i="2"/>
  <c r="N543" i="2"/>
  <c r="BE543" i="2" s="1"/>
  <c r="BK542" i="2"/>
  <c r="BI542" i="2"/>
  <c r="BH542" i="2"/>
  <c r="BG542" i="2"/>
  <c r="BF542" i="2"/>
  <c r="AA542" i="2"/>
  <c r="Y542" i="2"/>
  <c r="W542" i="2"/>
  <c r="N542" i="2"/>
  <c r="BE542" i="2" s="1"/>
  <c r="BK541" i="2"/>
  <c r="BI541" i="2"/>
  <c r="BH541" i="2"/>
  <c r="BG541" i="2"/>
  <c r="BF541" i="2"/>
  <c r="AA541" i="2"/>
  <c r="Y541" i="2"/>
  <c r="W541" i="2"/>
  <c r="N541" i="2"/>
  <c r="BE541" i="2" s="1"/>
  <c r="BK540" i="2"/>
  <c r="BI540" i="2"/>
  <c r="BH540" i="2"/>
  <c r="BG540" i="2"/>
  <c r="BF540" i="2"/>
  <c r="AA540" i="2"/>
  <c r="Y540" i="2"/>
  <c r="W540" i="2"/>
  <c r="N540" i="2"/>
  <c r="BE540" i="2" s="1"/>
  <c r="BK539" i="2"/>
  <c r="BI539" i="2"/>
  <c r="BH539" i="2"/>
  <c r="BG539" i="2"/>
  <c r="BF539" i="2"/>
  <c r="AA539" i="2"/>
  <c r="Y539" i="2"/>
  <c r="W539" i="2"/>
  <c r="N539" i="2"/>
  <c r="BE539" i="2" s="1"/>
  <c r="BK535" i="2"/>
  <c r="BI535" i="2"/>
  <c r="BH535" i="2"/>
  <c r="BG535" i="2"/>
  <c r="BF535" i="2"/>
  <c r="AA535" i="2"/>
  <c r="Y535" i="2"/>
  <c r="W535" i="2"/>
  <c r="N535" i="2"/>
  <c r="BE535" i="2" s="1"/>
  <c r="BK527" i="2"/>
  <c r="BI527" i="2"/>
  <c r="BH527" i="2"/>
  <c r="BG527" i="2"/>
  <c r="BF527" i="2"/>
  <c r="AA527" i="2"/>
  <c r="Y527" i="2"/>
  <c r="W527" i="2"/>
  <c r="N527" i="2"/>
  <c r="BE527" i="2" s="1"/>
  <c r="BK523" i="2"/>
  <c r="BI523" i="2"/>
  <c r="BH523" i="2"/>
  <c r="BG523" i="2"/>
  <c r="BF523" i="2"/>
  <c r="AA523" i="2"/>
  <c r="Y523" i="2"/>
  <c r="W523" i="2"/>
  <c r="N523" i="2"/>
  <c r="BE523" i="2" s="1"/>
  <c r="BK516" i="2"/>
  <c r="BI516" i="2"/>
  <c r="BH516" i="2"/>
  <c r="BG516" i="2"/>
  <c r="BF516" i="2"/>
  <c r="AA516" i="2"/>
  <c r="Y516" i="2"/>
  <c r="W516" i="2"/>
  <c r="N516" i="2"/>
  <c r="BE516" i="2" s="1"/>
  <c r="BK509" i="2"/>
  <c r="BI509" i="2"/>
  <c r="BH509" i="2"/>
  <c r="BG509" i="2"/>
  <c r="BF509" i="2"/>
  <c r="AA509" i="2"/>
  <c r="Y509" i="2"/>
  <c r="W509" i="2"/>
  <c r="N509" i="2"/>
  <c r="BE509" i="2" s="1"/>
  <c r="BK505" i="2"/>
  <c r="BI505" i="2"/>
  <c r="BH505" i="2"/>
  <c r="BG505" i="2"/>
  <c r="BF505" i="2"/>
  <c r="AA505" i="2"/>
  <c r="Y505" i="2"/>
  <c r="W505" i="2"/>
  <c r="N505" i="2"/>
  <c r="BE505" i="2" s="1"/>
  <c r="BK504" i="2"/>
  <c r="BI504" i="2"/>
  <c r="BH504" i="2"/>
  <c r="BG504" i="2"/>
  <c r="BF504" i="2"/>
  <c r="AA504" i="2"/>
  <c r="Y504" i="2"/>
  <c r="W504" i="2"/>
  <c r="N504" i="2"/>
  <c r="BE504" i="2" s="1"/>
  <c r="BK502" i="2"/>
  <c r="BI502" i="2"/>
  <c r="BH502" i="2"/>
  <c r="BG502" i="2"/>
  <c r="BF502" i="2"/>
  <c r="AA502" i="2"/>
  <c r="Y502" i="2"/>
  <c r="W502" i="2"/>
  <c r="N502" i="2"/>
  <c r="BE502" i="2" s="1"/>
  <c r="BK500" i="2"/>
  <c r="BI500" i="2"/>
  <c r="BH500" i="2"/>
  <c r="BG500" i="2"/>
  <c r="BF500" i="2"/>
  <c r="AA500" i="2"/>
  <c r="Y500" i="2"/>
  <c r="W500" i="2"/>
  <c r="N500" i="2"/>
  <c r="BE500" i="2" s="1"/>
  <c r="BK498" i="2"/>
  <c r="BI498" i="2"/>
  <c r="BH498" i="2"/>
  <c r="BG498" i="2"/>
  <c r="BF498" i="2"/>
  <c r="AA498" i="2"/>
  <c r="Y498" i="2"/>
  <c r="W498" i="2"/>
  <c r="N498" i="2"/>
  <c r="BE498" i="2" s="1"/>
  <c r="BK496" i="2"/>
  <c r="BI496" i="2"/>
  <c r="BH496" i="2"/>
  <c r="BG496" i="2"/>
  <c r="BF496" i="2"/>
  <c r="AA496" i="2"/>
  <c r="Y496" i="2"/>
  <c r="W496" i="2"/>
  <c r="N496" i="2"/>
  <c r="BE496" i="2" s="1"/>
  <c r="BK494" i="2"/>
  <c r="BI494" i="2"/>
  <c r="BH494" i="2"/>
  <c r="BG494" i="2"/>
  <c r="BF494" i="2"/>
  <c r="AA494" i="2"/>
  <c r="Y494" i="2"/>
  <c r="W494" i="2"/>
  <c r="N494" i="2"/>
  <c r="BE494" i="2" s="1"/>
  <c r="BK488" i="2"/>
  <c r="BI488" i="2"/>
  <c r="BH488" i="2"/>
  <c r="BG488" i="2"/>
  <c r="BF488" i="2"/>
  <c r="AA488" i="2"/>
  <c r="Y488" i="2"/>
  <c r="W488" i="2"/>
  <c r="N488" i="2"/>
  <c r="BE488" i="2" s="1"/>
  <c r="BK486" i="2"/>
  <c r="BI486" i="2"/>
  <c r="BH486" i="2"/>
  <c r="BG486" i="2"/>
  <c r="BF486" i="2"/>
  <c r="AA486" i="2"/>
  <c r="Y486" i="2"/>
  <c r="W486" i="2"/>
  <c r="N486" i="2"/>
  <c r="BE486" i="2" s="1"/>
  <c r="BK484" i="2"/>
  <c r="BI484" i="2"/>
  <c r="BH484" i="2"/>
  <c r="BG484" i="2"/>
  <c r="BF484" i="2"/>
  <c r="AA484" i="2"/>
  <c r="Y484" i="2"/>
  <c r="W484" i="2"/>
  <c r="N484" i="2"/>
  <c r="BE484" i="2" s="1"/>
  <c r="BK480" i="2"/>
  <c r="BI480" i="2"/>
  <c r="BH480" i="2"/>
  <c r="BG480" i="2"/>
  <c r="BF480" i="2"/>
  <c r="AA480" i="2"/>
  <c r="Y480" i="2"/>
  <c r="W480" i="2"/>
  <c r="N480" i="2"/>
  <c r="BE480" i="2" s="1"/>
  <c r="BK475" i="2"/>
  <c r="BI475" i="2"/>
  <c r="BH475" i="2"/>
  <c r="BG475" i="2"/>
  <c r="BF475" i="2"/>
  <c r="AA475" i="2"/>
  <c r="Y475" i="2"/>
  <c r="W475" i="2"/>
  <c r="N475" i="2"/>
  <c r="BE475" i="2" s="1"/>
  <c r="BK473" i="2"/>
  <c r="BI473" i="2"/>
  <c r="BH473" i="2"/>
  <c r="BG473" i="2"/>
  <c r="BF473" i="2"/>
  <c r="AA473" i="2"/>
  <c r="Y473" i="2"/>
  <c r="W473" i="2"/>
  <c r="N473" i="2"/>
  <c r="BE473" i="2" s="1"/>
  <c r="BK471" i="2"/>
  <c r="BI471" i="2"/>
  <c r="BH471" i="2"/>
  <c r="BG471" i="2"/>
  <c r="BF471" i="2"/>
  <c r="AA471" i="2"/>
  <c r="Y471" i="2"/>
  <c r="W471" i="2"/>
  <c r="N471" i="2"/>
  <c r="BE471" i="2" s="1"/>
  <c r="BK469" i="2"/>
  <c r="BI469" i="2"/>
  <c r="BH469" i="2"/>
  <c r="BG469" i="2"/>
  <c r="BF469" i="2"/>
  <c r="AA469" i="2"/>
  <c r="Y469" i="2"/>
  <c r="W469" i="2"/>
  <c r="N469" i="2"/>
  <c r="BE469" i="2" s="1"/>
  <c r="BK461" i="2"/>
  <c r="BI461" i="2"/>
  <c r="BH461" i="2"/>
  <c r="BG461" i="2"/>
  <c r="BF461" i="2"/>
  <c r="AA461" i="2"/>
  <c r="Y461" i="2"/>
  <c r="W461" i="2"/>
  <c r="N461" i="2"/>
  <c r="BE461" i="2" s="1"/>
  <c r="BK458" i="2"/>
  <c r="BI458" i="2"/>
  <c r="BH458" i="2"/>
  <c r="BG458" i="2"/>
  <c r="BF458" i="2"/>
  <c r="AA458" i="2"/>
  <c r="Y458" i="2"/>
  <c r="W458" i="2"/>
  <c r="N458" i="2"/>
  <c r="BE458" i="2" s="1"/>
  <c r="BK453" i="2"/>
  <c r="BI453" i="2"/>
  <c r="BH453" i="2"/>
  <c r="BG453" i="2"/>
  <c r="BF453" i="2"/>
  <c r="AA453" i="2"/>
  <c r="Y453" i="2"/>
  <c r="W453" i="2"/>
  <c r="N453" i="2"/>
  <c r="BE453" i="2" s="1"/>
  <c r="BK452" i="2"/>
  <c r="BI452" i="2"/>
  <c r="BH452" i="2"/>
  <c r="BG452" i="2"/>
  <c r="BF452" i="2"/>
  <c r="AA452" i="2"/>
  <c r="Y452" i="2"/>
  <c r="W452" i="2"/>
  <c r="N452" i="2"/>
  <c r="BE452" i="2" s="1"/>
  <c r="BK447" i="2"/>
  <c r="BI447" i="2"/>
  <c r="BH447" i="2"/>
  <c r="BG447" i="2"/>
  <c r="BF447" i="2"/>
  <c r="AA447" i="2"/>
  <c r="Y447" i="2"/>
  <c r="W447" i="2"/>
  <c r="N447" i="2"/>
  <c r="BE447" i="2" s="1"/>
  <c r="BK445" i="2"/>
  <c r="BI445" i="2"/>
  <c r="BH445" i="2"/>
  <c r="BG445" i="2"/>
  <c r="BF445" i="2"/>
  <c r="AA445" i="2"/>
  <c r="Y445" i="2"/>
  <c r="W445" i="2"/>
  <c r="N445" i="2"/>
  <c r="BE445" i="2" s="1"/>
  <c r="BK441" i="2"/>
  <c r="BI441" i="2"/>
  <c r="BH441" i="2"/>
  <c r="BG441" i="2"/>
  <c r="BF441" i="2"/>
  <c r="AA441" i="2"/>
  <c r="Y441" i="2"/>
  <c r="W441" i="2"/>
  <c r="N441" i="2"/>
  <c r="BE441" i="2" s="1"/>
  <c r="BK437" i="2"/>
  <c r="BI437" i="2"/>
  <c r="BH437" i="2"/>
  <c r="BG437" i="2"/>
  <c r="BF437" i="2"/>
  <c r="AA437" i="2"/>
  <c r="Y437" i="2"/>
  <c r="W437" i="2"/>
  <c r="N437" i="2"/>
  <c r="BE437" i="2" s="1"/>
  <c r="BK433" i="2"/>
  <c r="BI433" i="2"/>
  <c r="BH433" i="2"/>
  <c r="BG433" i="2"/>
  <c r="BF433" i="2"/>
  <c r="AA433" i="2"/>
  <c r="Y433" i="2"/>
  <c r="W433" i="2"/>
  <c r="N433" i="2"/>
  <c r="BE433" i="2" s="1"/>
  <c r="BK431" i="2"/>
  <c r="BI431" i="2"/>
  <c r="BH431" i="2"/>
  <c r="BG431" i="2"/>
  <c r="BF431" i="2"/>
  <c r="AA431" i="2"/>
  <c r="Y431" i="2"/>
  <c r="W431" i="2"/>
  <c r="N431" i="2"/>
  <c r="BE431" i="2" s="1"/>
  <c r="BK429" i="2"/>
  <c r="BI429" i="2"/>
  <c r="BH429" i="2"/>
  <c r="BG429" i="2"/>
  <c r="BF429" i="2"/>
  <c r="AA429" i="2"/>
  <c r="Y429" i="2"/>
  <c r="W429" i="2"/>
  <c r="N429" i="2"/>
  <c r="BE429" i="2" s="1"/>
  <c r="BK427" i="2"/>
  <c r="BI427" i="2"/>
  <c r="BH427" i="2"/>
  <c r="BG427" i="2"/>
  <c r="BF427" i="2"/>
  <c r="AA427" i="2"/>
  <c r="Y427" i="2"/>
  <c r="W427" i="2"/>
  <c r="N427" i="2"/>
  <c r="BE427" i="2" s="1"/>
  <c r="BK416" i="2"/>
  <c r="BI416" i="2"/>
  <c r="BH416" i="2"/>
  <c r="BG416" i="2"/>
  <c r="BF416" i="2"/>
  <c r="AA416" i="2"/>
  <c r="Y416" i="2"/>
  <c r="W416" i="2"/>
  <c r="N416" i="2"/>
  <c r="BE416" i="2" s="1"/>
  <c r="BK414" i="2"/>
  <c r="BI414" i="2"/>
  <c r="BH414" i="2"/>
  <c r="BG414" i="2"/>
  <c r="BF414" i="2"/>
  <c r="AA414" i="2"/>
  <c r="Y414" i="2"/>
  <c r="W414" i="2"/>
  <c r="N414" i="2"/>
  <c r="BE414" i="2" s="1"/>
  <c r="BK409" i="2"/>
  <c r="BI409" i="2"/>
  <c r="BH409" i="2"/>
  <c r="BG409" i="2"/>
  <c r="BF409" i="2"/>
  <c r="AA409" i="2"/>
  <c r="Y409" i="2"/>
  <c r="W409" i="2"/>
  <c r="N409" i="2"/>
  <c r="BE409" i="2" s="1"/>
  <c r="BK408" i="2"/>
  <c r="BK401" i="2" s="1"/>
  <c r="N401" i="2" s="1"/>
  <c r="N95" i="2" s="1"/>
  <c r="BI408" i="2"/>
  <c r="BH408" i="2"/>
  <c r="BG408" i="2"/>
  <c r="BF408" i="2"/>
  <c r="AA408" i="2"/>
  <c r="Y408" i="2"/>
  <c r="W408" i="2"/>
  <c r="N408" i="2"/>
  <c r="BE408" i="2" s="1"/>
  <c r="BK406" i="2"/>
  <c r="BI406" i="2"/>
  <c r="BH406" i="2"/>
  <c r="BG406" i="2"/>
  <c r="BF406" i="2"/>
  <c r="AA406" i="2"/>
  <c r="Y406" i="2"/>
  <c r="W406" i="2"/>
  <c r="N406" i="2"/>
  <c r="BE406" i="2" s="1"/>
  <c r="BK404" i="2"/>
  <c r="BI404" i="2"/>
  <c r="BH404" i="2"/>
  <c r="BG404" i="2"/>
  <c r="BF404" i="2"/>
  <c r="AA404" i="2"/>
  <c r="Y404" i="2"/>
  <c r="W404" i="2"/>
  <c r="N404" i="2"/>
  <c r="BE404" i="2" s="1"/>
  <c r="BK402" i="2"/>
  <c r="BI402" i="2"/>
  <c r="BH402" i="2"/>
  <c r="BG402" i="2"/>
  <c r="BF402" i="2"/>
  <c r="AA402" i="2"/>
  <c r="AA401" i="2" s="1"/>
  <c r="Y402" i="2"/>
  <c r="W402" i="2"/>
  <c r="W401" i="2" s="1"/>
  <c r="N402" i="2"/>
  <c r="BE402" i="2" s="1"/>
  <c r="BK399" i="2"/>
  <c r="BI399" i="2"/>
  <c r="BH399" i="2"/>
  <c r="BG399" i="2"/>
  <c r="BF399" i="2"/>
  <c r="AA399" i="2"/>
  <c r="Y399" i="2"/>
  <c r="W399" i="2"/>
  <c r="N399" i="2"/>
  <c r="BE399" i="2" s="1"/>
  <c r="BK391" i="2"/>
  <c r="BI391" i="2"/>
  <c r="BH391" i="2"/>
  <c r="BG391" i="2"/>
  <c r="BF391" i="2"/>
  <c r="AA391" i="2"/>
  <c r="Y391" i="2"/>
  <c r="W391" i="2"/>
  <c r="N391" i="2"/>
  <c r="BE391" i="2" s="1"/>
  <c r="BK389" i="2"/>
  <c r="BI389" i="2"/>
  <c r="BH389" i="2"/>
  <c r="BG389" i="2"/>
  <c r="BF389" i="2"/>
  <c r="AA389" i="2"/>
  <c r="Y389" i="2"/>
  <c r="W389" i="2"/>
  <c r="N389" i="2"/>
  <c r="BE389" i="2" s="1"/>
  <c r="BK387" i="2"/>
  <c r="BI387" i="2"/>
  <c r="BH387" i="2"/>
  <c r="BG387" i="2"/>
  <c r="BF387" i="2"/>
  <c r="AA387" i="2"/>
  <c r="Y387" i="2"/>
  <c r="W387" i="2"/>
  <c r="N387" i="2"/>
  <c r="BE387" i="2" s="1"/>
  <c r="BK385" i="2"/>
  <c r="BI385" i="2"/>
  <c r="BH385" i="2"/>
  <c r="BG385" i="2"/>
  <c r="BF385" i="2"/>
  <c r="AA385" i="2"/>
  <c r="Y385" i="2"/>
  <c r="W385" i="2"/>
  <c r="N385" i="2"/>
  <c r="BE385" i="2" s="1"/>
  <c r="BK383" i="2"/>
  <c r="BI383" i="2"/>
  <c r="BH383" i="2"/>
  <c r="BG383" i="2"/>
  <c r="BF383" i="2"/>
  <c r="AA383" i="2"/>
  <c r="Y383" i="2"/>
  <c r="W383" i="2"/>
  <c r="N383" i="2"/>
  <c r="BE383" i="2" s="1"/>
  <c r="BK381" i="2"/>
  <c r="BI381" i="2"/>
  <c r="BH381" i="2"/>
  <c r="BG381" i="2"/>
  <c r="BF381" i="2"/>
  <c r="AA381" i="2"/>
  <c r="Y381" i="2"/>
  <c r="W381" i="2"/>
  <c r="N381" i="2"/>
  <c r="BE381" i="2" s="1"/>
  <c r="BK379" i="2"/>
  <c r="BI379" i="2"/>
  <c r="BH379" i="2"/>
  <c r="BG379" i="2"/>
  <c r="BF379" i="2"/>
  <c r="AA379" i="2"/>
  <c r="Y379" i="2"/>
  <c r="W379" i="2"/>
  <c r="N379" i="2"/>
  <c r="BE379" i="2" s="1"/>
  <c r="BK377" i="2"/>
  <c r="BI377" i="2"/>
  <c r="BH377" i="2"/>
  <c r="BG377" i="2"/>
  <c r="BF377" i="2"/>
  <c r="AA377" i="2"/>
  <c r="Y377" i="2"/>
  <c r="W377" i="2"/>
  <c r="N377" i="2"/>
  <c r="BE377" i="2" s="1"/>
  <c r="BK375" i="2"/>
  <c r="BI375" i="2"/>
  <c r="BH375" i="2"/>
  <c r="BG375" i="2"/>
  <c r="BF375" i="2"/>
  <c r="AA375" i="2"/>
  <c r="Y375" i="2"/>
  <c r="W375" i="2"/>
  <c r="N375" i="2"/>
  <c r="BE375" i="2" s="1"/>
  <c r="BK373" i="2"/>
  <c r="BI373" i="2"/>
  <c r="BH373" i="2"/>
  <c r="BG373" i="2"/>
  <c r="BF373" i="2"/>
  <c r="AA373" i="2"/>
  <c r="Y373" i="2"/>
  <c r="W373" i="2"/>
  <c r="N373" i="2"/>
  <c r="BE373" i="2" s="1"/>
  <c r="BK366" i="2"/>
  <c r="BI366" i="2"/>
  <c r="BH366" i="2"/>
  <c r="BG366" i="2"/>
  <c r="BF366" i="2"/>
  <c r="AA366" i="2"/>
  <c r="Y366" i="2"/>
  <c r="W366" i="2"/>
  <c r="N366" i="2"/>
  <c r="BE366" i="2" s="1"/>
  <c r="BK364" i="2"/>
  <c r="BI364" i="2"/>
  <c r="BH364" i="2"/>
  <c r="BG364" i="2"/>
  <c r="BF364" i="2"/>
  <c r="AA364" i="2"/>
  <c r="Y364" i="2"/>
  <c r="W364" i="2"/>
  <c r="N364" i="2"/>
  <c r="BE364" i="2" s="1"/>
  <c r="BK360" i="2"/>
  <c r="BI360" i="2"/>
  <c r="BH360" i="2"/>
  <c r="BG360" i="2"/>
  <c r="BF360" i="2"/>
  <c r="AA360" i="2"/>
  <c r="Y360" i="2"/>
  <c r="W360" i="2"/>
  <c r="N360" i="2"/>
  <c r="BE360" i="2" s="1"/>
  <c r="BK352" i="2"/>
  <c r="BI352" i="2"/>
  <c r="BH352" i="2"/>
  <c r="BG352" i="2"/>
  <c r="BF352" i="2"/>
  <c r="AA352" i="2"/>
  <c r="Y352" i="2"/>
  <c r="W352" i="2"/>
  <c r="N352" i="2"/>
  <c r="BE352" i="2" s="1"/>
  <c r="BK348" i="2"/>
  <c r="BI348" i="2"/>
  <c r="BH348" i="2"/>
  <c r="BG348" i="2"/>
  <c r="BF348" i="2"/>
  <c r="AA348" i="2"/>
  <c r="Y348" i="2"/>
  <c r="W348" i="2"/>
  <c r="N348" i="2"/>
  <c r="BE348" i="2" s="1"/>
  <c r="BK343" i="2"/>
  <c r="BI343" i="2"/>
  <c r="BH343" i="2"/>
  <c r="BG343" i="2"/>
  <c r="BF343" i="2"/>
  <c r="AA343" i="2"/>
  <c r="Y343" i="2"/>
  <c r="W343" i="2"/>
  <c r="N343" i="2"/>
  <c r="BE343" i="2" s="1"/>
  <c r="BK339" i="2"/>
  <c r="BI339" i="2"/>
  <c r="BH339" i="2"/>
  <c r="BG339" i="2"/>
  <c r="BF339" i="2"/>
  <c r="AA339" i="2"/>
  <c r="Y339" i="2"/>
  <c r="W339" i="2"/>
  <c r="N339" i="2"/>
  <c r="BE339" i="2" s="1"/>
  <c r="BK332" i="2"/>
  <c r="BI332" i="2"/>
  <c r="BH332" i="2"/>
  <c r="BG332" i="2"/>
  <c r="BF332" i="2"/>
  <c r="AA332" i="2"/>
  <c r="Y332" i="2"/>
  <c r="W332" i="2"/>
  <c r="N332" i="2"/>
  <c r="BE332" i="2" s="1"/>
  <c r="BK322" i="2"/>
  <c r="BI322" i="2"/>
  <c r="BH322" i="2"/>
  <c r="BG322" i="2"/>
  <c r="BF322" i="2"/>
  <c r="AA322" i="2"/>
  <c r="Y322" i="2"/>
  <c r="W322" i="2"/>
  <c r="N322" i="2"/>
  <c r="BE322" i="2" s="1"/>
  <c r="BK314" i="2"/>
  <c r="BI314" i="2"/>
  <c r="BH314" i="2"/>
  <c r="BG314" i="2"/>
  <c r="BF314" i="2"/>
  <c r="AA314" i="2"/>
  <c r="Y314" i="2"/>
  <c r="W314" i="2"/>
  <c r="N314" i="2"/>
  <c r="BE314" i="2" s="1"/>
  <c r="BK308" i="2"/>
  <c r="BI308" i="2"/>
  <c r="BH308" i="2"/>
  <c r="BG308" i="2"/>
  <c r="BF308" i="2"/>
  <c r="AA308" i="2"/>
  <c r="Y308" i="2"/>
  <c r="W308" i="2"/>
  <c r="N308" i="2"/>
  <c r="BE308" i="2" s="1"/>
  <c r="BK303" i="2"/>
  <c r="BI303" i="2"/>
  <c r="BH303" i="2"/>
  <c r="BG303" i="2"/>
  <c r="BF303" i="2"/>
  <c r="AA303" i="2"/>
  <c r="Y303" i="2"/>
  <c r="W303" i="2"/>
  <c r="N303" i="2"/>
  <c r="BE303" i="2" s="1"/>
  <c r="BK297" i="2"/>
  <c r="BI297" i="2"/>
  <c r="BH297" i="2"/>
  <c r="BG297" i="2"/>
  <c r="BF297" i="2"/>
  <c r="AA297" i="2"/>
  <c r="Y297" i="2"/>
  <c r="W297" i="2"/>
  <c r="N297" i="2"/>
  <c r="BE297" i="2" s="1"/>
  <c r="BK291" i="2"/>
  <c r="BI291" i="2"/>
  <c r="BH291" i="2"/>
  <c r="BG291" i="2"/>
  <c r="BF291" i="2"/>
  <c r="AA291" i="2"/>
  <c r="Y291" i="2"/>
  <c r="W291" i="2"/>
  <c r="N291" i="2"/>
  <c r="BE291" i="2" s="1"/>
  <c r="BK290" i="2"/>
  <c r="BI290" i="2"/>
  <c r="BH290" i="2"/>
  <c r="BG290" i="2"/>
  <c r="BF290" i="2"/>
  <c r="AA290" i="2"/>
  <c r="Y290" i="2"/>
  <c r="W290" i="2"/>
  <c r="N290" i="2"/>
  <c r="BE290" i="2" s="1"/>
  <c r="BK286" i="2"/>
  <c r="BI286" i="2"/>
  <c r="BH286" i="2"/>
  <c r="BG286" i="2"/>
  <c r="BF286" i="2"/>
  <c r="AA286" i="2"/>
  <c r="Y286" i="2"/>
  <c r="W286" i="2"/>
  <c r="N286" i="2"/>
  <c r="BE286" i="2" s="1"/>
  <c r="BK281" i="2"/>
  <c r="BI281" i="2"/>
  <c r="BH281" i="2"/>
  <c r="BG281" i="2"/>
  <c r="BF281" i="2"/>
  <c r="AA281" i="2"/>
  <c r="Y281" i="2"/>
  <c r="W281" i="2"/>
  <c r="N281" i="2"/>
  <c r="BE281" i="2" s="1"/>
  <c r="BK275" i="2"/>
  <c r="BI275" i="2"/>
  <c r="BH275" i="2"/>
  <c r="BG275" i="2"/>
  <c r="BF275" i="2"/>
  <c r="AA275" i="2"/>
  <c r="Y275" i="2"/>
  <c r="W275" i="2"/>
  <c r="N275" i="2"/>
  <c r="BE275" i="2" s="1"/>
  <c r="AA274" i="2"/>
  <c r="Y274" i="2"/>
  <c r="BK273" i="2"/>
  <c r="BI273" i="2"/>
  <c r="BH273" i="2"/>
  <c r="BG273" i="2"/>
  <c r="BF273" i="2"/>
  <c r="AA273" i="2"/>
  <c r="Y273" i="2"/>
  <c r="W273" i="2"/>
  <c r="N273" i="2"/>
  <c r="BE273" i="2" s="1"/>
  <c r="BK271" i="2"/>
  <c r="BI271" i="2"/>
  <c r="BH271" i="2"/>
  <c r="BG271" i="2"/>
  <c r="BF271" i="2"/>
  <c r="AA271" i="2"/>
  <c r="Y271" i="2"/>
  <c r="W271" i="2"/>
  <c r="N271" i="2"/>
  <c r="BE271" i="2" s="1"/>
  <c r="BK269" i="2"/>
  <c r="BI269" i="2"/>
  <c r="BH269" i="2"/>
  <c r="BG269" i="2"/>
  <c r="BF269" i="2"/>
  <c r="AA269" i="2"/>
  <c r="Y269" i="2"/>
  <c r="W269" i="2"/>
  <c r="N269" i="2"/>
  <c r="BE269" i="2" s="1"/>
  <c r="BK268" i="2"/>
  <c r="BI268" i="2"/>
  <c r="BH268" i="2"/>
  <c r="BG268" i="2"/>
  <c r="BF268" i="2"/>
  <c r="AA268" i="2"/>
  <c r="Y268" i="2"/>
  <c r="W268" i="2"/>
  <c r="N268" i="2"/>
  <c r="BE268" i="2" s="1"/>
  <c r="BK266" i="2"/>
  <c r="BI266" i="2"/>
  <c r="BH266" i="2"/>
  <c r="BG266" i="2"/>
  <c r="BF266" i="2"/>
  <c r="AA266" i="2"/>
  <c r="Y266" i="2"/>
  <c r="W266" i="2"/>
  <c r="W261" i="2" s="1"/>
  <c r="N266" i="2"/>
  <c r="BE266" i="2" s="1"/>
  <c r="BK264" i="2"/>
  <c r="BI264" i="2"/>
  <c r="BH264" i="2"/>
  <c r="BG264" i="2"/>
  <c r="BF264" i="2"/>
  <c r="AA264" i="2"/>
  <c r="Y264" i="2"/>
  <c r="Y261" i="2" s="1"/>
  <c r="W264" i="2"/>
  <c r="N264" i="2"/>
  <c r="BE264" i="2" s="1"/>
  <c r="BK262" i="2"/>
  <c r="BI262" i="2"/>
  <c r="BH262" i="2"/>
  <c r="BG262" i="2"/>
  <c r="BF262" i="2"/>
  <c r="AA262" i="2"/>
  <c r="AA261" i="2" s="1"/>
  <c r="Y262" i="2"/>
  <c r="W262" i="2"/>
  <c r="N262" i="2"/>
  <c r="BE262" i="2" s="1"/>
  <c r="BK259" i="2"/>
  <c r="BI259" i="2"/>
  <c r="BH259" i="2"/>
  <c r="BG259" i="2"/>
  <c r="BF259" i="2"/>
  <c r="AA259" i="2"/>
  <c r="Y259" i="2"/>
  <c r="W259" i="2"/>
  <c r="N259" i="2"/>
  <c r="BE259" i="2" s="1"/>
  <c r="BK257" i="2"/>
  <c r="BI257" i="2"/>
  <c r="BH257" i="2"/>
  <c r="BG257" i="2"/>
  <c r="BF257" i="2"/>
  <c r="AA257" i="2"/>
  <c r="Y257" i="2"/>
  <c r="W257" i="2"/>
  <c r="N257" i="2"/>
  <c r="BE257" i="2" s="1"/>
  <c r="BK255" i="2"/>
  <c r="BI255" i="2"/>
  <c r="BH255" i="2"/>
  <c r="BG255" i="2"/>
  <c r="BF255" i="2"/>
  <c r="AA255" i="2"/>
  <c r="Y255" i="2"/>
  <c r="W255" i="2"/>
  <c r="N255" i="2"/>
  <c r="BE255" i="2" s="1"/>
  <c r="BK253" i="2"/>
  <c r="BI253" i="2"/>
  <c r="BH253" i="2"/>
  <c r="BG253" i="2"/>
  <c r="BF253" i="2"/>
  <c r="AA253" i="2"/>
  <c r="Y253" i="2"/>
  <c r="W253" i="2"/>
  <c r="N253" i="2"/>
  <c r="BE253" i="2" s="1"/>
  <c r="BK251" i="2"/>
  <c r="BI251" i="2"/>
  <c r="BH251" i="2"/>
  <c r="BG251" i="2"/>
  <c r="BF251" i="2"/>
  <c r="AA251" i="2"/>
  <c r="Y251" i="2"/>
  <c r="W251" i="2"/>
  <c r="N251" i="2"/>
  <c r="BE251" i="2" s="1"/>
  <c r="BK246" i="2"/>
  <c r="BI246" i="2"/>
  <c r="BH246" i="2"/>
  <c r="BG246" i="2"/>
  <c r="BF246" i="2"/>
  <c r="AA246" i="2"/>
  <c r="Y246" i="2"/>
  <c r="W246" i="2"/>
  <c r="N246" i="2"/>
  <c r="BE246" i="2" s="1"/>
  <c r="BK244" i="2"/>
  <c r="BI244" i="2"/>
  <c r="BH244" i="2"/>
  <c r="BG244" i="2"/>
  <c r="BF244" i="2"/>
  <c r="AA244" i="2"/>
  <c r="Y244" i="2"/>
  <c r="W244" i="2"/>
  <c r="N244" i="2"/>
  <c r="BE244" i="2" s="1"/>
  <c r="BK242" i="2"/>
  <c r="BI242" i="2"/>
  <c r="BH242" i="2"/>
  <c r="BG242" i="2"/>
  <c r="BF242" i="2"/>
  <c r="AA242" i="2"/>
  <c r="Y242" i="2"/>
  <c r="W242" i="2"/>
  <c r="N242" i="2"/>
  <c r="BE242" i="2" s="1"/>
  <c r="BK240" i="2"/>
  <c r="BI240" i="2"/>
  <c r="BH240" i="2"/>
  <c r="BG240" i="2"/>
  <c r="BF240" i="2"/>
  <c r="AA240" i="2"/>
  <c r="Y240" i="2"/>
  <c r="W240" i="2"/>
  <c r="N240" i="2"/>
  <c r="BE240" i="2" s="1"/>
  <c r="BK238" i="2"/>
  <c r="BI238" i="2"/>
  <c r="BH238" i="2"/>
  <c r="BG238" i="2"/>
  <c r="BF238" i="2"/>
  <c r="AA238" i="2"/>
  <c r="Y238" i="2"/>
  <c r="W238" i="2"/>
  <c r="N238" i="2"/>
  <c r="BE238" i="2" s="1"/>
  <c r="BK236" i="2"/>
  <c r="BI236" i="2"/>
  <c r="BH236" i="2"/>
  <c r="BG236" i="2"/>
  <c r="BF236" i="2"/>
  <c r="AA236" i="2"/>
  <c r="Y236" i="2"/>
  <c r="W236" i="2"/>
  <c r="N236" i="2"/>
  <c r="BE236" i="2" s="1"/>
  <c r="BK232" i="2"/>
  <c r="BI232" i="2"/>
  <c r="BH232" i="2"/>
  <c r="BG232" i="2"/>
  <c r="BF232" i="2"/>
  <c r="AA232" i="2"/>
  <c r="Y232" i="2"/>
  <c r="W232" i="2"/>
  <c r="N232" i="2"/>
  <c r="BE232" i="2" s="1"/>
  <c r="BK227" i="2"/>
  <c r="BI227" i="2"/>
  <c r="BH227" i="2"/>
  <c r="BG227" i="2"/>
  <c r="BF227" i="2"/>
  <c r="AA227" i="2"/>
  <c r="Y227" i="2"/>
  <c r="W227" i="2"/>
  <c r="N227" i="2"/>
  <c r="BE227" i="2" s="1"/>
  <c r="BK222" i="2"/>
  <c r="BI222" i="2"/>
  <c r="BH222" i="2"/>
  <c r="BG222" i="2"/>
  <c r="BF222" i="2"/>
  <c r="AA222" i="2"/>
  <c r="Y222" i="2"/>
  <c r="W222" i="2"/>
  <c r="N222" i="2"/>
  <c r="BE222" i="2" s="1"/>
  <c r="BK221" i="2"/>
  <c r="BI221" i="2"/>
  <c r="BH221" i="2"/>
  <c r="BG221" i="2"/>
  <c r="BF221" i="2"/>
  <c r="AA221" i="2"/>
  <c r="Y221" i="2"/>
  <c r="W221" i="2"/>
  <c r="N221" i="2"/>
  <c r="BE221" i="2" s="1"/>
  <c r="BK220" i="2"/>
  <c r="BI220" i="2"/>
  <c r="BH220" i="2"/>
  <c r="BG220" i="2"/>
  <c r="BF220" i="2"/>
  <c r="AA220" i="2"/>
  <c r="Y220" i="2"/>
  <c r="W220" i="2"/>
  <c r="N220" i="2"/>
  <c r="BE220" i="2" s="1"/>
  <c r="BK219" i="2"/>
  <c r="BI219" i="2"/>
  <c r="BH219" i="2"/>
  <c r="BG219" i="2"/>
  <c r="BF219" i="2"/>
  <c r="AA219" i="2"/>
  <c r="Y219" i="2"/>
  <c r="W219" i="2"/>
  <c r="N219" i="2"/>
  <c r="BE219" i="2" s="1"/>
  <c r="BK217" i="2"/>
  <c r="BI217" i="2"/>
  <c r="BH217" i="2"/>
  <c r="BG217" i="2"/>
  <c r="BF217" i="2"/>
  <c r="AA217" i="2"/>
  <c r="Y217" i="2"/>
  <c r="W217" i="2"/>
  <c r="N217" i="2"/>
  <c r="BE217" i="2" s="1"/>
  <c r="BK215" i="2"/>
  <c r="BI215" i="2"/>
  <c r="BH215" i="2"/>
  <c r="BG215" i="2"/>
  <c r="BF215" i="2"/>
  <c r="AA215" i="2"/>
  <c r="Y215" i="2"/>
  <c r="W215" i="2"/>
  <c r="N215" i="2"/>
  <c r="BE215" i="2" s="1"/>
  <c r="BK214" i="2"/>
  <c r="BI214" i="2"/>
  <c r="BH214" i="2"/>
  <c r="BG214" i="2"/>
  <c r="BF214" i="2"/>
  <c r="AA214" i="2"/>
  <c r="Y214" i="2"/>
  <c r="W214" i="2"/>
  <c r="N214" i="2"/>
  <c r="BE214" i="2" s="1"/>
  <c r="BK212" i="2"/>
  <c r="BI212" i="2"/>
  <c r="BH212" i="2"/>
  <c r="BG212" i="2"/>
  <c r="BF212" i="2"/>
  <c r="AA212" i="2"/>
  <c r="Y212" i="2"/>
  <c r="W212" i="2"/>
  <c r="N212" i="2"/>
  <c r="BE212" i="2" s="1"/>
  <c r="BK211" i="2"/>
  <c r="BI211" i="2"/>
  <c r="BH211" i="2"/>
  <c r="BG211" i="2"/>
  <c r="BF211" i="2"/>
  <c r="AA211" i="2"/>
  <c r="Y211" i="2"/>
  <c r="W211" i="2"/>
  <c r="N211" i="2"/>
  <c r="BE211" i="2" s="1"/>
  <c r="BK209" i="2"/>
  <c r="BI209" i="2"/>
  <c r="BH209" i="2"/>
  <c r="BG209" i="2"/>
  <c r="BF209" i="2"/>
  <c r="AA209" i="2"/>
  <c r="Y209" i="2"/>
  <c r="W209" i="2"/>
  <c r="N209" i="2"/>
  <c r="BE209" i="2" s="1"/>
  <c r="BK207" i="2"/>
  <c r="BI207" i="2"/>
  <c r="BH207" i="2"/>
  <c r="BG207" i="2"/>
  <c r="BF207" i="2"/>
  <c r="AA207" i="2"/>
  <c r="Y207" i="2"/>
  <c r="Y200" i="2" s="1"/>
  <c r="W207" i="2"/>
  <c r="N207" i="2"/>
  <c r="BE207" i="2" s="1"/>
  <c r="BK205" i="2"/>
  <c r="BI205" i="2"/>
  <c r="BH205" i="2"/>
  <c r="BG205" i="2"/>
  <c r="BF205" i="2"/>
  <c r="AA205" i="2"/>
  <c r="AA200" i="2" s="1"/>
  <c r="Y205" i="2"/>
  <c r="W205" i="2"/>
  <c r="N205" i="2"/>
  <c r="BE205" i="2" s="1"/>
  <c r="BK201" i="2"/>
  <c r="BK200" i="2" s="1"/>
  <c r="N200" i="2" s="1"/>
  <c r="N92" i="2" s="1"/>
  <c r="BI201" i="2"/>
  <c r="BH201" i="2"/>
  <c r="BG201" i="2"/>
  <c r="BF201" i="2"/>
  <c r="AA201" i="2"/>
  <c r="Y201" i="2"/>
  <c r="W201" i="2"/>
  <c r="W200" i="2" s="1"/>
  <c r="N201" i="2"/>
  <c r="BE201" i="2" s="1"/>
  <c r="BK199" i="2"/>
  <c r="BI199" i="2"/>
  <c r="BH199" i="2"/>
  <c r="BG199" i="2"/>
  <c r="BF199" i="2"/>
  <c r="AA199" i="2"/>
  <c r="Y199" i="2"/>
  <c r="W199" i="2"/>
  <c r="N199" i="2"/>
  <c r="BE199" i="2" s="1"/>
  <c r="BK197" i="2"/>
  <c r="BI197" i="2"/>
  <c r="BH197" i="2"/>
  <c r="BG197" i="2"/>
  <c r="BF197" i="2"/>
  <c r="AA197" i="2"/>
  <c r="Y197" i="2"/>
  <c r="W197" i="2"/>
  <c r="N197" i="2"/>
  <c r="BE197" i="2" s="1"/>
  <c r="BK195" i="2"/>
  <c r="BI195" i="2"/>
  <c r="BH195" i="2"/>
  <c r="BG195" i="2"/>
  <c r="BF195" i="2"/>
  <c r="AA195" i="2"/>
  <c r="Y195" i="2"/>
  <c r="W195" i="2"/>
  <c r="N195" i="2"/>
  <c r="BE195" i="2" s="1"/>
  <c r="BK190" i="2"/>
  <c r="BI190" i="2"/>
  <c r="BH190" i="2"/>
  <c r="BG190" i="2"/>
  <c r="BF190" i="2"/>
  <c r="AA190" i="2"/>
  <c r="Y190" i="2"/>
  <c r="W190" i="2"/>
  <c r="N190" i="2"/>
  <c r="BE190" i="2" s="1"/>
  <c r="BK189" i="2"/>
  <c r="BI189" i="2"/>
  <c r="BH189" i="2"/>
  <c r="BG189" i="2"/>
  <c r="BF189" i="2"/>
  <c r="AA189" i="2"/>
  <c r="Y189" i="2"/>
  <c r="W189" i="2"/>
  <c r="N189" i="2"/>
  <c r="BE189" i="2" s="1"/>
  <c r="BK185" i="2"/>
  <c r="BI185" i="2"/>
  <c r="BH185" i="2"/>
  <c r="BG185" i="2"/>
  <c r="BF185" i="2"/>
  <c r="AA185" i="2"/>
  <c r="Y185" i="2"/>
  <c r="W185" i="2"/>
  <c r="N185" i="2"/>
  <c r="BE185" i="2" s="1"/>
  <c r="BK183" i="2"/>
  <c r="BI183" i="2"/>
  <c r="BH183" i="2"/>
  <c r="BG183" i="2"/>
  <c r="BF183" i="2"/>
  <c r="AA183" i="2"/>
  <c r="Y183" i="2"/>
  <c r="W183" i="2"/>
  <c r="N183" i="2"/>
  <c r="BE183" i="2" s="1"/>
  <c r="BK181" i="2"/>
  <c r="BI181" i="2"/>
  <c r="BH181" i="2"/>
  <c r="BG181" i="2"/>
  <c r="BF181" i="2"/>
  <c r="AA181" i="2"/>
  <c r="Y181" i="2"/>
  <c r="W181" i="2"/>
  <c r="N181" i="2"/>
  <c r="BE181" i="2" s="1"/>
  <c r="BK176" i="2"/>
  <c r="BK173" i="2" s="1"/>
  <c r="N173" i="2" s="1"/>
  <c r="N91" i="2" s="1"/>
  <c r="BI176" i="2"/>
  <c r="BH176" i="2"/>
  <c r="BG176" i="2"/>
  <c r="BF176" i="2"/>
  <c r="AA176" i="2"/>
  <c r="Y176" i="2"/>
  <c r="W176" i="2"/>
  <c r="W173" i="2" s="1"/>
  <c r="N176" i="2"/>
  <c r="BE176" i="2" s="1"/>
  <c r="BK174" i="2"/>
  <c r="BI174" i="2"/>
  <c r="BH174" i="2"/>
  <c r="BG174" i="2"/>
  <c r="BF174" i="2"/>
  <c r="AA174" i="2"/>
  <c r="Y174" i="2"/>
  <c r="Y173" i="2" s="1"/>
  <c r="W174" i="2"/>
  <c r="N174" i="2"/>
  <c r="BE174" i="2" s="1"/>
  <c r="AA173" i="2"/>
  <c r="BK171" i="2"/>
  <c r="BI171" i="2"/>
  <c r="BH171" i="2"/>
  <c r="BG171" i="2"/>
  <c r="BF171" i="2"/>
  <c r="AA171" i="2"/>
  <c r="Y171" i="2"/>
  <c r="W171" i="2"/>
  <c r="N171" i="2"/>
  <c r="BE171" i="2" s="1"/>
  <c r="BK169" i="2"/>
  <c r="BI169" i="2"/>
  <c r="BH169" i="2"/>
  <c r="BG169" i="2"/>
  <c r="BF169" i="2"/>
  <c r="AA169" i="2"/>
  <c r="Y169" i="2"/>
  <c r="W169" i="2"/>
  <c r="N169" i="2"/>
  <c r="BE169" i="2" s="1"/>
  <c r="BK167" i="2"/>
  <c r="BI167" i="2"/>
  <c r="BH167" i="2"/>
  <c r="BG167" i="2"/>
  <c r="BF167" i="2"/>
  <c r="AA167" i="2"/>
  <c r="Y167" i="2"/>
  <c r="W167" i="2"/>
  <c r="N167" i="2"/>
  <c r="BE167" i="2" s="1"/>
  <c r="BK165" i="2"/>
  <c r="BI165" i="2"/>
  <c r="BH165" i="2"/>
  <c r="BG165" i="2"/>
  <c r="BF165" i="2"/>
  <c r="AA165" i="2"/>
  <c r="Y165" i="2"/>
  <c r="W165" i="2"/>
  <c r="N165" i="2"/>
  <c r="BE165" i="2" s="1"/>
  <c r="BK163" i="2"/>
  <c r="BK154" i="2" s="1"/>
  <c r="BI163" i="2"/>
  <c r="BH163" i="2"/>
  <c r="BG163" i="2"/>
  <c r="BF163" i="2"/>
  <c r="AA163" i="2"/>
  <c r="Y163" i="2"/>
  <c r="W163" i="2"/>
  <c r="N163" i="2"/>
  <c r="BE163" i="2" s="1"/>
  <c r="BK161" i="2"/>
  <c r="BI161" i="2"/>
  <c r="BH161" i="2"/>
  <c r="BG161" i="2"/>
  <c r="BF161" i="2"/>
  <c r="AA161" i="2"/>
  <c r="Y161" i="2"/>
  <c r="W161" i="2"/>
  <c r="N161" i="2"/>
  <c r="BE161" i="2" s="1"/>
  <c r="BK159" i="2"/>
  <c r="BI159" i="2"/>
  <c r="BH159" i="2"/>
  <c r="BG159" i="2"/>
  <c r="BF159" i="2"/>
  <c r="AA159" i="2"/>
  <c r="Y159" i="2"/>
  <c r="Y154" i="2" s="1"/>
  <c r="W159" i="2"/>
  <c r="W154" i="2" s="1"/>
  <c r="N159" i="2"/>
  <c r="BE159" i="2" s="1"/>
  <c r="BK155" i="2"/>
  <c r="BI155" i="2"/>
  <c r="BH155" i="2"/>
  <c r="BG155" i="2"/>
  <c r="BF155" i="2"/>
  <c r="AA155" i="2"/>
  <c r="Y155" i="2"/>
  <c r="W155" i="2"/>
  <c r="N155" i="2"/>
  <c r="BE155" i="2" s="1"/>
  <c r="F146" i="2"/>
  <c r="F144" i="2"/>
  <c r="BI133" i="2"/>
  <c r="BH133" i="2"/>
  <c r="BG133" i="2"/>
  <c r="BF133" i="2"/>
  <c r="BI132" i="2"/>
  <c r="BH132" i="2"/>
  <c r="BG132" i="2"/>
  <c r="BF132" i="2"/>
  <c r="BI131" i="2"/>
  <c r="BH131" i="2"/>
  <c r="BG131" i="2"/>
  <c r="BF131" i="2"/>
  <c r="BI130" i="2"/>
  <c r="BH130" i="2"/>
  <c r="BG130" i="2"/>
  <c r="BF130" i="2"/>
  <c r="BI129" i="2"/>
  <c r="BH129" i="2"/>
  <c r="BG129" i="2"/>
  <c r="BF129" i="2"/>
  <c r="BI128" i="2"/>
  <c r="BH128" i="2"/>
  <c r="H35" i="2" s="1"/>
  <c r="BC88" i="1" s="1"/>
  <c r="BC87" i="1" s="1"/>
  <c r="BG128" i="2"/>
  <c r="H34" i="2" s="1"/>
  <c r="BB88" i="1" s="1"/>
  <c r="BB87" i="1" s="1"/>
  <c r="BF128" i="2"/>
  <c r="N123" i="2"/>
  <c r="N121" i="2"/>
  <c r="N120" i="2"/>
  <c r="N119" i="2"/>
  <c r="N118" i="2"/>
  <c r="N117" i="2"/>
  <c r="N115" i="2"/>
  <c r="N113" i="2"/>
  <c r="N112" i="2"/>
  <c r="N111" i="2"/>
  <c r="N110" i="2"/>
  <c r="N109" i="2"/>
  <c r="N107" i="2"/>
  <c r="N105" i="2"/>
  <c r="N103" i="2"/>
  <c r="N102" i="2"/>
  <c r="N101" i="2"/>
  <c r="N99" i="2"/>
  <c r="N97" i="2"/>
  <c r="F81" i="2"/>
  <c r="F79" i="2"/>
  <c r="H36" i="2"/>
  <c r="M33" i="2"/>
  <c r="H33" i="2"/>
  <c r="O21" i="2"/>
  <c r="E21" i="2"/>
  <c r="M84" i="2" s="1"/>
  <c r="O20" i="2"/>
  <c r="O18" i="2"/>
  <c r="E18" i="2"/>
  <c r="M148" i="2" s="1"/>
  <c r="O17" i="2"/>
  <c r="O15" i="2"/>
  <c r="E15" i="2"/>
  <c r="F149" i="2" s="1"/>
  <c r="O14" i="2"/>
  <c r="O12" i="2"/>
  <c r="E12" i="2"/>
  <c r="F148" i="2" s="1"/>
  <c r="O11" i="2"/>
  <c r="O9" i="2"/>
  <c r="M146" i="2" s="1"/>
  <c r="F6" i="2"/>
  <c r="F143" i="2" s="1"/>
  <c r="CK94" i="1"/>
  <c r="CJ94" i="1"/>
  <c r="CI94" i="1"/>
  <c r="CH94" i="1"/>
  <c r="CG94" i="1"/>
  <c r="CF94" i="1"/>
  <c r="CE94" i="1"/>
  <c r="CC94" i="1"/>
  <c r="CB94" i="1"/>
  <c r="CA94" i="1"/>
  <c r="BZ94" i="1"/>
  <c r="CK93" i="1"/>
  <c r="CJ93" i="1"/>
  <c r="CI93" i="1"/>
  <c r="CH93" i="1"/>
  <c r="CG93" i="1"/>
  <c r="CF93" i="1"/>
  <c r="CE93" i="1"/>
  <c r="CC93" i="1"/>
  <c r="CB93" i="1"/>
  <c r="CA93" i="1"/>
  <c r="BZ93" i="1"/>
  <c r="CK92" i="1"/>
  <c r="CJ92" i="1"/>
  <c r="CI92" i="1"/>
  <c r="CH92" i="1"/>
  <c r="CG92" i="1"/>
  <c r="CF92" i="1"/>
  <c r="CE92" i="1"/>
  <c r="CC92" i="1"/>
  <c r="CB92" i="1"/>
  <c r="CA92" i="1"/>
  <c r="BZ92" i="1"/>
  <c r="CK91" i="1"/>
  <c r="CJ91" i="1"/>
  <c r="CI91" i="1"/>
  <c r="CH91" i="1"/>
  <c r="CG91" i="1"/>
  <c r="CF91" i="1"/>
  <c r="CE91" i="1"/>
  <c r="BZ91" i="1"/>
  <c r="BD88" i="1"/>
  <c r="BA88" i="1"/>
  <c r="AY88" i="1"/>
  <c r="AX88" i="1"/>
  <c r="AW88" i="1"/>
  <c r="BD87" i="1"/>
  <c r="W35" i="1" s="1"/>
  <c r="BA87" i="1"/>
  <c r="AW87" i="1"/>
  <c r="AM83" i="1"/>
  <c r="L83" i="1"/>
  <c r="AM82" i="1"/>
  <c r="L82" i="1"/>
  <c r="AM80" i="1"/>
  <c r="L80" i="1"/>
  <c r="L78" i="1"/>
  <c r="L77" i="1"/>
  <c r="AK32" i="1"/>
  <c r="W32" i="1"/>
  <c r="W33" i="1" l="1"/>
  <c r="AX87" i="1"/>
  <c r="AY87" i="1"/>
  <c r="W34" i="1"/>
  <c r="N154" i="2"/>
  <c r="N90" i="2" s="1"/>
  <c r="Y153" i="2"/>
  <c r="F84" i="2"/>
  <c r="M149" i="2"/>
  <c r="AA568" i="2"/>
  <c r="M81" i="2"/>
  <c r="F78" i="2"/>
  <c r="F83" i="2"/>
  <c r="BK261" i="2"/>
  <c r="N261" i="2" s="1"/>
  <c r="N93" i="2" s="1"/>
  <c r="BK274" i="2"/>
  <c r="N274" i="2" s="1"/>
  <c r="N94" i="2" s="1"/>
  <c r="Y401" i="2"/>
  <c r="AA549" i="2"/>
  <c r="W568" i="2"/>
  <c r="W556" i="2" s="1"/>
  <c r="W732" i="2"/>
  <c r="BK881" i="2"/>
  <c r="N881" i="2" s="1"/>
  <c r="N108" i="2" s="1"/>
  <c r="M83" i="2"/>
  <c r="AA154" i="2"/>
  <c r="AA153" i="2" s="1"/>
  <c r="W274" i="2"/>
  <c r="W153" i="2" s="1"/>
  <c r="W152" i="2" s="1"/>
  <c r="AU88" i="1" s="1"/>
  <c r="AU87" i="1" s="1"/>
  <c r="BK549" i="2"/>
  <c r="N549" i="2" s="1"/>
  <c r="N96" i="2" s="1"/>
  <c r="Y607" i="2"/>
  <c r="Y556" i="2" s="1"/>
  <c r="AA732" i="2"/>
  <c r="Y910" i="2"/>
  <c r="Y1054" i="2"/>
  <c r="Y1007" i="2"/>
  <c r="AA1162" i="2"/>
  <c r="W1227" i="2"/>
  <c r="BK1227" i="2"/>
  <c r="N1227" i="2" s="1"/>
  <c r="N116" i="2" s="1"/>
  <c r="W1246" i="2"/>
  <c r="Y773" i="2"/>
  <c r="AA782" i="2"/>
  <c r="Y797" i="2"/>
  <c r="AA881" i="2"/>
  <c r="W942" i="2"/>
  <c r="AA1042" i="2"/>
  <c r="BK1162" i="2"/>
  <c r="N1162" i="2" s="1"/>
  <c r="N114" i="2" s="1"/>
  <c r="AA1227" i="2"/>
  <c r="Y1228" i="2"/>
  <c r="Y1227" i="2" s="1"/>
  <c r="BK1250" i="2"/>
  <c r="N1250" i="2" s="1"/>
  <c r="N125" i="2" s="1"/>
  <c r="Y152" i="2" l="1"/>
  <c r="BK153" i="2"/>
  <c r="BK556" i="2"/>
  <c r="N556" i="2" s="1"/>
  <c r="N98" i="2" s="1"/>
  <c r="AA556" i="2"/>
  <c r="AA152" i="2" s="1"/>
  <c r="N153" i="2" l="1"/>
  <c r="N89" i="2" s="1"/>
  <c r="BK152" i="2"/>
  <c r="N152" i="2" s="1"/>
  <c r="N88" i="2" s="1"/>
  <c r="N129" i="2" l="1"/>
  <c r="BE129" i="2" s="1"/>
  <c r="M27" i="2"/>
  <c r="N131" i="2"/>
  <c r="BE131" i="2" s="1"/>
  <c r="N128" i="2"/>
  <c r="N133" i="2"/>
  <c r="BE133" i="2" s="1"/>
  <c r="N130" i="2"/>
  <c r="BE130" i="2" s="1"/>
  <c r="N132" i="2"/>
  <c r="BE132" i="2" s="1"/>
  <c r="BE128" i="2" l="1"/>
  <c r="N127" i="2"/>
  <c r="M32" i="2" l="1"/>
  <c r="AV88" i="1" s="1"/>
  <c r="AT88" i="1" s="1"/>
  <c r="H32" i="2"/>
  <c r="AZ88" i="1" s="1"/>
  <c r="AZ87" i="1" s="1"/>
  <c r="M28" i="2"/>
  <c r="L135" i="2"/>
  <c r="AS88" i="1" l="1"/>
  <c r="AS87" i="1" s="1"/>
  <c r="M30" i="2"/>
  <c r="AV87" i="1"/>
  <c r="AT87" i="1" l="1"/>
  <c r="AG88" i="1"/>
  <c r="L38" i="2"/>
  <c r="AG87" i="1" l="1"/>
  <c r="AN88" i="1"/>
  <c r="AG91" i="1" l="1"/>
  <c r="AN87" i="1"/>
  <c r="AG94" i="1"/>
  <c r="AG93" i="1"/>
  <c r="AG92" i="1"/>
  <c r="AK26" i="1"/>
  <c r="AV94" i="1" l="1"/>
  <c r="BY94" i="1" s="1"/>
  <c r="AN94" i="1"/>
  <c r="CD94" i="1"/>
  <c r="AN92" i="1"/>
  <c r="CD92" i="1"/>
  <c r="AV92" i="1"/>
  <c r="BY92" i="1" s="1"/>
  <c r="AV93" i="1"/>
  <c r="BY93" i="1" s="1"/>
  <c r="AN93" i="1"/>
  <c r="CD93" i="1"/>
  <c r="AV91" i="1"/>
  <c r="BY91" i="1" s="1"/>
  <c r="AK31" i="1" s="1"/>
  <c r="AG90" i="1"/>
  <c r="CD91" i="1"/>
  <c r="AN91" i="1"/>
  <c r="AN90" i="1" s="1"/>
  <c r="AN96" i="1" s="1"/>
  <c r="W31" i="1" l="1"/>
  <c r="AK27" i="1"/>
  <c r="AK29" i="1" s="1"/>
  <c r="AK37" i="1" s="1"/>
  <c r="AG96" i="1"/>
</calcChain>
</file>

<file path=xl/sharedStrings.xml><?xml version="1.0" encoding="utf-8"?>
<sst xmlns="http://schemas.openxmlformats.org/spreadsheetml/2006/main" count="10378" uniqueCount="2252">
  <si>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</si>
  <si>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</si>
  <si>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</si>
  <si>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</si>
  <si>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</si>
  <si>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</si>
  <si>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</si>
  <si>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</si>
  <si>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</si>
  <si>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</si>
  <si>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</si>
  <si>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</si>
  <si>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</si>
  <si>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</si>
  <si>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</si>
  <si>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</si>
  <si>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Machova003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</si>
  <si>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</si>
  <si>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</si>
  <si>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Klub Starý Pivovar, Prusinovského 114, Kroměříž</t>
  </si>
  <si>
    <t>JKSO:</t>
  </si>
  <si>
    <t>CC-CZ:</t>
  </si>
  <si>
    <t>Místo:</t>
  </si>
  <si>
    <t/>
  </si>
  <si>
    <t>Datum:</t>
  </si>
  <si>
    <t>18. 9. 2017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</si>
  <si>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</si>
  <si>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</si>
  <si>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</si>
  <si>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</si>
  <si>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</si>
  <si>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</si>
  <si>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</si>
  <si>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</si>
  <si>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</si>
  <si>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</si>
  <si>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</si>
  <si>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</si>
  <si>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</si>
  <si>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</si>
  <si>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</si>
  <si>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</si>
  <si>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</si>
  <si>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</si>
  <si>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</si>
  <si>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</si>
  <si>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</si>
  <si>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</si>
  <si>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</si>
  <si>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</si>
  <si>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</si>
  <si>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</si>
  <si>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</si>
  <si>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</si>
  <si>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</si>
  <si>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</si>
  <si>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</si>
  <si>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</si>
  <si>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</si>
  <si>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</si>
  <si>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</si>
  <si>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</si>
  <si>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</si>
  <si>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</si>
  <si>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</si>
  <si>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</si>
  <si>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</si>
  <si>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</si>
  <si>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</si>
  <si>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</si>
  <si>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</si>
  <si>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</si>
  <si>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</si>
  <si>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</si>
  <si>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</si>
  <si>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</si>
  <si>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</si>
  <si>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{fb80fa1f-542c-425d-8667-5b24865a17b9}</t>
  </si>
  <si>
    <t>{00000000-0000-0000-0000-000000000000}</t>
  </si>
  <si>
    <t>/</t>
  </si>
  <si>
    <t>01</t>
  </si>
  <si>
    <t>Stavební část</t>
  </si>
  <si>
    <t>1</t>
  </si>
  <si>
    <t>{2488116e-3066-4a9b-a7a2-72b1bddb6663}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</si>
  <si>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</si>
  <si>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</si>
  <si>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</si>
  <si>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</si>
  <si>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</si>
  <si>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</si>
  <si>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</si>
  <si>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</si>
  <si>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</si>
  <si>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</si>
  <si>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</si>
  <si>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</si>
  <si>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</si>
  <si>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</si>
  <si>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</si>
  <si>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</si>
  <si>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</si>
  <si>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</si>
  <si>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</si>
  <si>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</si>
  <si>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</si>
  <si>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</si>
  <si>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</si>
  <si>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</si>
  <si>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</si>
  <si>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1 - Zemní práce</t>
  </si>
  <si>
    <t>2 - Zakládání</t>
  </si>
  <si>
    <t>3 - Svislé a kompletní konstrukce</t>
  </si>
  <si>
    <t>4 - Vodorovné konstrukce</t>
  </si>
  <si>
    <t>6 - Úpravy povrchů, podlahy a osazování výplní</t>
  </si>
  <si>
    <t>9 - Ostatní konstrukce a práce, bourání</t>
  </si>
  <si>
    <t>997 - Přesun sutě</t>
  </si>
  <si>
    <t>998 - Přesun hmot</t>
  </si>
  <si>
    <t>PSV - PSV</t>
  </si>
  <si>
    <t>711 - Izolace proti vodě, vlhkosti a plynům</t>
  </si>
  <si>
    <t>713 - Izolace tepelné</t>
  </si>
  <si>
    <t>720 - Zdravotechnika</t>
  </si>
  <si>
    <t>730 - Vytápění</t>
  </si>
  <si>
    <t>762 - Konstrukce tesařské</t>
  </si>
  <si>
    <t>763 - Konstrukce suché výstavby</t>
  </si>
  <si>
    <t>764 - Konstrukce klempířské</t>
  </si>
  <si>
    <t>765 - Krytina skládaná</t>
  </si>
  <si>
    <t>766 - Konstrukce truhlářské</t>
  </si>
  <si>
    <t>767 - Konstrukce zámečnické</t>
  </si>
  <si>
    <t>7671 - Speciální výrobky</t>
  </si>
  <si>
    <t>771 - Podlahy z dlaždic</t>
  </si>
  <si>
    <t>775 - Podlahy skládané</t>
  </si>
  <si>
    <t>776 - Podlahy povlakové</t>
  </si>
  <si>
    <t>781 - Dokončovací práce - obklady</t>
  </si>
  <si>
    <t>783 - Dokončovací práce - nátěry</t>
  </si>
  <si>
    <t>784 - Dokončovací práce - malby a tapety</t>
  </si>
  <si>
    <t>M - M</t>
  </si>
  <si>
    <t>M21 - Elektroinstalace</t>
  </si>
  <si>
    <t>M23 - EPS</t>
  </si>
  <si>
    <t>M24 - MaR</t>
  </si>
  <si>
    <t>M25 - Vzduchotechnika</t>
  </si>
  <si>
    <t>M43 - Zvedací plošina</t>
  </si>
  <si>
    <t>M44 - Výtah</t>
  </si>
  <si>
    <t>M50 - Interier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</si>
  <si>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</si>
  <si>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</si>
  <si>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</si>
  <si>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</si>
  <si>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</si>
  <si>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</si>
  <si>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</si>
  <si>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</si>
  <si>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</si>
  <si>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</si>
  <si>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</si>
  <si>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</si>
  <si>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</si>
  <si>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</si>
  <si>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</si>
  <si>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</si>
  <si>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</si>
  <si>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</si>
  <si>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</si>
  <si>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</si>
  <si>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</si>
  <si>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</si>
  <si>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</si>
  <si>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</si>
  <si>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</si>
  <si>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</si>
  <si>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</si>
  <si>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139711101</t>
  </si>
  <si>
    <t>Vykopávky v uzavřených prostorách v hornině tř. 1 až 4</t>
  </si>
  <si>
    <t>m3</t>
  </si>
  <si>
    <t>4</t>
  </si>
  <si>
    <t>-635071173</t>
  </si>
  <si>
    <t>"pro výtah" (1,81+0,25+0,6)*(2,01+0,5+0,6)*(0,95+0,1)</t>
  </si>
  <si>
    <t>VV</t>
  </si>
  <si>
    <t>"podlaha P1" 9*0,22</t>
  </si>
  <si>
    <t>Součet</t>
  </si>
  <si>
    <t>162201201</t>
  </si>
  <si>
    <t>Vodorovné přemístění do 10 m nošením výkopku z horniny tř. 1 až 4</t>
  </si>
  <si>
    <t>-214080718</t>
  </si>
  <si>
    <t>"výtah" 10,666-3,257</t>
  </si>
  <si>
    <t>3</t>
  </si>
  <si>
    <t>162201209</t>
  </si>
  <si>
    <t>Příplatek k vodorovnému přemístění nošením ZKD 10 m nošení výkopku z horniny tř. 1 až 4</t>
  </si>
  <si>
    <t>587999573</t>
  </si>
  <si>
    <t>7,409*4</t>
  </si>
  <si>
    <t>167101101</t>
  </si>
  <si>
    <t>Nakládání výkopku z hornin tř. 1 až 4 do 100 m3</t>
  </si>
  <si>
    <t>2073035133</t>
  </si>
  <si>
    <t>"na kontejner" 7,409</t>
  </si>
  <si>
    <t>5</t>
  </si>
  <si>
    <t>171201201</t>
  </si>
  <si>
    <t>Uložení sypaniny na skládky</t>
  </si>
  <si>
    <t>28183398</t>
  </si>
  <si>
    <t>"na řízenou skládku" 7,409</t>
  </si>
  <si>
    <t>6</t>
  </si>
  <si>
    <t>171201211</t>
  </si>
  <si>
    <t>Poplatek za uložení odpadu ze sypaniny na skládce (skládkovné)</t>
  </si>
  <si>
    <t>t</t>
  </si>
  <si>
    <t>686756631</t>
  </si>
  <si>
    <t>7,409*1,8</t>
  </si>
  <si>
    <t>7</t>
  </si>
  <si>
    <t>174101102</t>
  </si>
  <si>
    <t>Zásyp v uzavřených prostorech sypaninou se zhutněním</t>
  </si>
  <si>
    <t>-65972600</t>
  </si>
  <si>
    <t>"výtah šachta" 8,686-2,06*2,51*1,05</t>
  </si>
  <si>
    <t>8</t>
  </si>
  <si>
    <t>181951102</t>
  </si>
  <si>
    <t>Úprava pláně v hornině tř. 1 až 4 se zhutněním</t>
  </si>
  <si>
    <t>m2</t>
  </si>
  <si>
    <t>-1361592631</t>
  </si>
  <si>
    <t>"pod výtah" 2,26*2,61</t>
  </si>
  <si>
    <t>9</t>
  </si>
  <si>
    <t>271532213</t>
  </si>
  <si>
    <t>Podsyp pod základové konstrukce se zhutněním z hrubého kameniva frakce 8 až 16 mm</t>
  </si>
  <si>
    <t>1242532915</t>
  </si>
  <si>
    <t>"pod výtah" 2,26*2,61*0,1</t>
  </si>
  <si>
    <t>10</t>
  </si>
  <si>
    <t>273313611</t>
  </si>
  <si>
    <t>Základové desky z betonu tř. C 16/20</t>
  </si>
  <si>
    <t>-1137926107</t>
  </si>
  <si>
    <t>"pod výtah-podkladní beton" 2,26*2,61*0,07</t>
  </si>
  <si>
    <t>"podlaha P2" 17,08*0,09</t>
  </si>
  <si>
    <t>"podlaha P1" 9*0,14</t>
  </si>
  <si>
    <t>11</t>
  </si>
  <si>
    <t>273321411</t>
  </si>
  <si>
    <t>Základové desky ze ŽB bez zvýšených nároků na prostředí tř. C 20/25</t>
  </si>
  <si>
    <t>-1253252070</t>
  </si>
  <si>
    <t>"P7" 1,17*2,55*0,15</t>
  </si>
  <si>
    <t>12</t>
  </si>
  <si>
    <t>273321511</t>
  </si>
  <si>
    <t>Základové desky ze ŽB bez zvýšených nároků na prostředí tř. C 25/30</t>
  </si>
  <si>
    <t>-2096859972</t>
  </si>
  <si>
    <t>"pod výtah" 2,06*2,51*0,20</t>
  </si>
  <si>
    <t>13</t>
  </si>
  <si>
    <t>273351121</t>
  </si>
  <si>
    <t>Zřízení bednění základových desek</t>
  </si>
  <si>
    <t>-78409382</t>
  </si>
  <si>
    <t>"pod výtah" (2,06*2+2,51)*0,25</t>
  </si>
  <si>
    <t>"P7" (1,17+2,55)*2*0,15</t>
  </si>
  <si>
    <t>14</t>
  </si>
  <si>
    <t>273351122</t>
  </si>
  <si>
    <t>Odstranění bednění základových desek</t>
  </si>
  <si>
    <t>1182794156</t>
  </si>
  <si>
    <t>273362021</t>
  </si>
  <si>
    <t>Výztuž základových desek svařovanými sítěmi Kari</t>
  </si>
  <si>
    <t>-1328062679</t>
  </si>
  <si>
    <t>"pod výtah-podkladní beton" 2,26*2,61*1,2*7,9/1000*2</t>
  </si>
  <si>
    <t>"podlaha P2" 17,08*1,2*3,003/1000</t>
  </si>
  <si>
    <t>"P7" 1,17*2,55*7,9/1000*2</t>
  </si>
  <si>
    <t>16</t>
  </si>
  <si>
    <t>274313611</t>
  </si>
  <si>
    <t>Základové pásy z betonu tř. C 16/20</t>
  </si>
  <si>
    <t>-696816165</t>
  </si>
  <si>
    <t>"základ pod zeď schodiště" 3,37*0,6*0,38</t>
  </si>
  <si>
    <t>17</t>
  </si>
  <si>
    <t>274351121</t>
  </si>
  <si>
    <t>Zřízení bednění základových pasů rovného</t>
  </si>
  <si>
    <t>920751510</t>
  </si>
  <si>
    <t>"základ pod zeď schodiště" 3,37*0,38*2</t>
  </si>
  <si>
    <t>18</t>
  </si>
  <si>
    <t>274351122</t>
  </si>
  <si>
    <t>Odstranění bednění základových pasů rovného</t>
  </si>
  <si>
    <t>-272025398</t>
  </si>
  <si>
    <t>19</t>
  </si>
  <si>
    <t>311231129</t>
  </si>
  <si>
    <t>Zdivo nosné z cihel dl 290 mm pevnosti P 20 až 25 na MC 15</t>
  </si>
  <si>
    <t>872228334</t>
  </si>
  <si>
    <t>"1.np" (1,5*1,782+1,93*1,782*2)*0,3+0,35*0,25*2,29</t>
  </si>
  <si>
    <t>"2.np" (1,22+1,47+3,42)*2,1*0,3-3*2,08*0,3+2*2,1*0,68</t>
  </si>
  <si>
    <t>20</t>
  </si>
  <si>
    <t>311272123</t>
  </si>
  <si>
    <t>Zdivo nosné tl 200 mm z pórobetonových přesných hladkých tvárnic Ytong hmotnosti 500 kg/m3</t>
  </si>
  <si>
    <t>-1213881853</t>
  </si>
  <si>
    <t>"2.np" (2,1*2,87-0,8*2)*0,2</t>
  </si>
  <si>
    <t>311321411</t>
  </si>
  <si>
    <t>Nosná zeď ze ŽB tř. C 25/30 bez výztuže</t>
  </si>
  <si>
    <t>-1223609110</t>
  </si>
  <si>
    <t>"dno výtahové šachty" (2,06+2,01+2,06)*0,65*0,25</t>
  </si>
  <si>
    <t>22</t>
  </si>
  <si>
    <t>311351121</t>
  </si>
  <si>
    <t>Zřízení oboustranného bednění nosných nadzákladových zdí</t>
  </si>
  <si>
    <t>-49485690</t>
  </si>
  <si>
    <t>"dno výtahové šachty" (2,06+2,01+2,06)*0,65*2</t>
  </si>
  <si>
    <t>23</t>
  </si>
  <si>
    <t>311351122</t>
  </si>
  <si>
    <t>Odstranění oboustranného bednění nosných nadzákladových zdí</t>
  </si>
  <si>
    <t>-1799768150</t>
  </si>
  <si>
    <t>24</t>
  </si>
  <si>
    <t>311361821</t>
  </si>
  <si>
    <t>Výztuž nosných zdí betonářskou ocelí 10 505</t>
  </si>
  <si>
    <t>-475474947</t>
  </si>
  <si>
    <t>"dno výtahové šachty" (2,06+2,01+2,06)*0,65*0,25*0,15</t>
  </si>
  <si>
    <t>25</t>
  </si>
  <si>
    <t>317121101</t>
  </si>
  <si>
    <t>Montáž prefabrikovaných překladů pro světlost otvoru do 1050 mm</t>
  </si>
  <si>
    <t>kus</t>
  </si>
  <si>
    <t>1743845358</t>
  </si>
  <si>
    <t>26</t>
  </si>
  <si>
    <t>M</t>
  </si>
  <si>
    <t>593211000</t>
  </si>
  <si>
    <t>překlad železobetonový  119x14x14 cm</t>
  </si>
  <si>
    <t>1046426310</t>
  </si>
  <si>
    <t>1*1,01</t>
  </si>
  <si>
    <t>27</t>
  </si>
  <si>
    <t>317121217</t>
  </si>
  <si>
    <t>Překlady 60x190x2200 mm světlost otvoru 1800 mm</t>
  </si>
  <si>
    <t>-155993996</t>
  </si>
  <si>
    <t>"2.np nad posuvné dveře" 2</t>
  </si>
  <si>
    <t>28</t>
  </si>
  <si>
    <t>317142221</t>
  </si>
  <si>
    <t>Překlady nenosné přímé z pórobetonu v příčkách tl 100 mm pro světlost otvoru do 1010 mm</t>
  </si>
  <si>
    <t>-751705587</t>
  </si>
  <si>
    <t>29</t>
  </si>
  <si>
    <t>317142321</t>
  </si>
  <si>
    <t>Překlady nenosné přímé z pórobetonu  v příčkách tl 125 mm pro světlost otvoru do 1010 mm</t>
  </si>
  <si>
    <t>251162392</t>
  </si>
  <si>
    <t>30</t>
  </si>
  <si>
    <t>317143424</t>
  </si>
  <si>
    <t>Překlady nosné z pórobetonu  ve zdech tl 200 mm pro světlost otvoru do 1500 mm</t>
  </si>
  <si>
    <t>2111967438</t>
  </si>
  <si>
    <t>31</t>
  </si>
  <si>
    <t>317234410</t>
  </si>
  <si>
    <t>Vyzdívka mezi nosníky z cihel pálených na MC</t>
  </si>
  <si>
    <t>-1083528890</t>
  </si>
  <si>
    <t>"1.np" 1,8*0,3*0,1+1,8*0,3*0,12</t>
  </si>
  <si>
    <t>"2.np" 1,8*0,3*0,1+1,8*0,68*0,1+2,3*0,65*0,12+1,6*0,5*0,1+3,6*0,35*0,2+1,9*0,4*0,1*2+2*0,35*0,1+1,3*0,33*0,1+2,3*0,6*0,1+0,9*0,3*0,1</t>
  </si>
  <si>
    <t>"3.np" 8*0,35*0,3</t>
  </si>
  <si>
    <t>32</t>
  </si>
  <si>
    <t>317941121</t>
  </si>
  <si>
    <t>Osazování ocelových válcovaných nosníků na zdivu I, IE, U, UE nebo L do č 12</t>
  </si>
  <si>
    <t>-1187120643</t>
  </si>
  <si>
    <t>"Ič.100" (3,024+21,684+40,032+90,072+63,284+33,36+76,728+20,16)/1000</t>
  </si>
  <si>
    <t>"Ič.120" (39,96+102,12)/1000</t>
  </si>
  <si>
    <t>"Ič.100 niky pro rozváděče" 0,8*3*8,34/1000</t>
  </si>
  <si>
    <t>33</t>
  </si>
  <si>
    <t>130107120</t>
  </si>
  <si>
    <t>ocel profilová IPN, v jakosti 11 375, h=100 mm</t>
  </si>
  <si>
    <t>1664226115</t>
  </si>
  <si>
    <t>"Ič.100" (3,024+21,684+40,032+90,072+63,284+33,36+76,728+20,16)/1000*1,08</t>
  </si>
  <si>
    <t>"Ič.100 niky pro rozváděče" 0,8*3*8,34/1000*1,08</t>
  </si>
  <si>
    <t>34</t>
  </si>
  <si>
    <t>130107140</t>
  </si>
  <si>
    <t>ocel profilová IPN, v jakosti 11 375, h=120 mm</t>
  </si>
  <si>
    <t>-260919592</t>
  </si>
  <si>
    <t>"Ič.120" (39,96+102,12)/1000*1,08</t>
  </si>
  <si>
    <t>35</t>
  </si>
  <si>
    <t>317941123</t>
  </si>
  <si>
    <t>Osazování ocelových válcovaných nosníků na zdivu I, IE, U, UE nebo L do č 22</t>
  </si>
  <si>
    <t>-910560959</t>
  </si>
  <si>
    <t>"Ič.200" 282,96/1000</t>
  </si>
  <si>
    <t>36</t>
  </si>
  <si>
    <t>130107220</t>
  </si>
  <si>
    <t>ocel profilová IPN, v jakosti 11 375, h=200 mm</t>
  </si>
  <si>
    <t>1611948885</t>
  </si>
  <si>
    <t>"Ič.200" 282,96/1000*1,08</t>
  </si>
  <si>
    <t>37</t>
  </si>
  <si>
    <t>317941125</t>
  </si>
  <si>
    <t>Osazování ocelových válcovaných nosníků na zdivu I, IE, U, UE nebo L č 24 a vyšší</t>
  </si>
  <si>
    <t>1922609632</t>
  </si>
  <si>
    <t>"Ič.300" 867,2/1000</t>
  </si>
  <si>
    <t>38</t>
  </si>
  <si>
    <t>130107320</t>
  </si>
  <si>
    <t>ocel profilová IPN, v jakosti 11 375, h=300 mm</t>
  </si>
  <si>
    <t>-289176836</t>
  </si>
  <si>
    <t>"Ič.300" 867,2/1000*1,08</t>
  </si>
  <si>
    <t>39</t>
  </si>
  <si>
    <t>342241162</t>
  </si>
  <si>
    <t>Příčky tl 140 mm z cihel plných dl 290 mm pevnosti P 15 na MC</t>
  </si>
  <si>
    <t>-1643267108</t>
  </si>
  <si>
    <t>"1.np" (0,92+2,33+1,35)*4,06-1,43*2,14+1,65*2,29-0,8*2</t>
  </si>
  <si>
    <t>"zděné zábradlí" 7,7*1,1</t>
  </si>
  <si>
    <t>"3.np" 0,75*2</t>
  </si>
  <si>
    <t>40</t>
  </si>
  <si>
    <t>342272148</t>
  </si>
  <si>
    <t>Příčky tl 50 mm z pórobetonových přesných hladkých příčkovek objemové hmotnosti 500 kg/m3</t>
  </si>
  <si>
    <t>-1760497778</t>
  </si>
  <si>
    <t>"2.np" (1,48+1,48)*2</t>
  </si>
  <si>
    <t>41</t>
  </si>
  <si>
    <t>342272323</t>
  </si>
  <si>
    <t>Příčky tl 100 mm z pórobetonových přesných hladkých příčkovek objemové hmotnosti 500 kg/m3</t>
  </si>
  <si>
    <t>-101452599</t>
  </si>
  <si>
    <t>"2.np" 5,28*2,87+2,8*2,87-0,7*2*2-1,5*2,1*2+(5,37+1,5)*2,84-1,7*2,1*2</t>
  </si>
  <si>
    <t>42</t>
  </si>
  <si>
    <t>342272423</t>
  </si>
  <si>
    <t>Příčky tl 125 mm z pórobetonových přesných hladkých příčkovek objemové hmotnosti 500 kg/m3</t>
  </si>
  <si>
    <t>110947351</t>
  </si>
  <si>
    <t>"2.np" (29,615-5,94-0,94)*2,87-0,8*2-0,7*2*4-0,9*2</t>
  </si>
  <si>
    <t>43</t>
  </si>
  <si>
    <t>342272523</t>
  </si>
  <si>
    <t>Příčky tl 150 mm z pórobetonových přesných hladkých příčkovek objemové hmotnosti 500 kg/m3</t>
  </si>
  <si>
    <t>2081958923</t>
  </si>
  <si>
    <t>(5,94+0,94)*2,87-0,8*2</t>
  </si>
  <si>
    <t>44</t>
  </si>
  <si>
    <t>346272115</t>
  </si>
  <si>
    <t>Přizdívky ochranné tl 150 mm z pórobetonových přesných příčkovek Ytong objemové hmotnosti 500 kg/m3</t>
  </si>
  <si>
    <t>-619213474</t>
  </si>
  <si>
    <t>"2.np za ZTI" (2,8+2,02+0,9*4)*2,66</t>
  </si>
  <si>
    <t>45</t>
  </si>
  <si>
    <t>430321414</t>
  </si>
  <si>
    <t>Schodišťová konstrukce a rampa ze ŽB tř. C 25/30</t>
  </si>
  <si>
    <t>-532264193</t>
  </si>
  <si>
    <t>11,9205*0,1</t>
  </si>
  <si>
    <t>46</t>
  </si>
  <si>
    <t>430361821</t>
  </si>
  <si>
    <t>Výztuž schodišťové konstrukce a rampy betonářskou ocelí 10 505</t>
  </si>
  <si>
    <t>-1138607356</t>
  </si>
  <si>
    <t>1,192*0,2</t>
  </si>
  <si>
    <t>47</t>
  </si>
  <si>
    <t>433351131</t>
  </si>
  <si>
    <t>Zřízení bednění schodnic přímočarých schodišť v do 4 m</t>
  </si>
  <si>
    <t>727964735</t>
  </si>
  <si>
    <t>(7,35+1,48)*1,35+(7,35+0,13)*0,1</t>
  </si>
  <si>
    <t>48</t>
  </si>
  <si>
    <t>433351132</t>
  </si>
  <si>
    <t>Odstranění bednění schodnic přímočarých schodišť v do 4 m</t>
  </si>
  <si>
    <t>1688330083</t>
  </si>
  <si>
    <t>49</t>
  </si>
  <si>
    <t>434311115</t>
  </si>
  <si>
    <t>Schodišťové stupně dusané na terén z betonu tř. C 20/25 bez potěru</t>
  </si>
  <si>
    <t>m</t>
  </si>
  <si>
    <t>1370040035</t>
  </si>
  <si>
    <t>1,35*22</t>
  </si>
  <si>
    <t>50</t>
  </si>
  <si>
    <t>434351141</t>
  </si>
  <si>
    <t>Zřízení bednění stupňů přímočarých schodišť</t>
  </si>
  <si>
    <t>1380427894</t>
  </si>
  <si>
    <t>1,35*(0,179+0,27)*22+0,179*0,22/2*22</t>
  </si>
  <si>
    <t>51</t>
  </si>
  <si>
    <t>434351142</t>
  </si>
  <si>
    <t>Odstranění bednění stupňů přímočarých schodišť</t>
  </si>
  <si>
    <t>-1031030370</t>
  </si>
  <si>
    <t>52</t>
  </si>
  <si>
    <t>611135101</t>
  </si>
  <si>
    <t>Hrubá výplň rýh ve stropech maltou jakékoli šířky rýhy</t>
  </si>
  <si>
    <t>-452361456</t>
  </si>
  <si>
    <t>"po vybouraných zdech"</t>
  </si>
  <si>
    <t>"1.np" (1,53+1,76+1,66)*0,1+(3,825*2+1,7+0,35+1,11)*0,3+1,5*0,745</t>
  </si>
  <si>
    <t>"2.np" (0,45+38,17+4,57)*0,1+15,792*0,15+4,43*0,265+(3,01+3+1,47+1,2+1,47+0,6)*0,3+(1,5+2,01)*0,68+2*0,63+1,6*0,38+(1,27+1,5)*0,5</t>
  </si>
  <si>
    <t>"3.np" (5,679+2,19)*0,1+7,2*0,35</t>
  </si>
  <si>
    <t>53</t>
  </si>
  <si>
    <t>611311131</t>
  </si>
  <si>
    <t>Potažení vnitřních rovných stropů vápenným štukem tloušťky do 3 mm</t>
  </si>
  <si>
    <t>42797061</t>
  </si>
  <si>
    <t>"1.np" 28</t>
  </si>
  <si>
    <t>"2.np" 152</t>
  </si>
  <si>
    <t>"3.np" 175</t>
  </si>
  <si>
    <t>54</t>
  </si>
  <si>
    <t>611321141</t>
  </si>
  <si>
    <t>Vápenocementová omítka štuková dvouvrstvá vnitřních stropů rovných nanášená ručně</t>
  </si>
  <si>
    <t>-1985398244</t>
  </si>
  <si>
    <t>"2.np" 17,51</t>
  </si>
  <si>
    <t>"3.np" 29,41</t>
  </si>
  <si>
    <t>55</t>
  </si>
  <si>
    <t>611325423</t>
  </si>
  <si>
    <t>Oprava vnitřní vápenocementové štukové omítky stropů v rozsahu plochy do 50%</t>
  </si>
  <si>
    <t>-1317790774</t>
  </si>
  <si>
    <t>56</t>
  </si>
  <si>
    <t>612135101</t>
  </si>
  <si>
    <t>Hrubá výplň rýh ve stěnách maltou jakékoli šířky rýhy</t>
  </si>
  <si>
    <t>-1902846246</t>
  </si>
  <si>
    <t>"1.np" 0,3*2,29*2+1,65*2,29+0,3*3,4*5+0,15*3,4*3</t>
  </si>
  <si>
    <t>"2.np" 0,1*2,52*14+0,15*2,57*4</t>
  </si>
  <si>
    <t>"3.np" 0,1*2,34*2+0,1*2,3*6</t>
  </si>
  <si>
    <t>"po ÚT" 3,4*2+3,3*2</t>
  </si>
  <si>
    <t>57</t>
  </si>
  <si>
    <t>612142001</t>
  </si>
  <si>
    <t>Potažení vnitřních stěn sklovláknitým pletivem vtlačeným do tenkovrstvé hmoty</t>
  </si>
  <si>
    <t>994976099</t>
  </si>
  <si>
    <t>"na porobeton"</t>
  </si>
  <si>
    <t>"2.np"</t>
  </si>
  <si>
    <t>(5,28*2,87+2,8*2,87-0,7*2*2-1,5*2,1*2+(5,37+1,5)*2,84-1,7*2,1*2+1,48*2)*2</t>
  </si>
  <si>
    <t>(29,615*2,87-0,8*2*2-0,7*2*4-0,9*2)*2+(2,1*2,87-0,8*2)*2</t>
  </si>
  <si>
    <t>58</t>
  </si>
  <si>
    <t>612311131</t>
  </si>
  <si>
    <t>Potažení vnitřních stěn vápenným štukem tloušťky do 3 mm</t>
  </si>
  <si>
    <t>189902216</t>
  </si>
  <si>
    <t>"omítka hrubá" 116,399</t>
  </si>
  <si>
    <t>"oprava omítek stěn" 1116,383</t>
  </si>
  <si>
    <t>"na perlinku" 216,485</t>
  </si>
  <si>
    <t>59</t>
  </si>
  <si>
    <t>612321111</t>
  </si>
  <si>
    <t>Vápenocementová omítka hrubá jednovrstvá zatřená vnitřních stěn nanášená ručně</t>
  </si>
  <si>
    <t>-1160557599</t>
  </si>
  <si>
    <t>"vyzdívky z keramických cihel"</t>
  </si>
  <si>
    <t>"1.np" (1,5*1,782+1,93*1,782*2)*2+0,35*2,29*2+((0,92+2,33+1,35)*4,06-1,43*2,14+1,65*2,29-0,8*2)*2</t>
  </si>
  <si>
    <t>"zděné zábradlí" 7,7*1,1*2</t>
  </si>
  <si>
    <t>"2.np" ((1,22+1,47+3,42)*2,1*2-3*2,08*2+2*2,1*2)*2</t>
  </si>
  <si>
    <t>60</t>
  </si>
  <si>
    <t>612321141</t>
  </si>
  <si>
    <t>Vápenocementová omítka štuková dvouvrstvá vnitřních stěn nanášená ručně</t>
  </si>
  <si>
    <t>711463515</t>
  </si>
  <si>
    <t>"mč.206" 22,795</t>
  </si>
  <si>
    <t>"mč.216+217" 241,8</t>
  </si>
  <si>
    <t>"mč.218,219,221" 96,22</t>
  </si>
  <si>
    <t>"mč.201" 46,79</t>
  </si>
  <si>
    <t>"mč.301,302,303" 51,06</t>
  </si>
  <si>
    <t>"3.np zazděný otvor" 0,75*2*2</t>
  </si>
  <si>
    <t>61</t>
  </si>
  <si>
    <t>612325302</t>
  </si>
  <si>
    <t>Vápenocementová štuková omítka ostění nebo nadpraží</t>
  </si>
  <si>
    <t>1328755428</t>
  </si>
  <si>
    <t>"ocelové překlady"</t>
  </si>
  <si>
    <t>"1.np" 1,8*(0,2+0,3+0,2)+1,8*(0,2+0,3+0,2)</t>
  </si>
  <si>
    <t>"2.np" 1,8*(0,2+0,3+0,2)+1,8*(0,2+0,68+0,2)+2,3*(0,2+0,65*0,2)+1,6*(0,2+0,5+0,2)</t>
  </si>
  <si>
    <t>3,6*(0,3+0,35+0,3)+1,9*(0,2+0,4+0,2)*2+2*(0,2+0,35+0,2)+1,3*(0,2+0,33+0,2)+2,3*(0,2+0,6+0,2)+0,9*(0,2+0,3+0,2)</t>
  </si>
  <si>
    <t>"3.np" 8*(0,4+0,35+0,4)</t>
  </si>
  <si>
    <t>"svislé ostění"</t>
  </si>
  <si>
    <t>"2.np" 22,01</t>
  </si>
  <si>
    <t>"3.np" 3,39</t>
  </si>
  <si>
    <t>62</t>
  </si>
  <si>
    <t>612325423</t>
  </si>
  <si>
    <t>Oprava vnitřní vápenocementové štukové omítky stěn v rozsahu plochy do 50%</t>
  </si>
  <si>
    <t>-192438344</t>
  </si>
  <si>
    <t>"stávající omítky"</t>
  </si>
  <si>
    <t>"1.np" 20,35*3,4+2,1*3,14*3,4-1,5*2,52-1,43*2,14-1,4*2,27-0,8*2-0,8*0,8+42,82*2,29-0,5*0,5-0,8*2*2-2,6*2,06*2+(2,6+2,06*2)*0,5</t>
  </si>
  <si>
    <t>"2.np" 76,623+58,84+48,07+27,06+37,82+28,09+106,05+132,04+35,71+55,953</t>
  </si>
  <si>
    <t>"mč.203,204,205" 37,07</t>
  </si>
  <si>
    <t>"3.np" 343,52</t>
  </si>
  <si>
    <t>63</t>
  </si>
  <si>
    <t>61290-001</t>
  </si>
  <si>
    <t>Benátský štuk stěn</t>
  </si>
  <si>
    <t>122937751</t>
  </si>
  <si>
    <t>"mč.1.02" 59,622</t>
  </si>
  <si>
    <t>"mč.1.03" 10,4*1,1+7,7*1,1</t>
  </si>
  <si>
    <t>64</t>
  </si>
  <si>
    <t>619991011</t>
  </si>
  <si>
    <t>Obalení konstrukcí a prvků fólií přilepenou lepící páskou</t>
  </si>
  <si>
    <t>2021526638</t>
  </si>
  <si>
    <t>"1.np" 3,178</t>
  </si>
  <si>
    <t>"2.np" 52,568</t>
  </si>
  <si>
    <t>"3.np" 32,743</t>
  </si>
  <si>
    <t>65</t>
  </si>
  <si>
    <t>619999031</t>
  </si>
  <si>
    <t>Příplatek k omítce zapodomítkové rohové lišty</t>
  </si>
  <si>
    <t>-353532517</t>
  </si>
  <si>
    <t>"1.np" 2,5*7</t>
  </si>
  <si>
    <t>"2.np" 2,5*3</t>
  </si>
  <si>
    <t>66</t>
  </si>
  <si>
    <t>621631001</t>
  </si>
  <si>
    <t>Spárování spárovací maltou kleneb z cihel</t>
  </si>
  <si>
    <t>-805913163</t>
  </si>
  <si>
    <t>"klenby shora"</t>
  </si>
  <si>
    <t>"P13" 95,7</t>
  </si>
  <si>
    <t>"P15" 16,63</t>
  </si>
  <si>
    <t>"P16" 41,79</t>
  </si>
  <si>
    <t>"P18" 19,27</t>
  </si>
  <si>
    <t>"P19" 67,53</t>
  </si>
  <si>
    <t>67</t>
  </si>
  <si>
    <t>622321341</t>
  </si>
  <si>
    <t>Vápenocementová omítka štuková dvouvrstvá vnějších stěn nanášená strojně</t>
  </si>
  <si>
    <t>2023817159</t>
  </si>
  <si>
    <t>"sokl" (6,7-3,1)*0,7</t>
  </si>
  <si>
    <t>"kolem proskl. stěny" (3,7+2*2)*0,3+(3,1+2+2)*0,2</t>
  </si>
  <si>
    <t>68</t>
  </si>
  <si>
    <t>631311115</t>
  </si>
  <si>
    <t>Mazanina tl do 80 mm z betonu prostého bez zvýšených nároků na prostředí tř. C 20/25</t>
  </si>
  <si>
    <t>2136870363</t>
  </si>
  <si>
    <t>"podlaha P11" 38,05*0,05</t>
  </si>
  <si>
    <t>69</t>
  </si>
  <si>
    <t>631312141</t>
  </si>
  <si>
    <t>Doplnění rýh v dosavadních mazaninách betonem prostým</t>
  </si>
  <si>
    <t>-550583005</t>
  </si>
  <si>
    <t>"1.np" ((1,53+1,76+1,66)*0,1+(3,825*2+1,7+0,35+1,11)*0,3+1,5*0,745)*0,05</t>
  </si>
  <si>
    <t>"2.np" ((0,45+38,17+4,57)*0,1+15,792*0,15+4,43*0,265+(3,01+3+1,47+1,2+1,47+0,6)*0,3+(1,5+2,01)*0,68+2*0,63+1,6*0,38+(1,27+1,5)*0,5)*0,05</t>
  </si>
  <si>
    <t>"3.np" ((5,679+2,19)*0,1+7,2*0,35)*0,05</t>
  </si>
  <si>
    <t>"po ÚT 1.np" 3*0,15*0,1</t>
  </si>
  <si>
    <t>70</t>
  </si>
  <si>
    <t>631319171</t>
  </si>
  <si>
    <t>Příplatek k mazanině tl do 80 mm za stržení povrchu spodní vrstvy před vložením výztuže</t>
  </si>
  <si>
    <t>-1543862409</t>
  </si>
  <si>
    <t>71</t>
  </si>
  <si>
    <t>63136-001</t>
  </si>
  <si>
    <t>Betonová stěrka leštěná tl.10mm</t>
  </si>
  <si>
    <t>-1640674780</t>
  </si>
  <si>
    <t>"podlaha P2" 17,08</t>
  </si>
  <si>
    <t>72</t>
  </si>
  <si>
    <t>63136-002</t>
  </si>
  <si>
    <t>Betonová stěrka tl. 50mm</t>
  </si>
  <si>
    <t>-265570205</t>
  </si>
  <si>
    <t>"podlaha P1" 9</t>
  </si>
  <si>
    <t>73</t>
  </si>
  <si>
    <t>63136-003</t>
  </si>
  <si>
    <t>Betonová stěrka podstupnic, leštěná</t>
  </si>
  <si>
    <t>-1434859</t>
  </si>
  <si>
    <t>"podlaha P3" 1,35*0,18*22</t>
  </si>
  <si>
    <t>74</t>
  </si>
  <si>
    <t>631362021</t>
  </si>
  <si>
    <t>Výztuž mazanin svařovanými sítěmi Kari</t>
  </si>
  <si>
    <t>1025858943</t>
  </si>
  <si>
    <t>"podlaha P11" 38,05*1,2*4,44/1000</t>
  </si>
  <si>
    <t>75</t>
  </si>
  <si>
    <t>635111215</t>
  </si>
  <si>
    <t>Násyp pod podlahy ze štěrkopísku se zhutněním</t>
  </si>
  <si>
    <t>2101041319</t>
  </si>
  <si>
    <t>"P2" 17,08*0,385+1,1*1,1*(0,55-0,385)</t>
  </si>
  <si>
    <t>76</t>
  </si>
  <si>
    <t>635111232</t>
  </si>
  <si>
    <t>Násyp pod podlahy z drobného kameniva 4-8 se zhutněním</t>
  </si>
  <si>
    <t>-714005001</t>
  </si>
  <si>
    <t>"P1" 9*0,07</t>
  </si>
  <si>
    <t>77</t>
  </si>
  <si>
    <t>635111241</t>
  </si>
  <si>
    <t>Násyp pod podlahy z hrubého kameniva 8-16 se zhutněním</t>
  </si>
  <si>
    <t>934755077</t>
  </si>
  <si>
    <t>"P1" 9*0,15</t>
  </si>
  <si>
    <t>78</t>
  </si>
  <si>
    <t>635211121</t>
  </si>
  <si>
    <t>Násyp pod podlahy z liaporu</t>
  </si>
  <si>
    <t>-1911349600</t>
  </si>
  <si>
    <t>12,57*0,065+36,3*0,02+(16,63+41,79+19,27)*0,03</t>
  </si>
  <si>
    <t>79</t>
  </si>
  <si>
    <t>635311111.1</t>
  </si>
  <si>
    <t>Násyp pod podlahy ze stávajícího násypu</t>
  </si>
  <si>
    <t>1017341884</t>
  </si>
  <si>
    <t>"skladba S2-kolem stěn" 27*0,17</t>
  </si>
  <si>
    <t>"P13" 95,7*0,17</t>
  </si>
  <si>
    <t>"P15" 16,63*0,17</t>
  </si>
  <si>
    <t>"P16" 41,79*0,17</t>
  </si>
  <si>
    <t>"P18" 19,27*0,17</t>
  </si>
  <si>
    <t>"P19" 67,53*0,17</t>
  </si>
  <si>
    <t>80</t>
  </si>
  <si>
    <t>636211121</t>
  </si>
  <si>
    <t>Dlažba z cihel pálených dl 290 mm do písku naplocho - použity stávající půdovky</t>
  </si>
  <si>
    <t>1705206765</t>
  </si>
  <si>
    <t>"skladba S2-kolem stěn" 27</t>
  </si>
  <si>
    <t>81</t>
  </si>
  <si>
    <t>949101111</t>
  </si>
  <si>
    <t>Lešení pomocné pro objekty pozemních staveb s lešeňovou podlahou v do 1,9 m zatížení do 150 kg/m2</t>
  </si>
  <si>
    <t>-715369847</t>
  </si>
  <si>
    <t>10,705+50,18+17,425+609,48+46,92</t>
  </si>
  <si>
    <t>82</t>
  </si>
  <si>
    <t>949101112</t>
  </si>
  <si>
    <t>Lešení pomocné pro objekty pozemních staveb s lešeňovou podlahou v do 3,5 m zatížení do 150 kg/m2</t>
  </si>
  <si>
    <t>-1652900238</t>
  </si>
  <si>
    <t>"fasáda" 10*1,5</t>
  </si>
  <si>
    <t>83</t>
  </si>
  <si>
    <t>952901111</t>
  </si>
  <si>
    <t>Vyčištění budov bytové a občanské výstavby při výšce podlaží do 4 m</t>
  </si>
  <si>
    <t>-936170421</t>
  </si>
  <si>
    <t>84</t>
  </si>
  <si>
    <t>961-001</t>
  </si>
  <si>
    <t>Propojení odvětrávacích tvarovek stáv.podlahy ve výtah šachtě</t>
  </si>
  <si>
    <t>1338158410</t>
  </si>
  <si>
    <t>85</t>
  </si>
  <si>
    <t>962031132</t>
  </si>
  <si>
    <t>Bourání příček z cihel pálených na MVC tl do 100 mm</t>
  </si>
  <si>
    <t>576641048</t>
  </si>
  <si>
    <t>"1.np" (1,53+1,76)*4,05+1,66*3,43-0,8*2</t>
  </si>
  <si>
    <t>"2.np" 0,45*1,2+38,17*3,01+4,57*2-0,8*2*5-0,6*2*13</t>
  </si>
  <si>
    <t>"3.np" 5,679*2,6-0,8*2*2+2,19*2,6-0,6*2</t>
  </si>
  <si>
    <t>86</t>
  </si>
  <si>
    <t>962031133</t>
  </si>
  <si>
    <t>Bourání příček z cihel pálených na MVC tl do 150 mm</t>
  </si>
  <si>
    <t>1448831372</t>
  </si>
  <si>
    <t>"2.np" 15,792*3,01+0,95*2</t>
  </si>
  <si>
    <t>87</t>
  </si>
  <si>
    <t>962032231</t>
  </si>
  <si>
    <t>Bourání zdiva z cihel pálených nebo vápenopískových na MV nebo MVC přes 1 m3</t>
  </si>
  <si>
    <t>778537994</t>
  </si>
  <si>
    <t>"1.np"</t>
  </si>
  <si>
    <t>(3,825*4,15*2+1,7*4,05-0,8*2*2-1,9*1,3)*0,3</t>
  </si>
  <si>
    <t>1,5*2,32*0,745+0,35*0,3*2,1+(1,11*2-0,5*0,5)*0,3</t>
  </si>
  <si>
    <t>4,43*3,01*0,265+3,01*2,1*0,3+3*2,1*0,3-(1,47+1,2+1,47)*2,1*0,3</t>
  </si>
  <si>
    <t>1,5*2,4*0,68+(2,01*2,4-1,498*2,1)*0,68+(2*2,1-1,54*1,98)*0,63+0,6*2,05*0,3</t>
  </si>
  <si>
    <t>(1,6*2,05-0,89*2,05)*0,38*2+(1,27*2,05-1,02*2,05)*0,5+(1,5*2-1,11*2)*0,5</t>
  </si>
  <si>
    <t>"3.np"</t>
  </si>
  <si>
    <t>(7,2*1,3-1,5*1,3)*0,35+0,9*0,15*2,51</t>
  </si>
  <si>
    <t>88</t>
  </si>
  <si>
    <t>962032631</t>
  </si>
  <si>
    <t>Bourání zdiva komínového  z cihel na MV nebo MVC</t>
  </si>
  <si>
    <t>-1983773604</t>
  </si>
  <si>
    <t>0,9*0,504*5,5+1*0,45*5,5</t>
  </si>
  <si>
    <t>89</t>
  </si>
  <si>
    <t>962081141</t>
  </si>
  <si>
    <t>Bourání příček ze skleněných tvárnic tl do 150 mm</t>
  </si>
  <si>
    <t>-841961201</t>
  </si>
  <si>
    <t>"3.np" 1,196*1,4</t>
  </si>
  <si>
    <t>90</t>
  </si>
  <si>
    <t>963042819</t>
  </si>
  <si>
    <t>Bourání schodišťových stupňů dřevěných</t>
  </si>
  <si>
    <t>1361173236</t>
  </si>
  <si>
    <t>"1.np" 1,2</t>
  </si>
  <si>
    <t>91</t>
  </si>
  <si>
    <t>963051113</t>
  </si>
  <si>
    <t>Bourání ŽB stropů deskových tl přes 80 mm</t>
  </si>
  <si>
    <t>1385707097</t>
  </si>
  <si>
    <t>"stříška" 1,1*0,6*0,15</t>
  </si>
  <si>
    <t>"pro výtah" (1,17*2,34+3,72*1,2 )*0,25</t>
  </si>
  <si>
    <t>92</t>
  </si>
  <si>
    <t>964054111</t>
  </si>
  <si>
    <t>Bourání ŽB trámů, průvlaků nebo pásů průřezu do 0,36 m2</t>
  </si>
  <si>
    <t>618282559</t>
  </si>
  <si>
    <t>"1.np" 1,11*0,6*1,3</t>
  </si>
  <si>
    <t>"3.np" 3,4*0,3*0,3</t>
  </si>
  <si>
    <t>93</t>
  </si>
  <si>
    <t>965031131</t>
  </si>
  <si>
    <t>Bourání podlah z cihel kladených na plocho pl přes 1 m2</t>
  </si>
  <si>
    <t>1015916937</t>
  </si>
  <si>
    <t>"skladba S1" (139+23,7)</t>
  </si>
  <si>
    <t>94</t>
  </si>
  <si>
    <t>965043321</t>
  </si>
  <si>
    <t>Bourání podkladů pod dlažby betonových s potěrem nebo teracem tl do 100 mm pl do 1 m2</t>
  </si>
  <si>
    <t>1898676777</t>
  </si>
  <si>
    <t>"pro výtah" 1,81*2,01*0,2</t>
  </si>
  <si>
    <t>95</t>
  </si>
  <si>
    <t>965046111</t>
  </si>
  <si>
    <t>Přebroušení stávajících teracových podlah</t>
  </si>
  <si>
    <t>313224288</t>
  </si>
  <si>
    <t>"podlaha P6" 8,19</t>
  </si>
  <si>
    <t>"schodiště 2.np" 2,36*1,1+1,15*(0,19+0,3)*16</t>
  </si>
  <si>
    <t>"schodiště 3.np" 2,4*1,05+1,15*(0,19+0,3)*19</t>
  </si>
  <si>
    <t>96</t>
  </si>
  <si>
    <t>965049112</t>
  </si>
  <si>
    <t>Příplatek k bourání betonových mazanin za bourání mazanin se svařovanou sítí tl přes 100 mm</t>
  </si>
  <si>
    <t>1378754670</t>
  </si>
  <si>
    <t>97</t>
  </si>
  <si>
    <t>965081213</t>
  </si>
  <si>
    <t>Bourání podlah z dlaždic keramických nebo xylolitových tl do 10 mm plochy přes 1 m2</t>
  </si>
  <si>
    <t>170322447</t>
  </si>
  <si>
    <t>"1.np" 22,01+20,53+18,29</t>
  </si>
  <si>
    <t>"2.np" 10,51+9,55+4,05+7,27+2,98+3,53+16,11</t>
  </si>
  <si>
    <t>"3.np" 17,83</t>
  </si>
  <si>
    <t>98</t>
  </si>
  <si>
    <t>965082933</t>
  </si>
  <si>
    <t>Odstranění násypů pod podlahami tl do 200 mm pl přes 2 m2</t>
  </si>
  <si>
    <t>116360826</t>
  </si>
  <si>
    <t>"skladba S1" (139+23,7)*0,17</t>
  </si>
  <si>
    <t>99</t>
  </si>
  <si>
    <t>965082933.1</t>
  </si>
  <si>
    <t>Odstranění násypů pod podlahami tl do 200 mm pl přes 2 m2 - pro zpětné použití</t>
  </si>
  <si>
    <t>-877515703</t>
  </si>
  <si>
    <t>100</t>
  </si>
  <si>
    <t>967031732</t>
  </si>
  <si>
    <t>Přisekání plošné zdiva z cihel pálených na MV nebo MVC tl do 100 mm</t>
  </si>
  <si>
    <t>415492485</t>
  </si>
  <si>
    <t>"sokl" 6,7*0,7</t>
  </si>
  <si>
    <t>101</t>
  </si>
  <si>
    <t>968062355</t>
  </si>
  <si>
    <t>Vybourání dřevěných rámů oken dvojitých včetně křídel pl do 2 m2</t>
  </si>
  <si>
    <t>132856154</t>
  </si>
  <si>
    <t>"3.np" 1,5*1,3*2</t>
  </si>
  <si>
    <t>102</t>
  </si>
  <si>
    <t>968072244</t>
  </si>
  <si>
    <t>Vybourání kovových rámů oken jednoduchých včetně křídel pl do 1 m2</t>
  </si>
  <si>
    <t>-1142866936</t>
  </si>
  <si>
    <t>"1.np" 0,5*0,5</t>
  </si>
  <si>
    <t>103</t>
  </si>
  <si>
    <t>968072455</t>
  </si>
  <si>
    <t>Vybourání kovových dveřních zárubní pl do 2 m2</t>
  </si>
  <si>
    <t>-567019569</t>
  </si>
  <si>
    <t>"1.np" 0,8*2*4</t>
  </si>
  <si>
    <t>"2.np" 0,8*2*9+0,6*2*14</t>
  </si>
  <si>
    <t>"3.np" 0,8*2*10+0,76*2+0,6*2</t>
  </si>
  <si>
    <t>104</t>
  </si>
  <si>
    <t>968072456</t>
  </si>
  <si>
    <t>Vybourání kovových dveřních zárubní pl přes 2 m2</t>
  </si>
  <si>
    <t>-2069548709</t>
  </si>
  <si>
    <t>"1.np" 1,53*2,53</t>
  </si>
  <si>
    <t>"2.np" 1,56*2,13+1,47*2,1*3+1,2*2,1+1,54*1,98+1,54*2,1</t>
  </si>
  <si>
    <t>105</t>
  </si>
  <si>
    <t>973031151</t>
  </si>
  <si>
    <t>Vysekání výklenků ve zdivu cihelném na MV nebo MVC pl přes 0,25 m2</t>
  </si>
  <si>
    <t>650361443</t>
  </si>
  <si>
    <t>"pro rozváděče" (0,5*0,7+0,7*1,3+0,5*1,3)*0,15</t>
  </si>
  <si>
    <t>106</t>
  </si>
  <si>
    <t>974031154</t>
  </si>
  <si>
    <t>Vysekání rýh ve zdivu cihelném hl do 100 mm š do 150 mm</t>
  </si>
  <si>
    <t>-433684819</t>
  </si>
  <si>
    <t>"pro ÚT" 3,4*2+3,3*2</t>
  </si>
  <si>
    <t>107</t>
  </si>
  <si>
    <t>974031664</t>
  </si>
  <si>
    <t>Vysekání rýh ve zdivu cihelném pro vtahování nosníků hl do 150 mm v do 150 mm</t>
  </si>
  <si>
    <t>1926999125</t>
  </si>
  <si>
    <t>"1.np" 1,8*2+1,8*2</t>
  </si>
  <si>
    <t>"2.np" 3,4*3+2,4*4+1,8*8+0,9*2+1*2+1,9*2+1,6*3+2,1*2</t>
  </si>
  <si>
    <t>"3.np" 8,38*2</t>
  </si>
  <si>
    <t>"niky pro rozváděče" 0,8*3</t>
  </si>
  <si>
    <t>108</t>
  </si>
  <si>
    <t>974042554</t>
  </si>
  <si>
    <t>Vysekání rýh v dlažbě betonové nebo jiné monolitické hl do 100 mm š do 150 mm</t>
  </si>
  <si>
    <t>1314058795</t>
  </si>
  <si>
    <t>"pro ÚT 1.np" 3</t>
  </si>
  <si>
    <t>109</t>
  </si>
  <si>
    <t>976047231</t>
  </si>
  <si>
    <t>Vybourání betonových nebo teracových parapetních desek tl do100 mm</t>
  </si>
  <si>
    <t>379092358</t>
  </si>
  <si>
    <t>"2.np" 1,1*2+1,25*3</t>
  </si>
  <si>
    <t>110</t>
  </si>
  <si>
    <t>976061111</t>
  </si>
  <si>
    <t>Vybourání dřevěných madel a zábradlí</t>
  </si>
  <si>
    <t>1759644026</t>
  </si>
  <si>
    <t>"balkon" 8,15</t>
  </si>
  <si>
    <t>111</t>
  </si>
  <si>
    <t>977211115</t>
  </si>
  <si>
    <t>Řezání ŽB kcí hl do 680 mm stěnovou pilou do průměru výztuže 16 mm</t>
  </si>
  <si>
    <t>-1243734043</t>
  </si>
  <si>
    <t>"průvlak" 1,3</t>
  </si>
  <si>
    <t>112</t>
  </si>
  <si>
    <t>977312112</t>
  </si>
  <si>
    <t>Řezání stávajících betonových mazanin vyztužených hl do 100 mm</t>
  </si>
  <si>
    <t>-1812897172</t>
  </si>
  <si>
    <t>"pro ÚT 1.np" 3*2</t>
  </si>
  <si>
    <t>113</t>
  </si>
  <si>
    <t>978012161</t>
  </si>
  <si>
    <t>Otlučení (osekání) vnitřní vápenné nebo vápenocementové omítky stropů rákosových v rozsahu do 50 %</t>
  </si>
  <si>
    <t>1994076966</t>
  </si>
  <si>
    <t>114</t>
  </si>
  <si>
    <t>978012191</t>
  </si>
  <si>
    <t>Otlučení (osekání) vnitřní vápenné nebo vápenocementové omítky stropů rákosových v rozsahu do 100 %</t>
  </si>
  <si>
    <t>-1591736416</t>
  </si>
  <si>
    <t>"mč.206" 17,51</t>
  </si>
  <si>
    <t>115</t>
  </si>
  <si>
    <t>978013161</t>
  </si>
  <si>
    <t>Otlučení (osekání) vnitřní vápenné nebo vápenocementové omítky stěn v rozsahu do 50 %</t>
  </si>
  <si>
    <t>-1775022947</t>
  </si>
  <si>
    <t>116</t>
  </si>
  <si>
    <t>978013191</t>
  </si>
  <si>
    <t>Otlučení (osekání) vnitřní vápenné nebo vápenocementové omítky stěn v rozsahu do 100 %</t>
  </si>
  <si>
    <t>25292386</t>
  </si>
  <si>
    <t>"mč.216+217" 233,48</t>
  </si>
  <si>
    <t>"mč.218,219,221" 90,57</t>
  </si>
  <si>
    <t>"mč.301,302,303" 48,06</t>
  </si>
  <si>
    <t>117</t>
  </si>
  <si>
    <t>978015391</t>
  </si>
  <si>
    <t>Otlučení (osekání) vnější vápenné nebo vápenocementové omítky stupně členitosti 1 a 2 do 100%</t>
  </si>
  <si>
    <t>-1995745996</t>
  </si>
  <si>
    <t>"kolem stěny venk.stěny" (3,7+2*2)*0,3</t>
  </si>
  <si>
    <t>118</t>
  </si>
  <si>
    <t>978023411</t>
  </si>
  <si>
    <t>Vyškrabání spár zdiva cihelného mimo komínového</t>
  </si>
  <si>
    <t>1682395631</t>
  </si>
  <si>
    <t>119</t>
  </si>
  <si>
    <t>978059541</t>
  </si>
  <si>
    <t>Odsekání a odebrání obkladů stěn z vnitřních obkládaček plochy přes 1 m2</t>
  </si>
  <si>
    <t>779210388</t>
  </si>
  <si>
    <t>"1.np" 6,105*2</t>
  </si>
  <si>
    <t>"2.np" 34,25*2-0,6*2*2</t>
  </si>
  <si>
    <t>120</t>
  </si>
  <si>
    <t>97890-002</t>
  </si>
  <si>
    <t>Demontáž dřevěného pódia vč.nosného roštu, uložení do skladu, zpětná montáž vč. nátěru 47,36m2</t>
  </si>
  <si>
    <t>-238629312</t>
  </si>
  <si>
    <t>121</t>
  </si>
  <si>
    <t>97890-003</t>
  </si>
  <si>
    <t>Demontáž skříní  vč. likvidace</t>
  </si>
  <si>
    <t>-1534217005</t>
  </si>
  <si>
    <t>122</t>
  </si>
  <si>
    <t>97890-004</t>
  </si>
  <si>
    <t>Demontáž kuchyňské linky vč. spotřebičů,  vč. likvidace</t>
  </si>
  <si>
    <t>-618734392</t>
  </si>
  <si>
    <t>123</t>
  </si>
  <si>
    <t>97890-005</t>
  </si>
  <si>
    <t>dřev.schodiště z 1.np do 2.np,  vč. likvidace</t>
  </si>
  <si>
    <t>-1643576902</t>
  </si>
  <si>
    <t>124</t>
  </si>
  <si>
    <t>97890-006</t>
  </si>
  <si>
    <t>dřev.schodiště z 2.np do 3.np,  vč. likvidace</t>
  </si>
  <si>
    <t>1060646937</t>
  </si>
  <si>
    <t>125</t>
  </si>
  <si>
    <t>97890-007</t>
  </si>
  <si>
    <t>dřev.schodiště  2.np vstup na jeviště, vč.likvidace</t>
  </si>
  <si>
    <t>1761895973</t>
  </si>
  <si>
    <t>126</t>
  </si>
  <si>
    <t>97890-008</t>
  </si>
  <si>
    <t>dřev.schodiště  3.np, vč.likvidace</t>
  </si>
  <si>
    <t>1962534890</t>
  </si>
  <si>
    <t>127</t>
  </si>
  <si>
    <t>97890-009</t>
  </si>
  <si>
    <t>Demontáž výlezu na střechu, vč.likvidace</t>
  </si>
  <si>
    <t>-130139594</t>
  </si>
  <si>
    <t>128</t>
  </si>
  <si>
    <t>97890-010</t>
  </si>
  <si>
    <t>Kontrola zhlaví trámů</t>
  </si>
  <si>
    <t>hod</t>
  </si>
  <si>
    <t>2031187907</t>
  </si>
  <si>
    <t>129</t>
  </si>
  <si>
    <t>97890-011</t>
  </si>
  <si>
    <t>Demontáž zařízení VZT ve střeše, vč.likvidace</t>
  </si>
  <si>
    <t>-1404968708</t>
  </si>
  <si>
    <t>130</t>
  </si>
  <si>
    <t>997013113</t>
  </si>
  <si>
    <t>Vnitrostaveništní doprava suti a vybouraných hmot pro budovy v do 12 m s použitím mechanizace</t>
  </si>
  <si>
    <t>-1413451168</t>
  </si>
  <si>
    <t>131</t>
  </si>
  <si>
    <t>997013501</t>
  </si>
  <si>
    <t>Odvoz suti a vybouraných hmot na skládku nebo meziskládku do 1 km se složením</t>
  </si>
  <si>
    <t>-1563702241</t>
  </si>
  <si>
    <t>132</t>
  </si>
  <si>
    <t>997013509</t>
  </si>
  <si>
    <t>Příplatek k odvozu suti a vybouraných hmot na skládku ZKD 1 km přes 1 km</t>
  </si>
  <si>
    <t>62450362</t>
  </si>
  <si>
    <t>133</t>
  </si>
  <si>
    <t>997013831</t>
  </si>
  <si>
    <t>Poplatek za uložení stavebního směsného odpadu na skládce (skládkovné)</t>
  </si>
  <si>
    <t>-2128740256</t>
  </si>
  <si>
    <t>134</t>
  </si>
  <si>
    <t>998018002</t>
  </si>
  <si>
    <t>Přesun hmot ruční pro budovy v do 12 m</t>
  </si>
  <si>
    <t>1947864161</t>
  </si>
  <si>
    <t>135</t>
  </si>
  <si>
    <t>711413111</t>
  </si>
  <si>
    <t>Izolace proti vodě za studena vodorovné těsnicí hmotou</t>
  </si>
  <si>
    <t>2097833398</t>
  </si>
  <si>
    <t>"podlaha P11" 38,05</t>
  </si>
  <si>
    <t>"podlaha P12" 11,8</t>
  </si>
  <si>
    <t>"podlaha P18" 19,27</t>
  </si>
  <si>
    <t>"podlaha P22" 20,34</t>
  </si>
  <si>
    <t>"podlaha P23" 10</t>
  </si>
  <si>
    <t>136</t>
  </si>
  <si>
    <t>711413121</t>
  </si>
  <si>
    <t>Izolace proti vodě za studena svislé těsnicí hmotou</t>
  </si>
  <si>
    <t>-942100915</t>
  </si>
  <si>
    <t>"sprchy" 15,6+12</t>
  </si>
  <si>
    <t>137</t>
  </si>
  <si>
    <t>998711102</t>
  </si>
  <si>
    <t>Přesun hmot tonážní pro izolace proti vodě, vlhkosti a plynům v objektech výšky do 12 m</t>
  </si>
  <si>
    <t>724952352</t>
  </si>
  <si>
    <t>138</t>
  </si>
  <si>
    <t>713111111</t>
  </si>
  <si>
    <t>Montáž izolace tepelné vrchem stropů volně kladenými rohožemi, pásy, dílci, deskami</t>
  </si>
  <si>
    <t>-666266665</t>
  </si>
  <si>
    <t>"půda S1"</t>
  </si>
  <si>
    <t>"MW" 166</t>
  </si>
  <si>
    <t>"kříže EPS" 166</t>
  </si>
  <si>
    <t>139</t>
  </si>
  <si>
    <t>631480110</t>
  </si>
  <si>
    <t>deska minerální střešní izolační tl. 200 mm</t>
  </si>
  <si>
    <t>24707944</t>
  </si>
  <si>
    <t>166*1,05</t>
  </si>
  <si>
    <t>140</t>
  </si>
  <si>
    <t>28359701</t>
  </si>
  <si>
    <t>Nosné kříže z tvrzeného EPS</t>
  </si>
  <si>
    <t>1321832839</t>
  </si>
  <si>
    <t>"půda skladba S1" 166*0,75*1,1+0,05</t>
  </si>
  <si>
    <t>141</t>
  </si>
  <si>
    <t>713114323</t>
  </si>
  <si>
    <t>Tepelná foukaná izolace skelná vlákna standardní objemová hmotnost vodorovná do dutiny tl do 250 mm</t>
  </si>
  <si>
    <t>1034872775</t>
  </si>
  <si>
    <t>"skladba S2" 180*(0,22+0,24)/2</t>
  </si>
  <si>
    <t>142</t>
  </si>
  <si>
    <t>713121111</t>
  </si>
  <si>
    <t>Montáž izolace tepelné podlah volně kladenými rohožemi, pásy, dílci, deskami 1 vrstva</t>
  </si>
  <si>
    <t>-594163266</t>
  </si>
  <si>
    <t>"P21" 72,26</t>
  </si>
  <si>
    <t>"P22" 20,34</t>
  </si>
  <si>
    <t>"P23" 53,42</t>
  </si>
  <si>
    <t>143</t>
  </si>
  <si>
    <t>611553491</t>
  </si>
  <si>
    <t>kročejová izolace tl. 6mm</t>
  </si>
  <si>
    <t>-795377009</t>
  </si>
  <si>
    <t>"P21" 72,26*1,1</t>
  </si>
  <si>
    <t>"P22" 20,34*1,1</t>
  </si>
  <si>
    <t>"P23" 53,42*1,1</t>
  </si>
  <si>
    <t>144</t>
  </si>
  <si>
    <t>713121131</t>
  </si>
  <si>
    <t>Montáž izolace tepelné podlah parotěsné reflexní tl do 5 mm</t>
  </si>
  <si>
    <t>1785925139</t>
  </si>
  <si>
    <t>"půda S1" 166</t>
  </si>
  <si>
    <t>"P9" 26,18</t>
  </si>
  <si>
    <t>"P10" 36,3</t>
  </si>
  <si>
    <t>145</t>
  </si>
  <si>
    <t>283553060</t>
  </si>
  <si>
    <t>pás podlahový parotěsný s reflexní Al vrstvou tl. 5 mm</t>
  </si>
  <si>
    <t>-265584860</t>
  </si>
  <si>
    <t>166*1,15</t>
  </si>
  <si>
    <t>146</t>
  </si>
  <si>
    <t>611553430</t>
  </si>
  <si>
    <t>pás termoizolační tl. 3 mm  bez povrchové úpravy</t>
  </si>
  <si>
    <t>293948663</t>
  </si>
  <si>
    <t>"P9" 26,18*1,1</t>
  </si>
  <si>
    <t>"P10" 36,3*1,1</t>
  </si>
  <si>
    <t>147</t>
  </si>
  <si>
    <t>713121211</t>
  </si>
  <si>
    <t>Montáž izolace tepelné podlah volně kladenými okrajovými pásky</t>
  </si>
  <si>
    <t>-64965455</t>
  </si>
  <si>
    <t>"podlaha P11" 35,024</t>
  </si>
  <si>
    <t>148</t>
  </si>
  <si>
    <t>283764000</t>
  </si>
  <si>
    <t>deska z extrudovaného polystyrénu</t>
  </si>
  <si>
    <t>1247759175</t>
  </si>
  <si>
    <t>"podlaha P11-pásky"  35,024*0,05*0,01*1,05</t>
  </si>
  <si>
    <t>149</t>
  </si>
  <si>
    <t>998713102</t>
  </si>
  <si>
    <t>Přesun hmot tonážní pro izolace tepelné v objektech v do 12 m</t>
  </si>
  <si>
    <t>751291848</t>
  </si>
  <si>
    <t>150</t>
  </si>
  <si>
    <t>720-01</t>
  </si>
  <si>
    <t>Zdravotechnika, viz příloha</t>
  </si>
  <si>
    <t>Kč</t>
  </si>
  <si>
    <t>-1575070204</t>
  </si>
  <si>
    <t>151</t>
  </si>
  <si>
    <t>720-02</t>
  </si>
  <si>
    <t>Úprava rozvodu vody v kotelně 3.np, 4m trubky, 3 kolínka</t>
  </si>
  <si>
    <t>1083980748</t>
  </si>
  <si>
    <t>152</t>
  </si>
  <si>
    <t>720-03</t>
  </si>
  <si>
    <t>Demontáž rozvodů vody a kanalizace, vč.likvidace</t>
  </si>
  <si>
    <t>-658733138</t>
  </si>
  <si>
    <t>153</t>
  </si>
  <si>
    <t>725110811</t>
  </si>
  <si>
    <t>Demontáž klozetů splachovací s nádrží</t>
  </si>
  <si>
    <t>soubor</t>
  </si>
  <si>
    <t>222639104</t>
  </si>
  <si>
    <t>154</t>
  </si>
  <si>
    <t>725122813</t>
  </si>
  <si>
    <t>Demontáž pisoárových stání s nádrží a jedním záchodkem</t>
  </si>
  <si>
    <t>-553887278</t>
  </si>
  <si>
    <t>155</t>
  </si>
  <si>
    <t>725210821</t>
  </si>
  <si>
    <t>Demontáž umyvadel vč. vodovod. baterie</t>
  </si>
  <si>
    <t>-1289658688</t>
  </si>
  <si>
    <t>156</t>
  </si>
  <si>
    <t>730-01</t>
  </si>
  <si>
    <t>Vytápění, viz příloha</t>
  </si>
  <si>
    <t>-380286230</t>
  </si>
  <si>
    <t>157</t>
  </si>
  <si>
    <t>762331921</t>
  </si>
  <si>
    <t>Vyřezání části trámů průřezové plochy řeziva do 224 cm2 délky do 3 m</t>
  </si>
  <si>
    <t>-1007580972</t>
  </si>
  <si>
    <t>2,26+2*2</t>
  </si>
  <si>
    <t>158</t>
  </si>
  <si>
    <t>762331922</t>
  </si>
  <si>
    <t>Vyřezání části střešní vazby průřezové plochy řeziva do 224 cm2 délky do 5 m</t>
  </si>
  <si>
    <t>-1673763135</t>
  </si>
  <si>
    <t>"montáž otvor pro VZT" 4*3</t>
  </si>
  <si>
    <t>159</t>
  </si>
  <si>
    <t>762332131</t>
  </si>
  <si>
    <t>Montáž vázaných kcí krovů pravidelných z hraněného řeziva průřezové plochy do 120 cm2</t>
  </si>
  <si>
    <t>260991878</t>
  </si>
  <si>
    <t>"6/15" 4,8</t>
  </si>
  <si>
    <t>"10/12" 1*4</t>
  </si>
  <si>
    <t>160</t>
  </si>
  <si>
    <t>762332135</t>
  </si>
  <si>
    <t>Montáž vázaných kcí krovů pravidelných z hraněného řeziva průřezové plochy přes 450 cm2</t>
  </si>
  <si>
    <t>1582926468</t>
  </si>
  <si>
    <t>"24/28" 33,14</t>
  </si>
  <si>
    <t>161</t>
  </si>
  <si>
    <t>762332932</t>
  </si>
  <si>
    <t>Montáž doplnění části střešní vazby z hranolů průřezové plochy do 224 cm2</t>
  </si>
  <si>
    <t>-1860132121</t>
  </si>
  <si>
    <t>162</t>
  </si>
  <si>
    <t>762341914</t>
  </si>
  <si>
    <t>Vyřezání části laťování střech průřezu latí do 25 cm2 plochy jednotlivě přes 4 m2</t>
  </si>
  <si>
    <t>1620617014</t>
  </si>
  <si>
    <t>"montáž otvor pro VZT" 2,1*4</t>
  </si>
  <si>
    <t>"odtah VZT" 0,8*0,9*2</t>
  </si>
  <si>
    <t>163</t>
  </si>
  <si>
    <t>762342914</t>
  </si>
  <si>
    <t>Zalaťování otvorů ve střeše latěmi na vzdálenost do 0,22 m plochy jednotlivě do 8 m2</t>
  </si>
  <si>
    <t>1893728216</t>
  </si>
  <si>
    <t>164</t>
  </si>
  <si>
    <t>605141010</t>
  </si>
  <si>
    <t>řezivo jehličnaté lať jakost I 10 - 25 cm2</t>
  </si>
  <si>
    <t>1194936246</t>
  </si>
  <si>
    <t>"montáž otvor pro VZT" 14*2,1*0,05*0,03*1,1</t>
  </si>
  <si>
    <t>165</t>
  </si>
  <si>
    <t>762395000</t>
  </si>
  <si>
    <t>Spojovací prostředky pro montáž krovu, bednění, laťování, světlíky, klíny</t>
  </si>
  <si>
    <t>-414818980</t>
  </si>
  <si>
    <t>"montáž otvor pro VZT" 4*3*0,12*0,14+0,049</t>
  </si>
  <si>
    <t>"6/15" 4,8*0,06*0,15</t>
  </si>
  <si>
    <t>"10/12" 1*4*0,1*0,12</t>
  </si>
  <si>
    <t>"24/28" 33,14*0,24*0,28</t>
  </si>
  <si>
    <t>166</t>
  </si>
  <si>
    <t>762512245</t>
  </si>
  <si>
    <t>Montáž podlahové kce podkladové z desek dřevotřískových nebo cementotřískových šroubovaných na dřevo</t>
  </si>
  <si>
    <t>897519423</t>
  </si>
  <si>
    <t>"půda" 166</t>
  </si>
  <si>
    <t>"podlahy"</t>
  </si>
  <si>
    <t>(12,57+26,18+36,3+16,63+41,79+19,27+20,34+72,26+4,72+53,42+67,53)*2</t>
  </si>
  <si>
    <t>167</t>
  </si>
  <si>
    <t>607262780</t>
  </si>
  <si>
    <t>deska dřevoštěpková OSB 3 PD4 2500x675x22 mm</t>
  </si>
  <si>
    <t>902184357</t>
  </si>
  <si>
    <t>"půda S1" 166*1,1</t>
  </si>
  <si>
    <t>168</t>
  </si>
  <si>
    <t>607262700</t>
  </si>
  <si>
    <t>deska dřevoštěpková OSB 3 PD4 2500x675x12 mm</t>
  </si>
  <si>
    <t>-1767110629</t>
  </si>
  <si>
    <t>"podlahy" 742,02*1,1</t>
  </si>
  <si>
    <t>169</t>
  </si>
  <si>
    <t>762521104</t>
  </si>
  <si>
    <t>Položení podlahy z hrubých prken na sraz</t>
  </si>
  <si>
    <t>13746445</t>
  </si>
  <si>
    <t>170</t>
  </si>
  <si>
    <t>605151210</t>
  </si>
  <si>
    <t>řezivo jehličnaté boční prkno jakost I.-II</t>
  </si>
  <si>
    <t>181930280</t>
  </si>
  <si>
    <t>"P13" 95,7*0,024*1,1</t>
  </si>
  <si>
    <t>171</t>
  </si>
  <si>
    <t>762521810</t>
  </si>
  <si>
    <t>Demontáž polštářů podlah z prken pro opětovné použití</t>
  </si>
  <si>
    <t>-1586398148</t>
  </si>
  <si>
    <t>172</t>
  </si>
  <si>
    <t>762521811</t>
  </si>
  <si>
    <t>Demontáž podlah bez polštářů z prken tloušťky do 32 mm</t>
  </si>
  <si>
    <t>-2084075725</t>
  </si>
  <si>
    <t>"1.np" 202,84+42,98+16,63</t>
  </si>
  <si>
    <t>"2.np" 74,15+77,38+41,79</t>
  </si>
  <si>
    <t>173</t>
  </si>
  <si>
    <t>762526110</t>
  </si>
  <si>
    <t>Položení polštáře pod podlahy při osové vzdálenosti 65 cm</t>
  </si>
  <si>
    <t>1004091096</t>
  </si>
  <si>
    <t>"P13-rošt" 95,7</t>
  </si>
  <si>
    <t>"P24" 4,72</t>
  </si>
  <si>
    <t>"přeskládání polštářů"</t>
  </si>
  <si>
    <t>174</t>
  </si>
  <si>
    <t>-1508734021</t>
  </si>
  <si>
    <t>"P13-rošt" 95,7/0,5*0,15*0,024*1,1</t>
  </si>
  <si>
    <t>175</t>
  </si>
  <si>
    <t>605111600</t>
  </si>
  <si>
    <t>řezivo jehličnaté hranol délka 3 - 3,5 m jakost I.</t>
  </si>
  <si>
    <t>2007506838</t>
  </si>
  <si>
    <t>"P24-rošt" 8,5*0,1*0,1*1,1</t>
  </si>
  <si>
    <t>176</t>
  </si>
  <si>
    <t>762595001</t>
  </si>
  <si>
    <t>Spojovací prostředky pro položení dřevěných podlah a zakrytí kanálů</t>
  </si>
  <si>
    <t>265401050</t>
  </si>
  <si>
    <t>166+742,02+95,7*2</t>
  </si>
  <si>
    <t>177</t>
  </si>
  <si>
    <t>762713120</t>
  </si>
  <si>
    <t>Montáž prostorové vázané kce z hraněného řeziva průřezové plochy do 224 cm2</t>
  </si>
  <si>
    <t>-1508203903</t>
  </si>
  <si>
    <t>"8/10" 1,6</t>
  </si>
  <si>
    <t>"8/20" 39,6</t>
  </si>
  <si>
    <t>178</t>
  </si>
  <si>
    <t>762713140</t>
  </si>
  <si>
    <t>Montáž prostorové vázané kce z hraněného řeziva průřezové plochy do 450 cm2</t>
  </si>
  <si>
    <t>-135324293</t>
  </si>
  <si>
    <t>"16/20" 1,8</t>
  </si>
  <si>
    <t>"18/24" 4,2</t>
  </si>
  <si>
    <t>179</t>
  </si>
  <si>
    <t>762713150</t>
  </si>
  <si>
    <t>Montáž prostorové vázané kce z hraněného řeziva průřezové plochy do 600 cm2</t>
  </si>
  <si>
    <t>592177480</t>
  </si>
  <si>
    <t>"22/24" 4,2</t>
  </si>
  <si>
    <t>180</t>
  </si>
  <si>
    <t>605121110</t>
  </si>
  <si>
    <t>řezivo jehličnaté hranol</t>
  </si>
  <si>
    <t>1726226419</t>
  </si>
  <si>
    <t>"6/15" 4,8*0,06*0,15*1,1</t>
  </si>
  <si>
    <t>"10/12" 1*4*0,1*0,12*1,1</t>
  </si>
  <si>
    <t>"24/28" 33,14*0,24*0,28*1,1</t>
  </si>
  <si>
    <t>"8/10" 1,6*0,08*0,1*1,1</t>
  </si>
  <si>
    <t>"8/20" 39,6*0,08*0,2*1,1</t>
  </si>
  <si>
    <t>"16/20" 1,8*0,16*0,2*1,1</t>
  </si>
  <si>
    <t>"18/24" 4,2*0,18*0,24*1,1</t>
  </si>
  <si>
    <t>"22/24" 4,2*0,22*0,24*1,1</t>
  </si>
  <si>
    <t>181</t>
  </si>
  <si>
    <t>762795000</t>
  </si>
  <si>
    <t>Spojovací prostředky pro montáž prostorových vázaných kcí</t>
  </si>
  <si>
    <t>-1235266914</t>
  </si>
  <si>
    <t>"8/10" 1,6*0,08*0,1</t>
  </si>
  <si>
    <t>"8/20" 39,6*0,08*0,2</t>
  </si>
  <si>
    <t>"16/20" 1,8*0,16*0,2</t>
  </si>
  <si>
    <t>"18/24" 4,2*0,18*0,24</t>
  </si>
  <si>
    <t>"22/24" 4,2*0,22*0,24</t>
  </si>
  <si>
    <t>182</t>
  </si>
  <si>
    <t>762811410</t>
  </si>
  <si>
    <t>Montáž zapuštěného záklopu z hrubých prken na sraz spáry nekryté - použita původní prkna</t>
  </si>
  <si>
    <t>-1596604048</t>
  </si>
  <si>
    <t>"podlaha P21" 72,26</t>
  </si>
  <si>
    <t>183</t>
  </si>
  <si>
    <t>762812811</t>
  </si>
  <si>
    <t>Demontáž záklopů stropů z hoblovaných prken tl do 32 mm</t>
  </si>
  <si>
    <t>1828016931</t>
  </si>
  <si>
    <t>"balkon" 18,96</t>
  </si>
  <si>
    <t>"strop 3.np" 1,4*0,7+1,5*1,7</t>
  </si>
  <si>
    <t>184</t>
  </si>
  <si>
    <t>762822820</t>
  </si>
  <si>
    <t>Demontáž stropních trámů z hraněného řeziva průřezové plochy do 288 cm2</t>
  </si>
  <si>
    <t>-679328606</t>
  </si>
  <si>
    <t>"balkon" 3*8+3,8*5+8,15</t>
  </si>
  <si>
    <t>"strop 3.np" 1,4*2+1,7*3</t>
  </si>
  <si>
    <t>185</t>
  </si>
  <si>
    <t>762841812</t>
  </si>
  <si>
    <t>Demontáž podbíjení obkladů stropů a střech sklonu do 60° z hrubých prken s omítkou</t>
  </si>
  <si>
    <t>79610984</t>
  </si>
  <si>
    <t>"strop pod 3.np" 1,4*0,7+1,5*1,7</t>
  </si>
  <si>
    <t>"2.np" 247,21</t>
  </si>
  <si>
    <t>186</t>
  </si>
  <si>
    <t>998762102</t>
  </si>
  <si>
    <t>Přesun hmot tonážní pro kce tesařské v objektech v do 12 m</t>
  </si>
  <si>
    <t>280475794</t>
  </si>
  <si>
    <t>187</t>
  </si>
  <si>
    <t>763111331</t>
  </si>
  <si>
    <t>SDK příčka tl 75 mm profil CW+UW 50 desky 1xH2 12,5 TI 50 mm EI 30 Rw 41 dB</t>
  </si>
  <si>
    <t>1896610246</t>
  </si>
  <si>
    <t>(1,4+0,9)*2,3</t>
  </si>
  <si>
    <t>188</t>
  </si>
  <si>
    <t>763111414</t>
  </si>
  <si>
    <t>SDK příčka tl 125 mm profil CW+UW 75 desky 2xA 12,5 TI 75 mm EI 60 Rw 53 dB</t>
  </si>
  <si>
    <t>437410005</t>
  </si>
  <si>
    <t>"3.np" 2,71*2,3+3,2*2,83-0,7*2-0,8*2*2</t>
  </si>
  <si>
    <t>189</t>
  </si>
  <si>
    <t>763111434</t>
  </si>
  <si>
    <t>SDK příčka tl 125 mm profil CW+UW 75 desky 2xH2 12,5 TI 75 mm EI 60 Rw 53 dB</t>
  </si>
  <si>
    <t>1964065036</t>
  </si>
  <si>
    <t>"3.np" 14,87*2,3+5,79*2,83-0,7*2*7</t>
  </si>
  <si>
    <t>190</t>
  </si>
  <si>
    <t>763111444</t>
  </si>
  <si>
    <t>SDK příčka tl 125 mm profil CW+UW 75 desky 2xH2DF 12,5 TI 60 mm EI 90 Rw 53 dB</t>
  </si>
  <si>
    <t>718813942</t>
  </si>
  <si>
    <t>"půda" (4,25+3,8*2)*2,85</t>
  </si>
  <si>
    <t>191</t>
  </si>
  <si>
    <t>763111525</t>
  </si>
  <si>
    <t>SDK příčka tl 175 mm profil CW+UW 100 desky 3xDF 12,5 TI 80 mm EI 30,  Rw 60 dB</t>
  </si>
  <si>
    <t>-2036074437</t>
  </si>
  <si>
    <t>"půda" 4,25*2,85-0,8*2</t>
  </si>
  <si>
    <t>192</t>
  </si>
  <si>
    <t>763112324</t>
  </si>
  <si>
    <t>SDK příčka tl 205 mm zdvojený profil CW+UW 75 desky 2xDF 12,5 TI 60 mm EI 120 Rw 60 dB</t>
  </si>
  <si>
    <t>1317575381</t>
  </si>
  <si>
    <t>"1.np" 1,5*2,1</t>
  </si>
  <si>
    <t>193</t>
  </si>
  <si>
    <t>763121415</t>
  </si>
  <si>
    <t>SDK stěna předsazená tl 112,5 mm profil CW+UW 100 deska 1xA 12,5 TI EI 15</t>
  </si>
  <si>
    <t>745937321</t>
  </si>
  <si>
    <t>"obklad VZT potrubí"</t>
  </si>
  <si>
    <t>"3.np" (0,26+0,96+0,26)*2,82</t>
  </si>
  <si>
    <t>194</t>
  </si>
  <si>
    <t>763121427</t>
  </si>
  <si>
    <t>SDK stěna předsazená tl 62,5 mm profil CW+UW 60 deska 1xH2 12,5 TI 60 mm EI 30</t>
  </si>
  <si>
    <t>1816241191</t>
  </si>
  <si>
    <t>"3.np za ZTI" 7,89*2,3+1,2*2,83</t>
  </si>
  <si>
    <t>195</t>
  </si>
  <si>
    <t>763131511</t>
  </si>
  <si>
    <t>SDK podhled deska 1xA 12,5 bez TI jednovrstvá spodní kce profil CD+UD</t>
  </si>
  <si>
    <t>1572818215</t>
  </si>
  <si>
    <t>"2.np" 4,83</t>
  </si>
  <si>
    <t>"zvýšený strop+boky" 2,82+(1,5+1,5+1,7)*0,65</t>
  </si>
  <si>
    <t>196</t>
  </si>
  <si>
    <t>763131514</t>
  </si>
  <si>
    <t>SDK podhled deska 1xA 15 bez TI jednovrstvá spodní kce profil CD+UD</t>
  </si>
  <si>
    <t>1813235174</t>
  </si>
  <si>
    <t>"pod P24" 4,72</t>
  </si>
  <si>
    <t>197</t>
  </si>
  <si>
    <t>763131551</t>
  </si>
  <si>
    <t>SDK podhled deska 1xH2 12,5 bez TI jednovrstvá spodní kce profil CD+UD</t>
  </si>
  <si>
    <t>1856657364</t>
  </si>
  <si>
    <t>"2.np" 45,02</t>
  </si>
  <si>
    <t>"3.np" 5,16</t>
  </si>
  <si>
    <t>198</t>
  </si>
  <si>
    <t>763131571</t>
  </si>
  <si>
    <t>SDK podhled deska 1xH2DF 12,5 bez TI jednovrstvá spodní kce profil CD+UD</t>
  </si>
  <si>
    <t>-1181288224</t>
  </si>
  <si>
    <t>"půda" 4,25*4,1</t>
  </si>
  <si>
    <t>199</t>
  </si>
  <si>
    <t>590305210</t>
  </si>
  <si>
    <t>deska stavební sdk "A" tl. 12,5 mm</t>
  </si>
  <si>
    <t>-1148347569</t>
  </si>
  <si>
    <t>14,88*1,1</t>
  </si>
  <si>
    <t>200</t>
  </si>
  <si>
    <t>763164791</t>
  </si>
  <si>
    <t>Montáž SDK obkladu kovových kcí jednoduché opláštění</t>
  </si>
  <si>
    <t>647850174</t>
  </si>
  <si>
    <t>"obklad posuvných dveří" (1,5*2,1-0,7*2)*4+(1,7*2,1-0,8*2)*4</t>
  </si>
  <si>
    <t>201</t>
  </si>
  <si>
    <t>763173111</t>
  </si>
  <si>
    <t>Montáž úchytu pro umyvadlo v SDK kci</t>
  </si>
  <si>
    <t>-1599839442</t>
  </si>
  <si>
    <t>202</t>
  </si>
  <si>
    <t>590307290</t>
  </si>
  <si>
    <t>konstrukce pro uchycení umyvadla s nástěnnými bateriemi, osová rozteč CW profilů 450 - 625 mm</t>
  </si>
  <si>
    <t>1231393380</t>
  </si>
  <si>
    <t>203</t>
  </si>
  <si>
    <t>763173112</t>
  </si>
  <si>
    <t>Montáž úchytu pro pisoár v SDK kci</t>
  </si>
  <si>
    <t>270634652</t>
  </si>
  <si>
    <t>204</t>
  </si>
  <si>
    <t>590307280</t>
  </si>
  <si>
    <t>konstrukce pro uchycení pisoáru, osová rozteč CW profilů 450 - 625 mm</t>
  </si>
  <si>
    <t>-1536380305</t>
  </si>
  <si>
    <t>205</t>
  </si>
  <si>
    <t>763173113</t>
  </si>
  <si>
    <t>Montáž úchytu pro WC v SDK kci</t>
  </si>
  <si>
    <t>1993259454</t>
  </si>
  <si>
    <t>206</t>
  </si>
  <si>
    <t>590307310</t>
  </si>
  <si>
    <t>konstrukce pro uchycení WC, osová rozteč CW profilů 450 - 625 mm</t>
  </si>
  <si>
    <t>1067881943</t>
  </si>
  <si>
    <t>207</t>
  </si>
  <si>
    <t>764341303</t>
  </si>
  <si>
    <t>Kl/1  Lemování komínu z TiZn lesklého plechu rš 250 mm</t>
  </si>
  <si>
    <t>808950275</t>
  </si>
  <si>
    <t>0,8*2</t>
  </si>
  <si>
    <t>208</t>
  </si>
  <si>
    <t>764341304</t>
  </si>
  <si>
    <t>Kl/1 Lemování komínu z TiZn lesklého plechu rš 330 mm</t>
  </si>
  <si>
    <t>-2053580692</t>
  </si>
  <si>
    <t>1,1+1,1</t>
  </si>
  <si>
    <t>209</t>
  </si>
  <si>
    <t>764345302</t>
  </si>
  <si>
    <t>Kl/4 Lemování trub, konzol, držáků z TiZn lesklého plechu, D do 100 mm</t>
  </si>
  <si>
    <t>1131441130</t>
  </si>
  <si>
    <t>210</t>
  </si>
  <si>
    <t>764345303</t>
  </si>
  <si>
    <t>Kl/3 Lemování trub, konzol, držáků z TiZn lesklého plechu, D do 150mm</t>
  </si>
  <si>
    <t>1528073830</t>
  </si>
  <si>
    <t>211</t>
  </si>
  <si>
    <t>764345304</t>
  </si>
  <si>
    <t>Kl/2 Lemování trub, konzol, držáků z TiZn lesklého plechu, D do 200 mm</t>
  </si>
  <si>
    <t>229159674</t>
  </si>
  <si>
    <t>212</t>
  </si>
  <si>
    <t>998764202</t>
  </si>
  <si>
    <t>Přesun hmot procentní pro konstrukce klempířské v objektech v do 12 m</t>
  </si>
  <si>
    <t>%</t>
  </si>
  <si>
    <t>-413254555</t>
  </si>
  <si>
    <t>213</t>
  </si>
  <si>
    <t>765111102</t>
  </si>
  <si>
    <t>Montáž krytiny keramické hladké sklonu do 30° na sucho přes 32 do 40 ks/m2 šupinové krytí</t>
  </si>
  <si>
    <t>-1011099046</t>
  </si>
  <si>
    <t>"výměna tašek odha 5% z plochy" 683,6*0,05</t>
  </si>
  <si>
    <t>"zpětná montáž po montážním otvoru pro VZT" 2,1*4</t>
  </si>
  <si>
    <t>214</t>
  </si>
  <si>
    <t>596600100</t>
  </si>
  <si>
    <t>taška bobrovka základní segmentový řez18x38 cm</t>
  </si>
  <si>
    <t>-591586268</t>
  </si>
  <si>
    <t>"výměna tašek odha 5% z plochy" 683,6*0,05*40</t>
  </si>
  <si>
    <t>215</t>
  </si>
  <si>
    <t>765111821</t>
  </si>
  <si>
    <t>Demontáž krytiny keramické hladké sklonu do 30° na sucho do suti</t>
  </si>
  <si>
    <t>-1127494195</t>
  </si>
  <si>
    <t>216</t>
  </si>
  <si>
    <t>765111823</t>
  </si>
  <si>
    <t>Demontáž krytiny keramické hladké sklonu do 30° na sucho k dalšímu použití</t>
  </si>
  <si>
    <t>-1502481191</t>
  </si>
  <si>
    <t>"montážní otvor pro VZT" 2,1*4</t>
  </si>
  <si>
    <t>217</t>
  </si>
  <si>
    <t>998765102</t>
  </si>
  <si>
    <t>Přesun hmot tonážní pro krytiny skládané v objektech v do 12 m</t>
  </si>
  <si>
    <t>-604457931</t>
  </si>
  <si>
    <t>218</t>
  </si>
  <si>
    <t>76600-1001</t>
  </si>
  <si>
    <t>T/01  M+D dřevěné vstup. dveře 1340/2240mm vč. zárubně, kování, doplňků, povrchové úpravy, kompletní provedení dle PD</t>
  </si>
  <si>
    <t>909448361</t>
  </si>
  <si>
    <t>219</t>
  </si>
  <si>
    <t>76600-1002</t>
  </si>
  <si>
    <t>T/02  M+D dřevěné vstup. dveře 800/1920mm vč. zárubně, kování, doplňků, povrchové úpravy, kompletní provedení dle PD</t>
  </si>
  <si>
    <t>-711956880</t>
  </si>
  <si>
    <t>220</t>
  </si>
  <si>
    <t>76600-1003</t>
  </si>
  <si>
    <r>
      <rPr>
        <sz val="8"/>
        <color rgb="FFFF3300"/>
        <rFont val="Trebuchet MS"/>
        <family val="2"/>
        <charset val="1"/>
      </rPr>
      <t>T/03  M+D vnitř. kazetové dřev. dveře 1400/2020mm vč. zárubně, kování, doplňků, povrchové úpravy, EI 30DP3-C,</t>
    </r>
    <r>
      <rPr>
        <sz val="8"/>
        <rFont val="Trebuchet MS"/>
        <family val="2"/>
        <charset val="1"/>
      </rPr>
      <t>zvuková neprůzvučnost 32dB,padací lišta,provedení dle PD</t>
    </r>
  </si>
  <si>
    <t>1359136473</t>
  </si>
  <si>
    <t>221</t>
  </si>
  <si>
    <t>76600-1004</t>
  </si>
  <si>
    <r>
      <rPr>
        <sz val="8"/>
        <color rgb="FFFF3333"/>
        <rFont val="Trebuchet MS"/>
        <family val="2"/>
        <charset val="1"/>
      </rPr>
      <t>T/04  M+D vnitř. kazetové dřev. dveře 1400/2020mm vč. zárubně, kování, doplňků, povrchové úpravy, EI 30DP3-C,</t>
    </r>
    <r>
      <rPr>
        <sz val="8"/>
        <color rgb="FFFF3300"/>
        <rFont val="Trebuchet MS"/>
        <family val="2"/>
        <charset val="1"/>
      </rPr>
      <t>vyrovnávací práh 20mm</t>
    </r>
    <r>
      <rPr>
        <sz val="8"/>
        <rFont val="Trebuchet MS"/>
        <family val="2"/>
        <charset val="1"/>
      </rPr>
      <t>,</t>
    </r>
    <r>
      <rPr>
        <sz val="8"/>
        <rFont val="Trebuchet MS"/>
        <family val="2"/>
        <charset val="1"/>
      </rPr>
      <t>provedení dle PD</t>
    </r>
  </si>
  <si>
    <t>962258350</t>
  </si>
  <si>
    <t>222</t>
  </si>
  <si>
    <t>76600-1005</t>
  </si>
  <si>
    <t>T/05  M+D vnitř. kazetové dřev. dveře 800/2000mm vč. zárubně, kování, doplňků, povrchové úpravy, kompletní provedení dle PD</t>
  </si>
  <si>
    <t>-52624474</t>
  </si>
  <si>
    <t>223</t>
  </si>
  <si>
    <t>76600-1006</t>
  </si>
  <si>
    <t>T/06  M+D vnitř. kazetové dřev. dveře 800/2000mm vč. zárubně, kování, doplňků, povrchové úpravy, EI 30DP3-C,  kompletní provedení dle PD</t>
  </si>
  <si>
    <t>-1018017493</t>
  </si>
  <si>
    <t>224</t>
  </si>
  <si>
    <t>76600-1007</t>
  </si>
  <si>
    <t>T/07  M+D vnitř. kazetové dřev. dveře 800/2000mm vč. zárubně, kování, doplňků, povrchové úpravy, kompletní provedení dle PD</t>
  </si>
  <si>
    <t>594918900</t>
  </si>
  <si>
    <t>225</t>
  </si>
  <si>
    <t>76600-1008</t>
  </si>
  <si>
    <t>T/08  M+D vnitř. dřev. dveře 900/2000mm vč. zárubně, kování, doplňků, povrchové úpravy, kompletní provedení dle PD</t>
  </si>
  <si>
    <t>1024965292</t>
  </si>
  <si>
    <t>226</t>
  </si>
  <si>
    <t>76600-1009</t>
  </si>
  <si>
    <r>
      <rPr>
        <sz val="8"/>
        <color rgb="FFFF3300"/>
        <rFont val="Trebuchet MS"/>
        <family val="2"/>
        <charset val="1"/>
      </rPr>
      <t>T/09  M+D vnitř. stěna s dveřmi, dřev., 3000/2080mm, vč. rámu, kování, doplňků, povrchové úpravy,</t>
    </r>
    <r>
      <rPr>
        <sz val="8"/>
        <rFont val="Trebuchet MS"/>
        <family val="2"/>
        <charset val="1"/>
      </rPr>
      <t>zvuková neprůzvučnost 32dB, vyrovnávací práh 20mm,</t>
    </r>
    <r>
      <rPr>
        <sz val="8"/>
        <rFont val="Trebuchet MS"/>
        <family val="2"/>
        <charset val="1"/>
      </rPr>
      <t>provedení dle PD</t>
    </r>
  </si>
  <si>
    <t>-2012951138</t>
  </si>
  <si>
    <t>227</t>
  </si>
  <si>
    <t>76600-1010</t>
  </si>
  <si>
    <t>T/10  M+D vnitř. dřev. dveře 1100/1970mm vč. zárubně, kování, doplňků, povrchové úpravy, EI 30DP3-C, kompletní provedení dle PD</t>
  </si>
  <si>
    <t>-786754134</t>
  </si>
  <si>
    <t>228</t>
  </si>
  <si>
    <t>76600-1011</t>
  </si>
  <si>
    <t>T/11  M+D vnitř. dřev. dveře 1200/1970mm vč. zárubně, kování, doplňků, povrchové úpravy, kompletní provedení dle PD</t>
  </si>
  <si>
    <t>-940741336</t>
  </si>
  <si>
    <t>229</t>
  </si>
  <si>
    <t>76600-1012</t>
  </si>
  <si>
    <t>T/12  M+D vnitř. dřev. dveře 1500/1970mm vč. zárubně, kování, doplňků, povrchové úpravy, EI 30DP3-C, kompletní provedení dle PD</t>
  </si>
  <si>
    <t>1689553169</t>
  </si>
  <si>
    <t>230</t>
  </si>
  <si>
    <t>76600-1013</t>
  </si>
  <si>
    <t>T/13  M+D vnitř. zasouvací dřev. dveře 700/2000mm  vč. zárubně, pouzdra, kování, doplňků, povrchové úpravy,  kompletní provedení dle PD</t>
  </si>
  <si>
    <t>-219378642</t>
  </si>
  <si>
    <t>231</t>
  </si>
  <si>
    <t>76600-1014</t>
  </si>
  <si>
    <t>T/14  M+D vnitř. kazetové dřev. dveře 700/2000mm, vč. zárubně, kování, doplňků, povrchové úpravy, kompletní provedení dle PD</t>
  </si>
  <si>
    <t>-2058969797</t>
  </si>
  <si>
    <t>232</t>
  </si>
  <si>
    <t>76600-1015</t>
  </si>
  <si>
    <t>T/15  M+D vnitř. kazetové dřev. dveře 700/2000mm, vč. zárubně, kování, doplňků, povrchové úpravy, kompletní provedení dle PD</t>
  </si>
  <si>
    <t>1495899749</t>
  </si>
  <si>
    <t>233</t>
  </si>
  <si>
    <t>76600-1016</t>
  </si>
  <si>
    <t>T/16  M+D vnitř. dřev. dveře 700/2000mm, vč. zárubně, kování, doplňků, povrchové úpravy, kompletní provedení dle PD</t>
  </si>
  <si>
    <t>1321227834</t>
  </si>
  <si>
    <t>234</t>
  </si>
  <si>
    <t>76600-1017</t>
  </si>
  <si>
    <t>T/17  M+D vnitř. dřev. dveře 800/2000mm, vč. zárubně, kování, doplňků, povrchové úpravy, kompletní provedení dle PD</t>
  </si>
  <si>
    <t>-231989962</t>
  </si>
  <si>
    <t>235</t>
  </si>
  <si>
    <t>76600-1018</t>
  </si>
  <si>
    <t>T/18  M+D vnitř. dřev. dveře 800/2000mm, vč. zárubně, kování, doplňků, povrchové úpravy, kompletní provedení dle PD</t>
  </si>
  <si>
    <t>1066692413</t>
  </si>
  <si>
    <t>236</t>
  </si>
  <si>
    <t>76600-1019</t>
  </si>
  <si>
    <t>T/19  M+D vnitř. dřev. dveře 700/2000mm, vč. zárubně, kování, doplňků, povrchové úpravy, kompletní provedení dle PD</t>
  </si>
  <si>
    <t>-1592794022</t>
  </si>
  <si>
    <t>237</t>
  </si>
  <si>
    <t>76600-1020</t>
  </si>
  <si>
    <t>T/20  M+D vnitř. dřev. dveře 700/1730mm, vč. zárubně, kování, doplňků, povrchové úpravy, kompletní provedení dle PD</t>
  </si>
  <si>
    <t>1538990669</t>
  </si>
  <si>
    <t>238</t>
  </si>
  <si>
    <t>76600-1021</t>
  </si>
  <si>
    <t>T/21  M+D vnitř. dřev. dveře 800/1970mm, vč. zárubně, kování, doplňků, povrchové úpravy, kompletní provedení dle PD</t>
  </si>
  <si>
    <t>1802401806</t>
  </si>
  <si>
    <t>239</t>
  </si>
  <si>
    <t>76600-1022</t>
  </si>
  <si>
    <t>T/29  M+D půdní schody stahovací, 700/1300 mm, EI 15 DP3, zateplené, vč. rámu, kování, doplňků, povrchové úpravy, kompletní provedení dle PD</t>
  </si>
  <si>
    <t>1446092806</t>
  </si>
  <si>
    <t>240</t>
  </si>
  <si>
    <t>76600-1023</t>
  </si>
  <si>
    <t>T/23  M+D vnitř. kazetové dřev. dveře 700/2000mm, vč. zárubně, kování, doplňků, povrchové úpravy, EI 30DP3-C, kompletní provedení dle PD</t>
  </si>
  <si>
    <t>1361149470</t>
  </si>
  <si>
    <t>241</t>
  </si>
  <si>
    <t>76600-1024</t>
  </si>
  <si>
    <t>T/24  M+D vnitř. dřev. dveře 900+440/1920mm, zvukově izolační, vč. zárubně, kování, doplňků, povrchové úpravy, kompletní provedení dle PD</t>
  </si>
  <si>
    <t>-37750765</t>
  </si>
  <si>
    <t>242</t>
  </si>
  <si>
    <t>76600-1025</t>
  </si>
  <si>
    <t>T/25  M+D vnitř. zasouvací dřev. dveře 800/1970mm  vč. zárubně, pouzdra, kování, doplňků, povrchové úpravy, kompletní provedení dle PD</t>
  </si>
  <si>
    <t>1839083091</t>
  </si>
  <si>
    <t>243</t>
  </si>
  <si>
    <t>76600-1026</t>
  </si>
  <si>
    <t>T/26  stávající dveře 1430/2140mm vč. zárubně, kování, doplňků, povrchové úpravy, kompletní provedení dle PD</t>
  </si>
  <si>
    <t>190163024</t>
  </si>
  <si>
    <t>244</t>
  </si>
  <si>
    <t>76600-1027</t>
  </si>
  <si>
    <t>T/27  stávající dveře 1250/2130mm vč. zárubně, kování, doplňků, povrchové úpravy, EI 30DP3 kompletní provedení dle PD</t>
  </si>
  <si>
    <t>1722129141</t>
  </si>
  <si>
    <t>245</t>
  </si>
  <si>
    <t>76600-1028</t>
  </si>
  <si>
    <t>T/28  stávající oblouk. dveře 1400/2100mm vč. zárubně, kování, doplňků, povrchové úpravy,  kompletní provedení dle PD</t>
  </si>
  <si>
    <t>-1140598437</t>
  </si>
  <si>
    <t>246</t>
  </si>
  <si>
    <t>76600-1029</t>
  </si>
  <si>
    <t>T/29  stávající dveře 800/1970mm vč. zárubně, kování, doplňků, povrchové úpravy,  EW30 DP3-C , kompletní provedení dle PD</t>
  </si>
  <si>
    <t>-483083290</t>
  </si>
  <si>
    <t>247</t>
  </si>
  <si>
    <t>76600-1030</t>
  </si>
  <si>
    <t>T/30  stávající dveře 800/1970mm vč. zárubně, kování, doplňků, povrchové úpravy,  kompletní provedení dle PD</t>
  </si>
  <si>
    <t>2133849798</t>
  </si>
  <si>
    <t>248</t>
  </si>
  <si>
    <t>76600-1031</t>
  </si>
  <si>
    <t>T/31 M+D dveře 800/1970mm vč. zárubně, kování, doplňků, povrchové úpravy,  kompletní provedení dle PD</t>
  </si>
  <si>
    <t>648701521</t>
  </si>
  <si>
    <t>249</t>
  </si>
  <si>
    <t>76600-1032</t>
  </si>
  <si>
    <t>T/32 M+D dveře 800/1970mm vč. zárubně, kování, doplňků, povrchové úpravy,  kompletní provedení dle PD</t>
  </si>
  <si>
    <t>-2018764962</t>
  </si>
  <si>
    <t>250</t>
  </si>
  <si>
    <t>76600-1033</t>
  </si>
  <si>
    <t>T/33  M+D dělící stěna 2200/2340 mm , vč. zárubně, kování, doplňků, povrchové úpravy,  kompletní provedení dle PD</t>
  </si>
  <si>
    <t>-1286303569</t>
  </si>
  <si>
    <t>251</t>
  </si>
  <si>
    <t>76600-1034</t>
  </si>
  <si>
    <t>T/34  M+D stávající vestavěnná skříň , vč.rámu, kování, doplňků, povrchové úpravy,  kompletní provedení dle PD</t>
  </si>
  <si>
    <t>206798744</t>
  </si>
  <si>
    <t>252</t>
  </si>
  <si>
    <t>76600-1035</t>
  </si>
  <si>
    <t>T/35  renovace stáv. točitého schodiště, vč. kování, doplňků, povrchové úpravy, vč.parapetů 2ks oken, podbití, zábradlí,  kompletní provedení dle PD</t>
  </si>
  <si>
    <t>1730997753</t>
  </si>
  <si>
    <t>253</t>
  </si>
  <si>
    <t>76600-1036</t>
  </si>
  <si>
    <t>T/36  provizorní vyrovnávací stupeň, vč. kování, doplňků, povrchové úpravy, kompletní provedení dle PD</t>
  </si>
  <si>
    <t>-1356345790</t>
  </si>
  <si>
    <t>254</t>
  </si>
  <si>
    <t>76600-1037</t>
  </si>
  <si>
    <t>T/37 demontráž jeviště (plocha 47,4m2) , uložení ve skladu, zpětná montáž, vč. kování, doplňků, povrchové úpravy, kompletní provedení dle PD</t>
  </si>
  <si>
    <t>-80694308</t>
  </si>
  <si>
    <t>255</t>
  </si>
  <si>
    <t>76600-1038</t>
  </si>
  <si>
    <t>T/38 M+D dřevěné schodiště na jeviště, vč.kotvení, povrchové úpravy, doplňků, kompletní provedení dle PD</t>
  </si>
  <si>
    <t>-1445610173</t>
  </si>
  <si>
    <t>256</t>
  </si>
  <si>
    <t>76600-2001</t>
  </si>
  <si>
    <t>Pa1   M+D vnitřní parapet deska š.340mm, vč. kotvení, povrchové úpravy, kompletní provedení dle PD</t>
  </si>
  <si>
    <t>-808872391</t>
  </si>
  <si>
    <t>1,08*2</t>
  </si>
  <si>
    <t>257</t>
  </si>
  <si>
    <t>76600-2002</t>
  </si>
  <si>
    <t>Pa2   M+D vnitřní parapet deska š.450mm, vč. kotvení, povrchové úpravy, kompletní provedení dle PD</t>
  </si>
  <si>
    <t>856281969</t>
  </si>
  <si>
    <t>1,14*1</t>
  </si>
  <si>
    <t>258</t>
  </si>
  <si>
    <t>76600-2003</t>
  </si>
  <si>
    <t>Pa3   M+D vnitřní parapet deska š.310mm, vč. kotvení, povrchové úpravy, kompletní provedení dle PD</t>
  </si>
  <si>
    <t>-729073810</t>
  </si>
  <si>
    <t>259</t>
  </si>
  <si>
    <t>76600-2005</t>
  </si>
  <si>
    <t>Pa5   M+D vnitřní parapet deska š.150mm, vč. kotvení, povrchové úpravy, kompletní provedení dle PD</t>
  </si>
  <si>
    <t>1704735890</t>
  </si>
  <si>
    <t>1,15*4</t>
  </si>
  <si>
    <t>260</t>
  </si>
  <si>
    <t>76600-2006</t>
  </si>
  <si>
    <t>Pa6   M+D vnitřní parapet deska š.400mm, vč. kotvení, povrchové úpravy, kompletní provedení dle PD</t>
  </si>
  <si>
    <t>-1387082330</t>
  </si>
  <si>
    <t>1,2*5</t>
  </si>
  <si>
    <t>261</t>
  </si>
  <si>
    <t>76600-2007</t>
  </si>
  <si>
    <t>Pa7   M+D vnitřní parapet deska š.400mm, vč. kotvení, povrchové úpravy, kompletní provedení dle PD</t>
  </si>
  <si>
    <t>2079173932</t>
  </si>
  <si>
    <t>1,2*4</t>
  </si>
  <si>
    <t>262</t>
  </si>
  <si>
    <t>76600-2008</t>
  </si>
  <si>
    <t>Pa8   M+D vnitřní parapet deska š.500mm, vč. kotvení, povrchové úpravy, kompletní provedení dle PD</t>
  </si>
  <si>
    <t>1961949725</t>
  </si>
  <si>
    <t>1,15*2</t>
  </si>
  <si>
    <t>263</t>
  </si>
  <si>
    <t>76600-2009</t>
  </si>
  <si>
    <t>Pa9   M+D vnitřní parapet deska š.360mm, vč. kotvení, povrchové úpravy, kompletní provedení dle PD</t>
  </si>
  <si>
    <t>-53942971</t>
  </si>
  <si>
    <t>1,12</t>
  </si>
  <si>
    <t>264</t>
  </si>
  <si>
    <t>76600-2010</t>
  </si>
  <si>
    <t>Pa10   M+D vnitřní parapet deska š.220mm, vč. kotvení, povrchové úpravy, kompletní provedení dle PD</t>
  </si>
  <si>
    <t>870654022</t>
  </si>
  <si>
    <t>265</t>
  </si>
  <si>
    <t>76600-2011</t>
  </si>
  <si>
    <t>Pa11 M+D vnitřní parapet deska š.300mm, vč. kotvení, povrchové úpravy, kompletní provedení dle PD</t>
  </si>
  <si>
    <t>-162149813</t>
  </si>
  <si>
    <t>1,88</t>
  </si>
  <si>
    <t>266</t>
  </si>
  <si>
    <t>76600-2012</t>
  </si>
  <si>
    <t>Pa12 M+D vnitřní parapet deska š.250mm, vč. kotvení, povrchové úpravy, kompletní provedení dle PD</t>
  </si>
  <si>
    <t>-813358870</t>
  </si>
  <si>
    <t>267</t>
  </si>
  <si>
    <t>76600-2013</t>
  </si>
  <si>
    <t>Pa13 M+D vnitřní parapet deska š.450mm, vč. kotvení, povrchové úpravy, kompletní provedení dle PD</t>
  </si>
  <si>
    <t>316509371</t>
  </si>
  <si>
    <t>1,26</t>
  </si>
  <si>
    <t>268</t>
  </si>
  <si>
    <t>76600-2014</t>
  </si>
  <si>
    <t>Pa14 M+D vnitřní parapet deska š.400mm, vč. kotvení, povrchové úpravy, kompletní provedení dle PD</t>
  </si>
  <si>
    <t>-1093236017</t>
  </si>
  <si>
    <t>1,1*2</t>
  </si>
  <si>
    <t>269</t>
  </si>
  <si>
    <t>76600-2015</t>
  </si>
  <si>
    <t>Pa15 M+D vnitřní parapet deska š.150mm, vč. kotvení, povrchové úpravy, kompletní provedení dle PD</t>
  </si>
  <si>
    <t>-1448490662</t>
  </si>
  <si>
    <t>1,05</t>
  </si>
  <si>
    <t>270</t>
  </si>
  <si>
    <t>76600-2016</t>
  </si>
  <si>
    <t>Pa16 M+D vnitřní parapet deska š.300mm, vč. kotvení, povrchové úpravy, kompletní provedení dle PD</t>
  </si>
  <si>
    <t>205293666</t>
  </si>
  <si>
    <t>2,05</t>
  </si>
  <si>
    <t>271</t>
  </si>
  <si>
    <t>766411812</t>
  </si>
  <si>
    <t>Demontáž truhlářského obložení stěn z panelů plochy přes 1,5 m2</t>
  </si>
  <si>
    <t>-1796646972</t>
  </si>
  <si>
    <t>"2.np"</t>
  </si>
  <si>
    <t>19,528*4,3+(31,45-1,54-1,47-1,47)*1,6+(44,08-1,56-1,47*3+21,06-1,54*2-1,498-1,5)*1</t>
  </si>
  <si>
    <t>(20,851-1,6-1,498-1,56+19,83-1,54-0,8*2)*1+6,931*2,34</t>
  </si>
  <si>
    <t>"klubovna" 13,7*1,6</t>
  </si>
  <si>
    <t>"3.np" (45,7-0,76-0,8*3)*1</t>
  </si>
  <si>
    <t>272</t>
  </si>
  <si>
    <t>766411822</t>
  </si>
  <si>
    <t>Demontáž truhlářského obložení stěn podkladových roštů</t>
  </si>
  <si>
    <t>-961294559</t>
  </si>
  <si>
    <t>273</t>
  </si>
  <si>
    <t>766421811</t>
  </si>
  <si>
    <t>Demontáž truhlářského obložení podhledů z panelů plochy do 1,5 m2</t>
  </si>
  <si>
    <t>-1418963236</t>
  </si>
  <si>
    <t>"obklad táhel 2.np" 3,84*(0,25+0,2+0,25)*4</t>
  </si>
  <si>
    <t>274</t>
  </si>
  <si>
    <t>766421822</t>
  </si>
  <si>
    <t>Demontáž truhlářského obložení podhledů podkladových roštů</t>
  </si>
  <si>
    <t>-1036593034</t>
  </si>
  <si>
    <t>275</t>
  </si>
  <si>
    <t>766441822</t>
  </si>
  <si>
    <t>Demontáž parapetních desek dřevěných nebo plastových šířky přes 30 cm délky přes 1,0 m</t>
  </si>
  <si>
    <t>-858454718</t>
  </si>
  <si>
    <t>"2.np"4+8+1+5+3</t>
  </si>
  <si>
    <t>"3.np" 10</t>
  </si>
  <si>
    <t>276</t>
  </si>
  <si>
    <t>76700-1001</t>
  </si>
  <si>
    <t>Z/1  M+D zábradlí hlavního vstupního schodiště, vč. kotvení, doplňků, povrchové úpravy, provedeno dle PD</t>
  </si>
  <si>
    <t>-1271435530</t>
  </si>
  <si>
    <t>2,3+4,1</t>
  </si>
  <si>
    <t>277</t>
  </si>
  <si>
    <t>76700-1002</t>
  </si>
  <si>
    <t>Z/2  M+D madlo hlavního vstupního schodiště, dub masiv, vč. kotvení, doplňků, povrchové úpravy, provedeno dle PD</t>
  </si>
  <si>
    <t>1978805654</t>
  </si>
  <si>
    <t>4,73+1,07+1,5+2,6</t>
  </si>
  <si>
    <t>278</t>
  </si>
  <si>
    <t>76700-1003</t>
  </si>
  <si>
    <t>Z/3  M+D zábradlí přisálí, vč. kotvení, doplňků, povrchové úpravy, provedeno dle PD</t>
  </si>
  <si>
    <t>-1860944686</t>
  </si>
  <si>
    <t>279</t>
  </si>
  <si>
    <t>76700-1004</t>
  </si>
  <si>
    <t>Z/4  M+D zábradlí galerie, vč. kotvení, doplňků, povrchové úpravy, provedeno dle PD</t>
  </si>
  <si>
    <t>-1879202917</t>
  </si>
  <si>
    <t>280</t>
  </si>
  <si>
    <t>76700-1005</t>
  </si>
  <si>
    <t>Z/5  M+D madlo na kruhovém schodiště, vč. kotvení, doplňků, povrchové úpravy, provedeno dle PD</t>
  </si>
  <si>
    <t>-1436554068</t>
  </si>
  <si>
    <t>7,9+9,4</t>
  </si>
  <si>
    <t>281</t>
  </si>
  <si>
    <t>76700-1006</t>
  </si>
  <si>
    <t>Z/6  Renovace zábradlí u hospodářského schodiště, vč.očištění stáv.nátěrů, nový polyuretanový nátěr metalickou barvou, provedeno dle PD</t>
  </si>
  <si>
    <t>-1680700908</t>
  </si>
  <si>
    <t>3*2,5</t>
  </si>
  <si>
    <t>282</t>
  </si>
  <si>
    <t>76700-1007</t>
  </si>
  <si>
    <t>Z/7  M+D zábradlí na podestě u hospodářského schodiště, vč. kotvení, doplňků, povrchové úpravy, provedeno dle PD</t>
  </si>
  <si>
    <t>-1409462053</t>
  </si>
  <si>
    <t>283</t>
  </si>
  <si>
    <t>76700-1008</t>
  </si>
  <si>
    <t>Z/8  M+D tyč vyjímatelná, dl. 1420 mm, 2ks nad sebou, osazená do ostění u okna s nízkým parapetem, vč. kotvení, doplňků, povrchové úpravy, provedeno dle PD</t>
  </si>
  <si>
    <t>1061741474</t>
  </si>
  <si>
    <t>284</t>
  </si>
  <si>
    <t>76700-1009</t>
  </si>
  <si>
    <t>Z/9  M+D tyč vyjímatelná, dl. 1150 mm, osazená do ostění u okna s nízkým parapetem, vč. kotvení, doplňků, povrchové úpravy, provedeno dle PD</t>
  </si>
  <si>
    <t>446947063</t>
  </si>
  <si>
    <t>285</t>
  </si>
  <si>
    <t>76700-1010</t>
  </si>
  <si>
    <t>Z/10  M+D tyč vyjímatelná, dl. 1150 mm, 2ks nad sebou, osazená do ostění u okna s nízkým parapetem, vč. kotvení, doplňků, povrchové úpravy, provedeno dle PD</t>
  </si>
  <si>
    <t>1381371965</t>
  </si>
  <si>
    <t>286</t>
  </si>
  <si>
    <t>76700-1011</t>
  </si>
  <si>
    <t>Z/11  M+D větrací mřížka 150/150mm se žaluziemi a síťkou proti hmyzu, vč.el.ventilátoru, kotvení, doplňků, povrchové úpravy, provedeno dle PD</t>
  </si>
  <si>
    <t>-2050093686</t>
  </si>
  <si>
    <t>287</t>
  </si>
  <si>
    <t>76700-1012</t>
  </si>
  <si>
    <t>Z/12  M+D předsazená plechová dvířka rozváděče 600x400, vč.  kotvení, doplňků, povrchové úpravy, provedeno dle PD</t>
  </si>
  <si>
    <t>-1148684341</t>
  </si>
  <si>
    <t>288</t>
  </si>
  <si>
    <t>76700-1013</t>
  </si>
  <si>
    <t>Z/13  M+D předsazená plechová dvířka rozváděče 400x400, vč.  kotvení, doplňků, povrchové úpravy, provedeno dle PD</t>
  </si>
  <si>
    <t>1411215812</t>
  </si>
  <si>
    <t>289</t>
  </si>
  <si>
    <t>76700-1014</t>
  </si>
  <si>
    <t>Z/14  M+D ošetření stáv. zpev. táhel 10x60mm, vč. odstranění dřev.kapotáže, očištění,  povrchové úpravy, provedeno dle PD</t>
  </si>
  <si>
    <t>-216826940</t>
  </si>
  <si>
    <t>290</t>
  </si>
  <si>
    <t>76700-1015</t>
  </si>
  <si>
    <t>Z/15  zpevnění nájezdové hrany podlahy u zvedací plošiny, L 120x80x8mm, dl. 1,17m, vč. kotvení, povrchové úpravy, provedeno dle PD</t>
  </si>
  <si>
    <t>-576547597</t>
  </si>
  <si>
    <t>291</t>
  </si>
  <si>
    <t>76700-1016</t>
  </si>
  <si>
    <t>Z/16  M+D horizontová rampa scénického osvětlení, dl.8m, vč. kotvení, povrchové úpravy, provedeno dle PD</t>
  </si>
  <si>
    <t>-1338782090</t>
  </si>
  <si>
    <t>292</t>
  </si>
  <si>
    <t>76700-1017</t>
  </si>
  <si>
    <t>Z/17  M+D konzola scénického osvětlení, dl.1,5m, vč. kotvení, povrchové úpravy, provedeno dle PD</t>
  </si>
  <si>
    <t>449994845</t>
  </si>
  <si>
    <t>293</t>
  </si>
  <si>
    <t>76700-1018</t>
  </si>
  <si>
    <t>Z/18  M+D markýza nad vstupem, 3600/1200 mm, vč.kaleného skla,  kotvení, doplňků, povrchové úpravy, provedeno dle PD</t>
  </si>
  <si>
    <t>-2083704122</t>
  </si>
  <si>
    <t>294</t>
  </si>
  <si>
    <t>76700-1019</t>
  </si>
  <si>
    <t>Z/19  M+D zábradlí před vstupem u šikmé části vstup.podesty, vč. kotvení, doplňků, povrchové úpravy, provedeno dle PD</t>
  </si>
  <si>
    <t>78880636</t>
  </si>
  <si>
    <t>295</t>
  </si>
  <si>
    <t>76700-1020</t>
  </si>
  <si>
    <t>Z/20  M+D madlo u šikmé části vstup.podesty, vč. kotvení, doplňků, povrchové úpravy, provedeno dle PD</t>
  </si>
  <si>
    <t>1996406257</t>
  </si>
  <si>
    <t>296</t>
  </si>
  <si>
    <t>76700-1021</t>
  </si>
  <si>
    <t>Z/21  M+D dvířka 200/200mm uzamykatelná, na fasádě, kartáč.nerez, vč. kotvení, doplňků, povrchové úpravy, provedeno dle PD</t>
  </si>
  <si>
    <t>-645707277</t>
  </si>
  <si>
    <t>297</t>
  </si>
  <si>
    <t>76790-001</t>
  </si>
  <si>
    <t>Opláštění výdechů VZT o rozměru VZT 500/500mm h=1500mm deskami s imitací omítky vč.nosné kce a imitací komínové hlavy , kompletní provedení, návrh odsouhlasí projektant</t>
  </si>
  <si>
    <t>-219879477</t>
  </si>
  <si>
    <t>298</t>
  </si>
  <si>
    <t>767996703</t>
  </si>
  <si>
    <t>Demontáž atypických zámečnických konstrukcí řezáním hmotnosti jednotlivých dílů do 250 kg</t>
  </si>
  <si>
    <t>kg</t>
  </si>
  <si>
    <t>1430865445</t>
  </si>
  <si>
    <t>"ocel profily Ič.22-půda" 8,85*2*31,1</t>
  </si>
  <si>
    <t>299</t>
  </si>
  <si>
    <t>76710-1001</t>
  </si>
  <si>
    <t>Sp1  M+D venkovní čistící zóna 1500x1000mm, zapuštěná čistící mříž z pásnic 25/3mm, vč. nerez.rámečku 30/3mm a nášlapné hrany,kompletní provedení dle PD</t>
  </si>
  <si>
    <t>2090753994</t>
  </si>
  <si>
    <t>300</t>
  </si>
  <si>
    <t>76710-1002</t>
  </si>
  <si>
    <t>Sp2  M+D vnitřní čistící zóna 1500x1670mm, hliníková čistící zóna kartáčová šedá, h=17 mm, vč. nerez.rámu a nášlapné hrany,kompletní provedení dle PD</t>
  </si>
  <si>
    <t>482833824</t>
  </si>
  <si>
    <t>301</t>
  </si>
  <si>
    <t>76710-1003</t>
  </si>
  <si>
    <t>Sp3  M+D venkovní výkladec pro plakátovací plochu 1500x2340mm, vč. ocel.kce, dřevotřísky, kotvení,doplňků, povrchové úpravy,dílenské dokumentace, kompletní provedení dle PD</t>
  </si>
  <si>
    <t>-989697526</t>
  </si>
  <si>
    <t>302</t>
  </si>
  <si>
    <t>76710-1004</t>
  </si>
  <si>
    <t>Sp4  M+D vnitřní vitrina ve vstup. hale, 1500x2340mm, vč. ocel.kce, kaleného skla, kotvení, doplňků, povrchové úpravy,dílenské dokumentace, kompletní provedení dle PD</t>
  </si>
  <si>
    <t>1677386528</t>
  </si>
  <si>
    <t>303</t>
  </si>
  <si>
    <t>76710-1005</t>
  </si>
  <si>
    <t>Tuto položku necenit !!!!!!! - 0,00 Kč</t>
  </si>
  <si>
    <t>204740665</t>
  </si>
  <si>
    <t>304</t>
  </si>
  <si>
    <t>76710-1006</t>
  </si>
  <si>
    <t>81719567</t>
  </si>
  <si>
    <t>305</t>
  </si>
  <si>
    <t>76710-1007</t>
  </si>
  <si>
    <t>Sp7  oprava vstupního kamenného schodu u vstupu do točit. schodiště, očíštění tlak. vodou, plošná konsolidace esterem kyseliny křemičité, doplnění olámaných hran, kompletní provedení dle PD</t>
  </si>
  <si>
    <t>1438122678</t>
  </si>
  <si>
    <t>306</t>
  </si>
  <si>
    <t>76710-1008</t>
  </si>
  <si>
    <t>Sp8  M+D ocelová požární roleta 3800x2500mm, EI 30 DP3-C, vč.kotvení, doplňků, povrchové úpravy, kompletní provedení dle PD</t>
  </si>
  <si>
    <t>1973310380</t>
  </si>
  <si>
    <t>307</t>
  </si>
  <si>
    <t>76710-1009</t>
  </si>
  <si>
    <t>Sp9  vybavení kuchyňského koutu, š=1,2m, (skříňky, krycí+prac. deska, nerez.dřez, atd. vč.kotvení, doplňků, povrchové úpravy, kompletní provedení dle PD</t>
  </si>
  <si>
    <t>-697947749</t>
  </si>
  <si>
    <t>308</t>
  </si>
  <si>
    <t>76710-1010</t>
  </si>
  <si>
    <t>Sp10  M+D dvojdílná šatní a úložná skříň vč.kotvení, doplňků, povrchové úpravy, kompletní provedení dle PD</t>
  </si>
  <si>
    <t>-668218179</t>
  </si>
  <si>
    <t>309</t>
  </si>
  <si>
    <t>76710-1011</t>
  </si>
  <si>
    <t>Sp11  vybavení kuchyňského koutu, š=2m,  (skříňky, krycí+prac. deska, nerez.dřez, atd. vč.kotvení, doplňků, povrchové úpravy, kompletní provedení dle PD</t>
  </si>
  <si>
    <t>-1396404217</t>
  </si>
  <si>
    <t>310</t>
  </si>
  <si>
    <t>76710-1012</t>
  </si>
  <si>
    <t>Sp12  M+D zrcadlo 900/1700mm vč.rámu, kotvení, doplňků, povrchové úpravy, kompletní provedení dle PD</t>
  </si>
  <si>
    <t>1768204321</t>
  </si>
  <si>
    <t>311</t>
  </si>
  <si>
    <t>76710-1013</t>
  </si>
  <si>
    <t>Sp13  M+D zrcadlo 700/900mm vč.rámu, kotvení, doplňků, povrchové úpravy, kompletní provedení dle PD</t>
  </si>
  <si>
    <t>-1718999890</t>
  </si>
  <si>
    <t>312</t>
  </si>
  <si>
    <t>76710-1014</t>
  </si>
  <si>
    <t>Sp14  M+D zrcadlo 1200/2000mm vč.rámu, kotvení, doplňků, povrchové úpravy, kompletní provedení dle PD</t>
  </si>
  <si>
    <t>-1980541595</t>
  </si>
  <si>
    <t>313</t>
  </si>
  <si>
    <t>76710-1015</t>
  </si>
  <si>
    <t>Sp15  M+D zrcadlo 4500/700mm vč.rámu, kotvení, doplňků, povrchové úpravy, kompletní provedení dle PD</t>
  </si>
  <si>
    <t>-1300275689</t>
  </si>
  <si>
    <t>314</t>
  </si>
  <si>
    <t>76710-1016</t>
  </si>
  <si>
    <t>Sp16  M+D zrcadlo 3900/700mm vč.rámu, kotvení, doplňků, povrchové úpravy, kompletní provedení dle PD</t>
  </si>
  <si>
    <t>215405121</t>
  </si>
  <si>
    <t>315</t>
  </si>
  <si>
    <t>76710-1017</t>
  </si>
  <si>
    <r>
      <rPr>
        <sz val="8"/>
        <color rgb="FFCC0000"/>
        <rFont val="Trebuchet MS"/>
        <family val="2"/>
        <charset val="1"/>
      </rPr>
      <t>Sp17  M+D hlavní opona 8150x4200mm, vč. upevnění, rám s kolejnicovým systémem,</t>
    </r>
    <r>
      <rPr>
        <sz val="8"/>
        <rFont val="Trebuchet MS"/>
        <family val="2"/>
        <charset val="1"/>
      </rPr>
      <t>zakrytí konstrukce kolejnicového závěsu,</t>
    </r>
    <r>
      <rPr>
        <sz val="8"/>
        <rFont val="Trebuchet MS"/>
        <family val="2"/>
        <charset val="1"/>
      </rPr>
      <t>včetně doplňků, povrchové úpravy, provedení dle PD</t>
    </r>
  </si>
  <si>
    <t>345766672</t>
  </si>
  <si>
    <t>316</t>
  </si>
  <si>
    <t>76710-1018</t>
  </si>
  <si>
    <t>Sp18  M+D vybavení baru a zázemí občerstvení, vč. kotvení, doplňků, povrchové úpravy, kompletní provedení dle PD</t>
  </si>
  <si>
    <t>1572648788</t>
  </si>
  <si>
    <t>317</t>
  </si>
  <si>
    <t>76710-1019</t>
  </si>
  <si>
    <t>Sp19  M+D hydtrant typu D s hadicí 30m, d25mm, ocel.rámeček 650/650/285mm, vč. kotvení, doplňků, povrchové úpravy, kompletní provedení dle PD</t>
  </si>
  <si>
    <t>-1880850409</t>
  </si>
  <si>
    <t>318</t>
  </si>
  <si>
    <t>76710-1020</t>
  </si>
  <si>
    <t>Sp20  M+D přenosný hasicí přístroj práškový, 21A, vč. kotvení, luminiscenčních tabulek, kompletní provedení dle PD</t>
  </si>
  <si>
    <t>-2015907505</t>
  </si>
  <si>
    <t>2+4+1+2+1</t>
  </si>
  <si>
    <t>319</t>
  </si>
  <si>
    <t>76710-1021</t>
  </si>
  <si>
    <t>Sp21  M+D obslužný pult šatny, dl.3870mm, š.700mm, h.950mm, kompletní provedení dle PD</t>
  </si>
  <si>
    <t>-90307283</t>
  </si>
  <si>
    <t>320</t>
  </si>
  <si>
    <t>76710-1022</t>
  </si>
  <si>
    <t>Sp22  M+D věšáková stěna. 3000x2400mm, bělený dub, kompletní provedení dle PD</t>
  </si>
  <si>
    <t>-824288409</t>
  </si>
  <si>
    <t>321</t>
  </si>
  <si>
    <t>76710-1023</t>
  </si>
  <si>
    <t>Sp23  M+D věšáková stěna. 2230x2400mm, bělený dub, kompletní provedení dle PD</t>
  </si>
  <si>
    <t>-723742645</t>
  </si>
  <si>
    <t>322</t>
  </si>
  <si>
    <t>76710-1024</t>
  </si>
  <si>
    <t>Sp24  M+D ocel. oboustranný řadový věšák h.1700m, dl.3000mm, 62 háčků, kompletní provedení dle PD</t>
  </si>
  <si>
    <t>1685976028</t>
  </si>
  <si>
    <t>323</t>
  </si>
  <si>
    <t>76720-1001</t>
  </si>
  <si>
    <t>Box na toaletní papír</t>
  </si>
  <si>
    <t>1902439073</t>
  </si>
  <si>
    <t>324</t>
  </si>
  <si>
    <t>76720-1002</t>
  </si>
  <si>
    <t>WC štětka nástěnná, výklopná</t>
  </si>
  <si>
    <t>-975310284</t>
  </si>
  <si>
    <t>325</t>
  </si>
  <si>
    <t>76720-1003</t>
  </si>
  <si>
    <t>Dávkovač mýdla</t>
  </si>
  <si>
    <t>875404263</t>
  </si>
  <si>
    <t>326</t>
  </si>
  <si>
    <t>76720-1004</t>
  </si>
  <si>
    <t>Koš odpadkový</t>
  </si>
  <si>
    <t>1132040888</t>
  </si>
  <si>
    <t>327</t>
  </si>
  <si>
    <t>76720-1005</t>
  </si>
  <si>
    <t>Zrcadlo 3050x900mm</t>
  </si>
  <si>
    <t>-1146945232</t>
  </si>
  <si>
    <t>328</t>
  </si>
  <si>
    <t>76720-1006</t>
  </si>
  <si>
    <t>Zrcadlo 500x700mm</t>
  </si>
  <si>
    <t>657532086</t>
  </si>
  <si>
    <t>329</t>
  </si>
  <si>
    <t>771444113</t>
  </si>
  <si>
    <t>Montáž soklíků z obkladaček hutných rovných flexibilní lepidlo v do 120 mm</t>
  </si>
  <si>
    <t>-645571619</t>
  </si>
  <si>
    <t>"1.np" 19,35</t>
  </si>
  <si>
    <t>"2.np" 29,41</t>
  </si>
  <si>
    <t>"3.np" 23,29</t>
  </si>
  <si>
    <t>330</t>
  </si>
  <si>
    <t>597613201</t>
  </si>
  <si>
    <t>sokl keramický 300/100mm</t>
  </si>
  <si>
    <t>1267212170</t>
  </si>
  <si>
    <t>19,5*1,2</t>
  </si>
  <si>
    <t>331</t>
  </si>
  <si>
    <t>597613202</t>
  </si>
  <si>
    <t>sokl keramický 150/150mm</t>
  </si>
  <si>
    <t>1284943937</t>
  </si>
  <si>
    <t>(140+111+34)*1,2</t>
  </si>
  <si>
    <t>332</t>
  </si>
  <si>
    <t>597613203</t>
  </si>
  <si>
    <t>sokl keramický 600/100mm řezaný z dlažby 600/600 cenové úrovně 1</t>
  </si>
  <si>
    <t>806493864</t>
  </si>
  <si>
    <t>0,8*1,2</t>
  </si>
  <si>
    <t>333</t>
  </si>
  <si>
    <t>597613204</t>
  </si>
  <si>
    <t>sokl keramický 1200/150mm</t>
  </si>
  <si>
    <t>1879542142</t>
  </si>
  <si>
    <t>3*1,2</t>
  </si>
  <si>
    <t>334</t>
  </si>
  <si>
    <t>771574113</t>
  </si>
  <si>
    <t>Montáž podlah keramických režných hladkých lepených flexibilním lepidlem do 12 ks/m2</t>
  </si>
  <si>
    <t>-2077948587</t>
  </si>
  <si>
    <t>"mč.1.05" 20,57</t>
  </si>
  <si>
    <t>"mč. 2.07" 3,11</t>
  </si>
  <si>
    <t>"mč. 2.08" 1,72</t>
  </si>
  <si>
    <t>"mč. 2.12" 2,19</t>
  </si>
  <si>
    <t>"mč. 2.22" 2,94</t>
  </si>
  <si>
    <t>"mč. 2.23" 4,52</t>
  </si>
  <si>
    <t>"mč. 2.27" 7,27</t>
  </si>
  <si>
    <t>"mč. 3.07" 2,45</t>
  </si>
  <si>
    <t>"mč. 3.08" 6,03</t>
  </si>
  <si>
    <t>"mč. 3.09" 3,97</t>
  </si>
  <si>
    <t>"mč. 3.12" 4,74</t>
  </si>
  <si>
    <t>335</t>
  </si>
  <si>
    <t>597611349</t>
  </si>
  <si>
    <t>dlaždice keramické 300/300/8 mm protiskluzné</t>
  </si>
  <si>
    <t>-393978261</t>
  </si>
  <si>
    <t>(7,27+20,57)*1,2</t>
  </si>
  <si>
    <t>336</t>
  </si>
  <si>
    <t>597611350</t>
  </si>
  <si>
    <t>dlaždice keramické 300/300/8 mm</t>
  </si>
  <si>
    <t>1661817280</t>
  </si>
  <si>
    <t>(38,94-7,27)*1,2</t>
  </si>
  <si>
    <t>337</t>
  </si>
  <si>
    <t>771574152</t>
  </si>
  <si>
    <t>Montáž podlah keramických velkoformátových lepených rozlivovým lepidlem přes 0,5 do 2 ks/ m2</t>
  </si>
  <si>
    <t>-1929791187</t>
  </si>
  <si>
    <t>"v cenové úrovni 3"</t>
  </si>
  <si>
    <t>"mč.2.15" 4,48</t>
  </si>
  <si>
    <t>"mč.2.14" 3,24</t>
  </si>
  <si>
    <t>338</t>
  </si>
  <si>
    <t>597614153</t>
  </si>
  <si>
    <t>dlažba keramická 1200/600 mm , cenová úroveň 3</t>
  </si>
  <si>
    <t>679918977</t>
  </si>
  <si>
    <t>7,72*1,2</t>
  </si>
  <si>
    <t>339</t>
  </si>
  <si>
    <t>771574153</t>
  </si>
  <si>
    <t>Montáž podlah keramických velkoformátových lepených rozlivovým lepidlem přes 2 do 4 ks/ m2</t>
  </si>
  <si>
    <t>492573670</t>
  </si>
  <si>
    <t>"v cenové úrovni 1"</t>
  </si>
  <si>
    <t>"mč.2.09" 15,3</t>
  </si>
  <si>
    <t>"mč.2.10" 12,58</t>
  </si>
  <si>
    <t>"mč.2.11" 4</t>
  </si>
  <si>
    <t>"mč.2.13" 4,11</t>
  </si>
  <si>
    <t>"mč.2.21" 11,81</t>
  </si>
  <si>
    <t>Mezisoučet</t>
  </si>
  <si>
    <t>"v cenové úrovni 2"</t>
  </si>
  <si>
    <t>"mč.3.13" 2,71</t>
  </si>
  <si>
    <t>"mč.3.14" 2,82</t>
  </si>
  <si>
    <t>"mč.3.15" 1,93</t>
  </si>
  <si>
    <t>"mč.3.16" 2,34</t>
  </si>
  <si>
    <t>"mč.3.06" 3,49</t>
  </si>
  <si>
    <t>340</t>
  </si>
  <si>
    <t>597614151</t>
  </si>
  <si>
    <t>dlažba keramická 600/600/8 mm , cenová úroveň 1</t>
  </si>
  <si>
    <t>701808736</t>
  </si>
  <si>
    <t>47,8*1,2</t>
  </si>
  <si>
    <t>341</t>
  </si>
  <si>
    <t>597614152</t>
  </si>
  <si>
    <t>dlažba keramická 600/600/8 mm , cenová úroveň 2</t>
  </si>
  <si>
    <t>564609718</t>
  </si>
  <si>
    <t>13,29*1,2</t>
  </si>
  <si>
    <t>342</t>
  </si>
  <si>
    <t>771591115</t>
  </si>
  <si>
    <t>Podlahy spárování silikonem</t>
  </si>
  <si>
    <t>254746161</t>
  </si>
  <si>
    <t>"kolem soklíků" 21+16,65+5,1+8+21,3</t>
  </si>
  <si>
    <t>343</t>
  </si>
  <si>
    <t>771591185</t>
  </si>
  <si>
    <t>Podlahy řezání keramických dlaždic rovné</t>
  </si>
  <si>
    <t>-1564038637</t>
  </si>
  <si>
    <t>"soklíky" 8+21,3</t>
  </si>
  <si>
    <t>344</t>
  </si>
  <si>
    <t>998771102</t>
  </si>
  <si>
    <t>Přesun hmot tonážní pro podlahy z dlaždic v objektech v do 12 m</t>
  </si>
  <si>
    <t>895758395</t>
  </si>
  <si>
    <t>345</t>
  </si>
  <si>
    <t>775413315</t>
  </si>
  <si>
    <t>Montáž soklíku ze dřeva tvrdého nebo měkkého lepeného</t>
  </si>
  <si>
    <t>-1565627819</t>
  </si>
  <si>
    <t>"2.np" (0,18+0,27)*22+1,35*2+185,21</t>
  </si>
  <si>
    <t>"3.np" 111,65</t>
  </si>
  <si>
    <t>346</t>
  </si>
  <si>
    <t>614181130</t>
  </si>
  <si>
    <t>lišta dřevěná dub 7 x 35 mm</t>
  </si>
  <si>
    <t>1417471244</t>
  </si>
  <si>
    <t>309,46*1,1</t>
  </si>
  <si>
    <t>347</t>
  </si>
  <si>
    <t>775511810</t>
  </si>
  <si>
    <t>Demontáž podlah vlysových přibíjených s lištami přibíjenými</t>
  </si>
  <si>
    <t>-2128500110</t>
  </si>
  <si>
    <t>"2.np" 202,84+42,98</t>
  </si>
  <si>
    <t>"3.np" 74,15+77,38</t>
  </si>
  <si>
    <t>348</t>
  </si>
  <si>
    <t>775541821</t>
  </si>
  <si>
    <t>Demontáž podlah plovoucích laminátových zaklapávacích do suti</t>
  </si>
  <si>
    <t>-2069727459</t>
  </si>
  <si>
    <t>349</t>
  </si>
  <si>
    <t>77500-001</t>
  </si>
  <si>
    <t>M+D podlaha z dřevěných palubek tl.35mm, dub, lepených k podkladu, vč. povrchové úpravy tvrdým voskovým olejem</t>
  </si>
  <si>
    <t>-501660643</t>
  </si>
  <si>
    <t>"P8" 12,57</t>
  </si>
  <si>
    <t>350</t>
  </si>
  <si>
    <t>77500-002</t>
  </si>
  <si>
    <t>M+D podlaha z dřevěných palubek tl.35mm, smrk, lepených k podkladu, vč. povrchové úpravy tvrdým voskovým olejem</t>
  </si>
  <si>
    <t>-1139186997</t>
  </si>
  <si>
    <t>"P24" 4,72</t>
  </si>
  <si>
    <t>"P25" 53,42</t>
  </si>
  <si>
    <t>"P23" 67,53</t>
  </si>
  <si>
    <t>351</t>
  </si>
  <si>
    <t>77500-003</t>
  </si>
  <si>
    <t>Úprava jeviště u stěn + nový nátěr podlahy jeviště</t>
  </si>
  <si>
    <t>-732931317</t>
  </si>
  <si>
    <t>"podlaha P14" 47,36</t>
  </si>
  <si>
    <t>352</t>
  </si>
  <si>
    <t>77500-004</t>
  </si>
  <si>
    <t>Dřevěný obklad stupnic, tl.30mm , dub, lepením, vč. úpravy voskovým lakem, š.270mm</t>
  </si>
  <si>
    <t>1778661214</t>
  </si>
  <si>
    <t>"P3" 1,35*22</t>
  </si>
  <si>
    <t>353</t>
  </si>
  <si>
    <t>77500-005</t>
  </si>
  <si>
    <t>Dřevěný obklad mezipodesty schodiště, tl.30mm , dub, lepením, vč. úpravy voskovým lakem</t>
  </si>
  <si>
    <t>861545629</t>
  </si>
  <si>
    <t>"P3" 1,35*1,35</t>
  </si>
  <si>
    <t>354</t>
  </si>
  <si>
    <t>77500-006</t>
  </si>
  <si>
    <t>Dřevěný obklad stupnic, tl. 60mm , dub, lepením, vč. úpravy voskovým lakem, š.270mm, vč.nosné kce</t>
  </si>
  <si>
    <t>1006261798</t>
  </si>
  <si>
    <t>"P20" 1,5*8</t>
  </si>
  <si>
    <t>355</t>
  </si>
  <si>
    <t>998775202</t>
  </si>
  <si>
    <t>Přesun hmot procentní pro podlahy dřevěné v objektech v do 12 m</t>
  </si>
  <si>
    <t>1818084758</t>
  </si>
  <si>
    <t>356</t>
  </si>
  <si>
    <t>776141122</t>
  </si>
  <si>
    <t>Vyrovnání podkladu povlakových podlah stěrkou pevnosti 30 MPa tl 5 mm</t>
  </si>
  <si>
    <t>-1977260246</t>
  </si>
  <si>
    <t>"podlaha P5" 28,99</t>
  </si>
  <si>
    <t>357</t>
  </si>
  <si>
    <t>776141123</t>
  </si>
  <si>
    <t>Vyrovnání podkladu povlakových podlah stěrkou pevnosti 30 MPa tl 8 mm</t>
  </si>
  <si>
    <t>-1273259930</t>
  </si>
  <si>
    <t>"podlaha P4" 4,07</t>
  </si>
  <si>
    <t>358</t>
  </si>
  <si>
    <t>776201812</t>
  </si>
  <si>
    <t>Demontáž lepených povlakových podlah s podložkou ručně</t>
  </si>
  <si>
    <t>-423654312</t>
  </si>
  <si>
    <t>"koberec"</t>
  </si>
  <si>
    <t>"2.np" 42,98+16,36+40,976</t>
  </si>
  <si>
    <t>"schodiště z 1.np do 2.np" 19,73</t>
  </si>
  <si>
    <t>359</t>
  </si>
  <si>
    <t>781444221</t>
  </si>
  <si>
    <t>Montáž obkladů vnitřních z dekorů výšky do 65 mm hutných lepených flexibilním lepidlem</t>
  </si>
  <si>
    <t>-410471757</t>
  </si>
  <si>
    <t>"listely 20x150mm"</t>
  </si>
  <si>
    <t>"mč.2.09" 58*0,15</t>
  </si>
  <si>
    <t>"mč.2.10" 84*0,15</t>
  </si>
  <si>
    <t>"mč.2.11" 34*0,15</t>
  </si>
  <si>
    <t>"listely 50x150mm</t>
  </si>
  <si>
    <t>"mč.2.09" 140*0,15</t>
  </si>
  <si>
    <t>"mč.2.10" 111*0,15</t>
  </si>
  <si>
    <t>360</t>
  </si>
  <si>
    <t>597611601</t>
  </si>
  <si>
    <t>listela keramická 20x150mm</t>
  </si>
  <si>
    <t>2106123969</t>
  </si>
  <si>
    <t>"mč.2.09" 58*1,2</t>
  </si>
  <si>
    <t>"mč.2.10" 84*1,2</t>
  </si>
  <si>
    <t>"mč.2.11" 34*1,2</t>
  </si>
  <si>
    <t>361</t>
  </si>
  <si>
    <t>597611602</t>
  </si>
  <si>
    <t>listela keramická 50x150mm</t>
  </si>
  <si>
    <t>-509106501</t>
  </si>
  <si>
    <t>"mč.2.09" 140*1,2</t>
  </si>
  <si>
    <t>"mč.2.10" 111*1,2</t>
  </si>
  <si>
    <t>362</t>
  </si>
  <si>
    <t>781474112</t>
  </si>
  <si>
    <t>Montáž obkladů vnitřních keramických hladkých do 12 ks/m2 lepených flexibilním lepidlem</t>
  </si>
  <si>
    <t>1893440590</t>
  </si>
  <si>
    <t>"mč.2.07" 7,54*1,2-0,7*1,2</t>
  </si>
  <si>
    <t>"mč.2.08" 5,26*1,2-0,7*1,2</t>
  </si>
  <si>
    <t>"mč.2.12" 7,42*1,2-0,7*1,2</t>
  </si>
  <si>
    <t>"mč.2.13" 10,22*1,2-0,7*1,2*2-0,8*1,2</t>
  </si>
  <si>
    <t>"mč.2.14" 7,22*2-0,7*2</t>
  </si>
  <si>
    <t>"mč.2.15" 4,98*1,2-0,7*1,2</t>
  </si>
  <si>
    <t>"mč. 3.06a" 5,76*1,2-0,7*1,2</t>
  </si>
  <si>
    <t>"mč. 3.06b" 5,34*1,2-0,7*1,2</t>
  </si>
  <si>
    <t>"mč. 3.07" 2,6*0,6</t>
  </si>
  <si>
    <t>"mč. 3.09" 9,2*1,2-0,8*1,2-0,95*0,8+(0,95+0,8*2)*0,25</t>
  </si>
  <si>
    <t>363</t>
  </si>
  <si>
    <t>597610450</t>
  </si>
  <si>
    <t>obklad keramický 300/300</t>
  </si>
  <si>
    <t>-985600863</t>
  </si>
  <si>
    <t>72,202*1,2</t>
  </si>
  <si>
    <t>364</t>
  </si>
  <si>
    <t>781474117</t>
  </si>
  <si>
    <t>Montáž obkladů vnitřních keramických hladkých do 45 ks/m2 lepených flexibilním lepidlem</t>
  </si>
  <si>
    <t>-1940658823</t>
  </si>
  <si>
    <t>"obklad 15/15"</t>
  </si>
  <si>
    <t>"mč.2.09" 18</t>
  </si>
  <si>
    <t>"mč.2.10" 14,2</t>
  </si>
  <si>
    <t>"mč.2.11" 5,6</t>
  </si>
  <si>
    <t>365</t>
  </si>
  <si>
    <t>597612500</t>
  </si>
  <si>
    <t>obklad keramický 150x150mm</t>
  </si>
  <si>
    <t>-1248635303</t>
  </si>
  <si>
    <t>"cenová úroveň 1"</t>
  </si>
  <si>
    <t>"mč.2.09" 18*1,2</t>
  </si>
  <si>
    <t>"mč.2.10" 14,2*1,2</t>
  </si>
  <si>
    <t>"mč.2.11" 5,6*1,2</t>
  </si>
  <si>
    <t>366</t>
  </si>
  <si>
    <t>781474119</t>
  </si>
  <si>
    <t>Montáž obkladů vnitřních keramických hladkých do 85 ks/m2 lepených flexibilním lepidlem</t>
  </si>
  <si>
    <t>1559137044</t>
  </si>
  <si>
    <t>"obklad 7,5*15"</t>
  </si>
  <si>
    <t>"mč.2.10" 5,7+0,45*1,08</t>
  </si>
  <si>
    <t>"mč.2.11" 5,6+0,25*1,08</t>
  </si>
  <si>
    <t>"mč.2.09" 8,5+0,45*1,08</t>
  </si>
  <si>
    <t>"cenová úroveň 2"</t>
  </si>
  <si>
    <t>"mč.2.21" 1,44</t>
  </si>
  <si>
    <t>367</t>
  </si>
  <si>
    <t>597612501</t>
  </si>
  <si>
    <t>obklad keramický 75x150mm, cenová úroveň 1</t>
  </si>
  <si>
    <t>-681196286</t>
  </si>
  <si>
    <t>"mč.2.10" 5,7*1,2+0,45*1,08*1,2</t>
  </si>
  <si>
    <t>"mč.2.11" 5,6*1,2+0,25*1,08*1,2</t>
  </si>
  <si>
    <t>"mč.2.09" 8,5*1,2+0,45*1,08*1,2</t>
  </si>
  <si>
    <t>368</t>
  </si>
  <si>
    <t>597612502</t>
  </si>
  <si>
    <t>obklad keramický 75x150mm, cenová úroveň 2</t>
  </si>
  <si>
    <t>-975226769</t>
  </si>
  <si>
    <t>"mč.2.21" 1,44*1,2</t>
  </si>
  <si>
    <t>369</t>
  </si>
  <si>
    <t>781474152</t>
  </si>
  <si>
    <t>Montáž obkladů vnitřních keramických velkoformátových do 2 ks/m2 lepených flexibilním lepidlem</t>
  </si>
  <si>
    <t>1839445937</t>
  </si>
  <si>
    <t>"mč. 2.15" 10,24</t>
  </si>
  <si>
    <t>"mč. 2.14" 12,1</t>
  </si>
  <si>
    <t>"cenová úroveň 3"</t>
  </si>
  <si>
    <t>"mč. 2.15" 1,7</t>
  </si>
  <si>
    <t>"mč. 2.14" 2,64</t>
  </si>
  <si>
    <t>370</t>
  </si>
  <si>
    <t>597612641</t>
  </si>
  <si>
    <t>obklad keramický 1200/600 mm, cenová úroveň 4</t>
  </si>
  <si>
    <t>731130324</t>
  </si>
  <si>
    <t>"mč. 2.15" 10,24*1,2</t>
  </si>
  <si>
    <t>"mč. 2.14" 12,1*1,2</t>
  </si>
  <si>
    <t>371</t>
  </si>
  <si>
    <t>597612642</t>
  </si>
  <si>
    <t>obklad keramický 1200/600 mm, cenová úroveň 3</t>
  </si>
  <si>
    <t>1253084067</t>
  </si>
  <si>
    <t>"mč. 2.15" 1,7*1,2</t>
  </si>
  <si>
    <t>"mč. 2.14" 2,64*1,2</t>
  </si>
  <si>
    <t>372</t>
  </si>
  <si>
    <t>781474153</t>
  </si>
  <si>
    <t>Montáž obkladů vnitřních keramických velkoformátových do 4 ks/m2 lepených flexibilním lepidlem</t>
  </si>
  <si>
    <t>939898937</t>
  </si>
  <si>
    <t>"mč. 3.13" 14,8</t>
  </si>
  <si>
    <t>"mč. 3.14" 15,6</t>
  </si>
  <si>
    <t>"mč. 3.15" 13</t>
  </si>
  <si>
    <t>"mč. 3.16" 12</t>
  </si>
  <si>
    <t>"mč. 3.06" 12</t>
  </si>
  <si>
    <t>373</t>
  </si>
  <si>
    <t>597612640</t>
  </si>
  <si>
    <t>obklad keramický 600/600 mm</t>
  </si>
  <si>
    <t>480013811</t>
  </si>
  <si>
    <t>67,4*1,2</t>
  </si>
  <si>
    <t>374</t>
  </si>
  <si>
    <t>781479196</t>
  </si>
  <si>
    <t>Příplatek k montáži obkladů vnitřních keramických hladkých za spárování tmelem dvousložkovým</t>
  </si>
  <si>
    <t>-524341276</t>
  </si>
  <si>
    <t>72,702+37,8+21,24+26,68+67,4+(58+84+34)*0,02*0,15+(140+111+34)*0,15*0,05</t>
  </si>
  <si>
    <t>375</t>
  </si>
  <si>
    <t>781495115</t>
  </si>
  <si>
    <t>Spárování vnitřních obkladů silikonem</t>
  </si>
  <si>
    <t>1173655629</t>
  </si>
  <si>
    <t>5,76+5,34+9,2+7,54+5,26+7,42+10,22+7,22+4,98+85</t>
  </si>
  <si>
    <t>376</t>
  </si>
  <si>
    <t>998781102</t>
  </si>
  <si>
    <t>Přesun hmot tonážní pro obklady keramické v objektech v do 12 m</t>
  </si>
  <si>
    <t>1513783217</t>
  </si>
  <si>
    <t>377</t>
  </si>
  <si>
    <t>783163101</t>
  </si>
  <si>
    <t>Jednonásobný napouštěcí olejový nátěr truhlářských konstrukcí</t>
  </si>
  <si>
    <t>987606619</t>
  </si>
  <si>
    <t>"dřev.stropy 2.np vč.trámů" 247,21*1,83</t>
  </si>
  <si>
    <t>378</t>
  </si>
  <si>
    <t>783164101</t>
  </si>
  <si>
    <t>Základní jednonásobný olejový nátěr truhlářských konstrukcí</t>
  </si>
  <si>
    <t>550278595</t>
  </si>
  <si>
    <t>379</t>
  </si>
  <si>
    <t>783206801</t>
  </si>
  <si>
    <t>Odstranění nátěrů z tesařských konstrukcí obroušením</t>
  </si>
  <si>
    <t>-51780509</t>
  </si>
  <si>
    <t>380</t>
  </si>
  <si>
    <t>783213011</t>
  </si>
  <si>
    <t>Napouštěcí jednonásobný syntetický biocidní nátěr tesařských prvků nezabudovaných do konstrukce</t>
  </si>
  <si>
    <t>768443</t>
  </si>
  <si>
    <t>"6/15" 4,8*0,42</t>
  </si>
  <si>
    <t>"10/12" 1*4*0,44</t>
  </si>
  <si>
    <t>"24/28" 33,14*1,04</t>
  </si>
  <si>
    <t>"8/10" 1,6*0,36</t>
  </si>
  <si>
    <t>"8/20" 39,6*0,56</t>
  </si>
  <si>
    <t>"16/20" 1,8*0,72</t>
  </si>
  <si>
    <t>"18/24" 4,2*0,84</t>
  </si>
  <si>
    <t>"22/24" 4,2*0,92</t>
  </si>
  <si>
    <t>"latě" 14*2,1*0,16</t>
  </si>
  <si>
    <t>"záklop půda střecha S1" 27+139</t>
  </si>
  <si>
    <t>"záklop půda střecha S2" 27</t>
  </si>
  <si>
    <t>"P24-rošt" 8,5*0,2</t>
  </si>
  <si>
    <t>381</t>
  </si>
  <si>
    <t>78350-001</t>
  </si>
  <si>
    <t>Omyvatelný nátěr stěn vč. úpravy podkladu vyrovnáním, kompletní provedení</t>
  </si>
  <si>
    <t>-661272004</t>
  </si>
  <si>
    <t>"mč.106" (4,18-0,8)*0,9</t>
  </si>
  <si>
    <t>"mč.220" 5,94</t>
  </si>
  <si>
    <t>"mč.222" 6,89</t>
  </si>
  <si>
    <t>"mč.223" 10,32</t>
  </si>
  <si>
    <t>"mč.226" 8,52</t>
  </si>
  <si>
    <t>"mč.227" 7,56</t>
  </si>
  <si>
    <t>"mč.310" 9,81</t>
  </si>
  <si>
    <t>"mč.319" 16,85</t>
  </si>
  <si>
    <t>382</t>
  </si>
  <si>
    <t>78360-001</t>
  </si>
  <si>
    <t>Nový ochranný nátěr lakem vysokopevnostním</t>
  </si>
  <si>
    <t>-1535220338</t>
  </si>
  <si>
    <t>"podlaha P17 - schodiště mč.2.20" 1,05*(0,192+0,3)*18+1,05*(0,191+0,3)*16</t>
  </si>
  <si>
    <t>383</t>
  </si>
  <si>
    <t>78360-002</t>
  </si>
  <si>
    <t>Protipožární nátěr záklopu REI 45</t>
  </si>
  <si>
    <t>112680036</t>
  </si>
  <si>
    <t>"2.np" 77,69</t>
  </si>
  <si>
    <t>384</t>
  </si>
  <si>
    <t>783817201</t>
  </si>
  <si>
    <t>Krycí jednonásobný impregnační nátěr lícového zdiva</t>
  </si>
  <si>
    <t>-650031589</t>
  </si>
  <si>
    <t>"komíny" (0,9+0,45)*2*1,65+(0,5+0,45)*2*2,05</t>
  </si>
  <si>
    <t>385</t>
  </si>
  <si>
    <t>783827125</t>
  </si>
  <si>
    <t>Krycí jednonásobný silikonový nátěr omítek stupně členitosti 1 a 2</t>
  </si>
  <si>
    <t>806827166</t>
  </si>
  <si>
    <t>386</t>
  </si>
  <si>
    <t>783927161</t>
  </si>
  <si>
    <t>Ochranný nátěr betonové podlahy</t>
  </si>
  <si>
    <t>-1439901983</t>
  </si>
  <si>
    <t>387</t>
  </si>
  <si>
    <t>784121001</t>
  </si>
  <si>
    <t>Oškrabání malby v mísnostech výšky do 3,80 m</t>
  </si>
  <si>
    <t>-1613612238</t>
  </si>
  <si>
    <t>"malby" 355+1116,383+37,07</t>
  </si>
  <si>
    <t>"nátěry"</t>
  </si>
  <si>
    <t>"1.np" 23,51</t>
  </si>
  <si>
    <t>388</t>
  </si>
  <si>
    <t>784181121</t>
  </si>
  <si>
    <t>Hloubková jednonásobná penetrace podkladu v místnostech výšky do 3,80 m</t>
  </si>
  <si>
    <t>2123999946</t>
  </si>
  <si>
    <t>"na omítky" 355+46,92+1449,267+461,665+54,362+88,489</t>
  </si>
  <si>
    <t>"na SDK" (5,298+10,689+40,787+33,773+10,513+3,15)*2+4,174+21,543+10,705+50,18+17,425+14,88</t>
  </si>
  <si>
    <t>389</t>
  </si>
  <si>
    <t>784221101</t>
  </si>
  <si>
    <t>Dvojnásobné bílé malby  ze směsí za sucha dobře otěruvzdorných v místnostech do 3,80 m</t>
  </si>
  <si>
    <t>-504587321</t>
  </si>
  <si>
    <t>390</t>
  </si>
  <si>
    <t>210-01</t>
  </si>
  <si>
    <t>Elektroinstalace, viz příloha</t>
  </si>
  <si>
    <t>978646769</t>
  </si>
  <si>
    <t>391</t>
  </si>
  <si>
    <t>210-03</t>
  </si>
  <si>
    <t>Demontáž rozvodů El vč. zásuvek, vypínačů, svítidel, atd. , vč.likvidace</t>
  </si>
  <si>
    <t>800047714</t>
  </si>
  <si>
    <t>392</t>
  </si>
  <si>
    <t>230-01</t>
  </si>
  <si>
    <t>EPS, viz příloha</t>
  </si>
  <si>
    <t>-480205291</t>
  </si>
  <si>
    <t>393</t>
  </si>
  <si>
    <t>240-01</t>
  </si>
  <si>
    <t>MaR, viz příloha</t>
  </si>
  <si>
    <t>1880814485</t>
  </si>
  <si>
    <t>394</t>
  </si>
  <si>
    <t>250-01</t>
  </si>
  <si>
    <t>Vzduchotechnika, viz.příloha</t>
  </si>
  <si>
    <t>21960499</t>
  </si>
  <si>
    <t>395</t>
  </si>
  <si>
    <t>430-01</t>
  </si>
  <si>
    <t>M+D Zvedací plošina, nůžkový mechanismus, nos.1t, 2500/1000mm, zdvih 2930mm, montáž.prohlubeň2540/1200/646mm, elektrohydraulická, kompletní provedení dle PD</t>
  </si>
  <si>
    <t>2035128648</t>
  </si>
  <si>
    <t>396</t>
  </si>
  <si>
    <t>440-01</t>
  </si>
  <si>
    <t>M+D výtahová šachta - ocelová kce + bezpečnostní zasklení,  kompletní provedení</t>
  </si>
  <si>
    <t>822719314</t>
  </si>
  <si>
    <t>397</t>
  </si>
  <si>
    <t>440-02</t>
  </si>
  <si>
    <t>M+D výtah lanový, neprůchozí, 2 stanice, nosnost 630kg, kompletní provedení</t>
  </si>
  <si>
    <t>1853885113</t>
  </si>
  <si>
    <t>398</t>
  </si>
  <si>
    <t>76720-1010</t>
  </si>
  <si>
    <t>Zadní horizont 8150x4100mm, monton černá, 50% řasení, vč.upevnění na stropní trámy</t>
  </si>
  <si>
    <t>-11701147</t>
  </si>
  <si>
    <t>399</t>
  </si>
  <si>
    <t>76720-1011</t>
  </si>
  <si>
    <t>Boční horizont 4700x4100mm, monton černá, 50% řasení, vč.upevnění</t>
  </si>
  <si>
    <t>947536644</t>
  </si>
  <si>
    <t>400</t>
  </si>
  <si>
    <t>76720-1012</t>
  </si>
  <si>
    <t>Boční šály 1000x4100mm, monton černá, 50% řasení, na stávající upevnění</t>
  </si>
  <si>
    <t>-1556054532</t>
  </si>
  <si>
    <t>401</t>
  </si>
  <si>
    <t>90000</t>
  </si>
  <si>
    <t>Zřízení staveniště</t>
  </si>
  <si>
    <t>-1900407681</t>
  </si>
  <si>
    <t>402</t>
  </si>
  <si>
    <t>90001</t>
  </si>
  <si>
    <t>Rezerva</t>
  </si>
  <si>
    <t>-1260444991</t>
  </si>
  <si>
    <t>403</t>
  </si>
  <si>
    <t>90002</t>
  </si>
  <si>
    <t>Projekt skutečného provedení</t>
  </si>
  <si>
    <t>-129151090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</si>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</sst>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/mm/yyyy"/>
    <numFmt numFmtId="166" formatCode="#,##0.00000"/>
    <numFmt numFmtId="167" formatCode="#,##0.000"/>
  </numFmts>
  <fonts count="42" x14ac:knownFonts="1">
    <font>
      <sz val="8"/>
      <name val="Trebuchet MS"/>
      <family val="2"/>
      <charset val="1"/>
    </font>
    <font>
      <sz val="8"/>
      <color rgb="FFFAE682"/>
      <name val="Trebuchet MS"/>
      <family val="2"/>
      <charset val="1"/>
    </font>
    <font>
      <sz val="10"/>
      <name val="Trebuchet MS"/>
      <family val="2"/>
      <charset val="1"/>
    </font>
    <font>
      <sz val="10"/>
      <color rgb="FF960000"/>
      <name val="Trebuchet MS"/>
      <family val="2"/>
      <charset val="1"/>
    </font>
    <font>
      <u/>
      <sz val="10"/>
      <color rgb="FF0000FF"/>
      <name val="Trebuchet MS"/>
      <family val="2"/>
      <charset val="1"/>
    </font>
    <font>
      <u/>
      <sz val="11"/>
      <color rgb="FF0000FF"/>
      <name val="Calibri"/>
      <family val="2"/>
      <charset val="1"/>
    </font>
    <font>
      <sz val="8"/>
      <color rgb="FF3366FF"/>
      <name val="Trebuchet MS"/>
      <family val="2"/>
      <charset val="1"/>
    </font>
    <font>
      <b/>
      <sz val="16"/>
      <name val="Trebuchet MS"/>
      <family val="2"/>
      <charset val="1"/>
    </font>
    <font>
      <b/>
      <sz val="12"/>
      <color rgb="FF969696"/>
      <name val="Trebuchet MS"/>
      <family val="2"/>
      <charset val="1"/>
    </font>
    <font>
      <sz val="9"/>
      <color rgb="FF969696"/>
      <name val="Trebuchet MS"/>
      <family val="2"/>
      <charset val="1"/>
    </font>
    <font>
      <sz val="9"/>
      <name val="Trebuchet MS"/>
      <family val="2"/>
      <charset val="1"/>
    </font>
    <font>
      <b/>
      <sz val="8"/>
      <color rgb="FF969696"/>
      <name val="Trebuchet MS"/>
      <family val="2"/>
      <charset val="1"/>
    </font>
    <font>
      <b/>
      <sz val="12"/>
      <name val="Trebuchet MS"/>
      <family val="2"/>
      <charset val="1"/>
    </font>
    <font>
      <sz val="10"/>
      <color rgb="FF464646"/>
      <name val="Trebuchet MS"/>
      <family val="2"/>
      <charset val="1"/>
    </font>
    <font>
      <b/>
      <sz val="10"/>
      <name val="Trebuchet MS"/>
      <family val="2"/>
      <charset val="1"/>
    </font>
    <font>
      <sz val="8"/>
      <color rgb="FF969696"/>
      <name val="Trebuchet MS"/>
      <family val="2"/>
      <charset val="1"/>
    </font>
    <font>
      <b/>
      <sz val="10"/>
      <color rgb="FF464646"/>
      <name val="Trebuchet MS"/>
      <family val="2"/>
      <charset val="1"/>
    </font>
    <font>
      <sz val="10"/>
      <color rgb="FF969696"/>
      <name val="Trebuchet MS"/>
      <family val="2"/>
      <charset val="1"/>
    </font>
    <font>
      <b/>
      <sz val="9"/>
      <name val="Trebuchet MS"/>
      <family val="2"/>
      <charset val="1"/>
    </font>
    <font>
      <sz val="12"/>
      <color rgb="FF969696"/>
      <name val="Trebuchet MS"/>
      <family val="2"/>
      <charset val="1"/>
    </font>
    <font>
      <b/>
      <sz val="12"/>
      <color rgb="FF960000"/>
      <name val="Trebuchet MS"/>
      <family val="2"/>
      <charset val="1"/>
    </font>
    <font>
      <sz val="12"/>
      <name val="Trebuchet MS"/>
      <family val="2"/>
      <charset val="1"/>
    </font>
    <font>
      <sz val="18"/>
      <color rgb="FF0000FF"/>
      <name val="Wingdings 2"/>
      <charset val="1"/>
    </font>
    <font>
      <sz val="11"/>
      <name val="Trebuchet MS"/>
      <family val="2"/>
      <charset val="1"/>
    </font>
    <font>
      <b/>
      <sz val="11"/>
      <color rgb="FF003366"/>
      <name val="Trebuchet MS"/>
      <family val="2"/>
      <charset val="1"/>
    </font>
    <font>
      <sz val="11"/>
      <color rgb="FF003366"/>
      <name val="Trebuchet MS"/>
      <family val="2"/>
      <charset val="1"/>
    </font>
    <font>
      <sz val="11"/>
      <color rgb="FF969696"/>
      <name val="Trebuchet MS"/>
      <family val="2"/>
      <charset val="1"/>
    </font>
    <font>
      <sz val="10"/>
      <color rgb="FF003366"/>
      <name val="Trebuchet MS"/>
      <family val="2"/>
      <charset val="1"/>
    </font>
    <font>
      <b/>
      <sz val="12"/>
      <color rgb="FF800000"/>
      <name val="Trebuchet MS"/>
      <family val="2"/>
      <charset val="1"/>
    </font>
    <font>
      <sz val="12"/>
      <color rgb="FF003366"/>
      <name val="Trebuchet MS"/>
      <family val="2"/>
      <charset val="1"/>
    </font>
    <font>
      <sz val="8"/>
      <color rgb="FF960000"/>
      <name val="Trebuchet MS"/>
      <family val="2"/>
      <charset val="1"/>
    </font>
    <font>
      <b/>
      <sz val="8"/>
      <name val="Trebuchet MS"/>
      <family val="2"/>
      <charset val="1"/>
    </font>
    <font>
      <sz val="8"/>
      <color rgb="FF003366"/>
      <name val="Trebuchet MS"/>
      <family val="2"/>
      <charset val="1"/>
    </font>
    <font>
      <sz val="8"/>
      <color rgb="FF505050"/>
      <name val="Trebuchet MS"/>
      <family val="2"/>
      <charset val="1"/>
    </font>
    <font>
      <sz val="8"/>
      <color rgb="FFFF0000"/>
      <name val="Trebuchet MS"/>
      <family val="2"/>
      <charset val="1"/>
    </font>
    <font>
      <i/>
      <sz val="8"/>
      <color rgb="FF0000FF"/>
      <name val="Trebuchet MS"/>
      <family val="2"/>
      <charset val="1"/>
    </font>
    <font>
      <sz val="8"/>
      <color rgb="FF800080"/>
      <name val="Trebuchet MS"/>
      <family val="2"/>
      <charset val="1"/>
    </font>
    <font>
      <sz val="8"/>
      <color rgb="FFFF3300"/>
      <name val="Trebuchet MS"/>
      <family val="2"/>
      <charset val="1"/>
    </font>
    <font>
      <sz val="8"/>
      <color rgb="FFFF3333"/>
      <name val="Trebuchet MS"/>
      <family val="2"/>
      <charset val="1"/>
    </font>
    <font>
      <b/>
      <sz val="8"/>
      <color rgb="FFFF0000"/>
      <name val="Trebuchet MS"/>
      <family val="2"/>
      <charset val="238"/>
    </font>
    <font>
      <sz val="8"/>
      <color rgb="FFCC0000"/>
      <name val="Trebuchet MS"/>
      <family val="2"/>
      <charset val="1"/>
    </font>
    <font>
      <sz val="8"/>
      <color rgb="FF0000A8"/>
      <name val="Trebuchet MS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76">
    <xf numFmtId="0" fontId="0" fillId="0" borderId="0" xfId="0"/>
    <xf numFmtId="4" fontId="12" fillId="5" borderId="10" xfId="0" applyNumberFormat="1" applyFont="1" applyFill="1" applyBorder="1" applyAlignment="1">
      <alignment vertical="center"/>
    </xf>
    <xf numFmtId="0" fontId="12" fillId="5" borderId="9" xfId="0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49" fontId="10" fillId="4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1" applyFont="1" applyFill="1" applyBorder="1" applyAlignment="1" applyProtection="1">
      <alignment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/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  <protection locked="0"/>
    </xf>
    <xf numFmtId="49" fontId="10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12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Border="1" applyAlignment="1" applyProtection="1">
      <alignment horizontal="center" vertical="center"/>
    </xf>
    <xf numFmtId="0" fontId="23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4" fontId="17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7" fillId="4" borderId="14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4" fontId="17" fillId="0" borderId="15" xfId="0" applyNumberFormat="1" applyFont="1" applyBorder="1" applyAlignment="1">
      <alignment vertical="center"/>
    </xf>
    <xf numFmtId="164" fontId="17" fillId="4" borderId="16" xfId="0" applyNumberFormat="1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4" fontId="17" fillId="0" borderId="18" xfId="0" applyNumberFormat="1" applyFont="1" applyBorder="1" applyAlignment="1">
      <alignment vertical="center"/>
    </xf>
    <xf numFmtId="0" fontId="20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2" fillId="6" borderId="8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right" vertical="center"/>
    </xf>
    <xf numFmtId="0" fontId="12" fillId="6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32" fillId="0" borderId="0" xfId="0" applyFont="1" applyAlignment="1"/>
    <xf numFmtId="0" fontId="32" fillId="0" borderId="4" xfId="0" applyFont="1" applyBorder="1" applyAlignment="1"/>
    <xf numFmtId="0" fontId="32" fillId="0" borderId="0" xfId="0" applyFont="1" applyBorder="1" applyAlignment="1"/>
    <xf numFmtId="0" fontId="29" fillId="0" borderId="0" xfId="0" applyFont="1" applyBorder="1" applyAlignment="1">
      <alignment horizontal="left"/>
    </xf>
    <xf numFmtId="0" fontId="32" fillId="0" borderId="5" xfId="0" applyFont="1" applyBorder="1" applyAlignment="1"/>
    <xf numFmtId="0" fontId="32" fillId="0" borderId="14" xfId="0" applyFont="1" applyBorder="1" applyAlignment="1"/>
    <xf numFmtId="166" fontId="32" fillId="0" borderId="0" xfId="0" applyNumberFormat="1" applyFont="1" applyBorder="1" applyAlignment="1"/>
    <xf numFmtId="166" fontId="32" fillId="0" borderId="15" xfId="0" applyNumberFormat="1" applyFont="1" applyBorder="1" applyAlignme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5" fillId="4" borderId="25" xfId="0" applyFont="1" applyFill="1" applyBorder="1" applyAlignment="1" applyProtection="1">
      <alignment horizontal="left" vertical="center"/>
      <protection locked="0"/>
    </xf>
    <xf numFmtId="166" fontId="15" fillId="0" borderId="0" xfId="0" applyNumberFormat="1" applyFont="1" applyBorder="1" applyAlignment="1">
      <alignment vertical="center"/>
    </xf>
    <xf numFmtId="166" fontId="15" fillId="0" borderId="15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167" fontId="33" fillId="0" borderId="0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167" fontId="34" fillId="0" borderId="0" xfId="0" applyNumberFormat="1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6" fillId="0" borderId="5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0" fontId="41" fillId="0" borderId="0" xfId="0" applyFont="1" applyAlignment="1">
      <alignment vertical="center"/>
    </xf>
    <xf numFmtId="0" fontId="41" fillId="0" borderId="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167" fontId="41" fillId="0" borderId="0" xfId="0" applyNumberFormat="1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5" fillId="4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vertical="center"/>
    </xf>
    <xf numFmtId="4" fontId="27" fillId="4" borderId="0" xfId="0" applyNumberFormat="1" applyFont="1" applyFill="1" applyBorder="1" applyAlignment="1" applyProtection="1">
      <alignment vertical="center"/>
      <protection locked="0"/>
    </xf>
    <xf numFmtId="4" fontId="27" fillId="0" borderId="0" xfId="0" applyNumberFormat="1" applyFont="1" applyBorder="1" applyAlignment="1">
      <alignment vertical="center"/>
    </xf>
    <xf numFmtId="0" fontId="27" fillId="4" borderId="0" xfId="0" applyFont="1" applyFill="1" applyBorder="1" applyAlignment="1" applyProtection="1">
      <alignment horizontal="left" vertical="center"/>
      <protection locked="0"/>
    </xf>
    <xf numFmtId="4" fontId="20" fillId="6" borderId="0" xfId="0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5" fontId="10" fillId="4" borderId="0" xfId="0" applyNumberFormat="1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2" fillId="6" borderId="10" xfId="0" applyNumberFormat="1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left" vertical="center"/>
    </xf>
    <xf numFmtId="0" fontId="10" fillId="6" borderId="0" xfId="0" applyFont="1" applyFill="1" applyBorder="1" applyAlignment="1">
      <alignment horizontal="center" vertical="center"/>
    </xf>
    <xf numFmtId="4" fontId="29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/>
    <xf numFmtId="4" fontId="28" fillId="0" borderId="0" xfId="0" applyNumberFormat="1" applyFont="1" applyBorder="1" applyAlignment="1">
      <alignment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/>
    <xf numFmtId="4" fontId="27" fillId="0" borderId="17" xfId="0" applyNumberFormat="1" applyFont="1" applyBorder="1" applyAlignment="1"/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3" fillId="0" borderId="1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4" fontId="27" fillId="0" borderId="23" xfId="0" applyNumberFormat="1" applyFont="1" applyBorder="1" applyAlignment="1"/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0" fontId="36" fillId="0" borderId="12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4" fontId="29" fillId="0" borderId="12" xfId="0" applyNumberFormat="1" applyFont="1" applyBorder="1" applyAlignment="1"/>
    <xf numFmtId="0" fontId="39" fillId="0" borderId="25" xfId="0" applyFont="1" applyBorder="1" applyAlignment="1" applyProtection="1">
      <alignment horizontal="left" vertical="center" wrapText="1"/>
      <protection locked="0"/>
    </xf>
    <xf numFmtId="4" fontId="39" fillId="4" borderId="25" xfId="0" applyNumberFormat="1" applyFont="1" applyFill="1" applyBorder="1" applyAlignment="1" applyProtection="1">
      <alignment vertical="center"/>
      <protection locked="0"/>
    </xf>
    <xf numFmtId="4" fontId="39" fillId="0" borderId="25" xfId="0" applyNumberFormat="1" applyFont="1" applyBorder="1" applyAlignment="1" applyProtection="1">
      <alignment vertical="center"/>
      <protection locked="0"/>
    </xf>
    <xf numFmtId="0" fontId="41" fillId="0" borderId="0" xfId="0" applyFont="1" applyBorder="1" applyAlignment="1">
      <alignment horizontal="left" vertical="center" wrapText="1"/>
    </xf>
    <xf numFmtId="4" fontId="29" fillId="0" borderId="23" xfId="0" applyNumberFormat="1" applyFont="1" applyBorder="1" applyAlignment="1"/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A8"/>
      <rgbColor rgb="FF808000"/>
      <rgbColor rgb="FF800080"/>
      <rgbColor rgb="FF008080"/>
      <rgbColor rgb="FFC0C0C0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AE682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00"/>
      <rgbColor rgb="FF505050"/>
      <rgbColor rgb="FF969696"/>
      <rgbColor rgb="FF003366"/>
      <rgbColor rgb="FF339966"/>
      <rgbColor rgb="FF003300"/>
      <rgbColor rgb="FF333300"/>
      <rgbColor rgb="FFCC00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0</xdr:col>
      <xdr:colOff>297720</xdr:colOff>
      <xdr:row>0</xdr:row>
      <xdr:rowOff>270720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7000" y="0"/>
          <a:ext cx="270720" cy="270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0</xdr:col>
      <xdr:colOff>303480</xdr:colOff>
      <xdr:row>0</xdr:row>
      <xdr:rowOff>276480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7000" y="0"/>
          <a:ext cx="276480" cy="276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windowProtection="1" showGridLines="0" tabSelected="1" zoomScaleNormal="100" workbookViewId="0">
      <pane ySplit="1" topLeftCell="A39" activePane="bottomLeft" state="frozen"/>
      <selection pane="bottomLeft" activeCell="C87" sqref="C87"/>
    </sheetView>
  </sheetViews>
  <sheetFormatPr defaultRowHeight="12" x14ac:dyDescent="0.3"/>
  <cols>
    <col min="1" max="1" width="8"/>
    <col min="2" max="2" width="1.5703125"/>
    <col min="3" max="3" width="3.7109375"/>
    <col min="4" max="33" width="2.28515625"/>
    <col min="34" max="34" width="3"/>
    <col min="35" max="37" width="2.28515625"/>
    <col min="38" max="38" width="8"/>
    <col min="39" max="39" width="3"/>
    <col min="40" max="40" width="12.85546875"/>
    <col min="41" max="41" width="7.140625"/>
    <col min="42" max="42" width="3.7109375"/>
    <col min="43" max="43" width="1.5703125"/>
    <col min="44" max="44" width="13"/>
    <col min="45" max="56" width="0" hidden="1"/>
    <col min="57" max="57" width="64"/>
    <col min="58" max="70" width="9.85546875"/>
    <col min="71" max="89" width="0" hidden="1"/>
    <col min="90" max="1025" width="9.85546875"/>
  </cols>
  <sheetData>
    <row r="1" spans="1:73" ht="21.45" customHeight="1" x14ac:dyDescent="0.3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5</v>
      </c>
      <c r="BU1" s="21" t="s">
        <v>5</v>
      </c>
    </row>
    <row r="2" spans="1:73" ht="36.9" customHeight="1" x14ac:dyDescent="0.3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R2" s="13" t="s">
        <v>7</v>
      </c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S2" s="22" t="s">
        <v>8</v>
      </c>
      <c r="BT2" s="22" t="s">
        <v>9</v>
      </c>
    </row>
    <row r="3" spans="1:73" ht="6.9" customHeight="1" x14ac:dyDescent="0.3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1:73" ht="36.9" customHeight="1" x14ac:dyDescent="0.3">
      <c r="B4" s="26"/>
      <c r="C4" s="12" t="s">
        <v>11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27"/>
      <c r="AS4" s="28" t="s">
        <v>12</v>
      </c>
      <c r="BE4" s="29" t="s">
        <v>13</v>
      </c>
      <c r="BS4" s="22" t="s">
        <v>14</v>
      </c>
    </row>
    <row r="5" spans="1:73" ht="14.4" customHeight="1" x14ac:dyDescent="0.3">
      <c r="B5" s="26"/>
      <c r="C5" s="30"/>
      <c r="D5" s="31" t="s">
        <v>15</v>
      </c>
      <c r="E5" s="30"/>
      <c r="F5" s="30"/>
      <c r="G5" s="30"/>
      <c r="H5" s="30"/>
      <c r="I5" s="30"/>
      <c r="J5" s="30"/>
      <c r="K5" s="11" t="s">
        <v>16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30"/>
      <c r="AQ5" s="27"/>
      <c r="BE5" s="10" t="s">
        <v>17</v>
      </c>
      <c r="BS5" s="22" t="s">
        <v>8</v>
      </c>
    </row>
    <row r="6" spans="1:73" ht="36.9" customHeight="1" x14ac:dyDescent="0.3">
      <c r="B6" s="26"/>
      <c r="C6" s="30"/>
      <c r="D6" s="33" t="s">
        <v>18</v>
      </c>
      <c r="E6" s="30"/>
      <c r="F6" s="30"/>
      <c r="G6" s="30"/>
      <c r="H6" s="30"/>
      <c r="I6" s="30"/>
      <c r="J6" s="30"/>
      <c r="K6" s="9" t="s">
        <v>19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30"/>
      <c r="AQ6" s="27"/>
      <c r="BE6" s="10"/>
      <c r="BS6" s="22" t="s">
        <v>8</v>
      </c>
    </row>
    <row r="7" spans="1:73" ht="14.4" customHeight="1" x14ac:dyDescent="0.3">
      <c r="B7" s="26"/>
      <c r="C7" s="30"/>
      <c r="D7" s="34" t="s">
        <v>20</v>
      </c>
      <c r="E7" s="30"/>
      <c r="F7" s="30"/>
      <c r="G7" s="30"/>
      <c r="H7" s="30"/>
      <c r="I7" s="30"/>
      <c r="J7" s="30"/>
      <c r="K7" s="32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21</v>
      </c>
      <c r="AL7" s="30"/>
      <c r="AM7" s="30"/>
      <c r="AN7" s="32"/>
      <c r="AO7" s="30"/>
      <c r="AP7" s="30"/>
      <c r="AQ7" s="27"/>
      <c r="BE7" s="10"/>
      <c r="BS7" s="22" t="s">
        <v>8</v>
      </c>
    </row>
    <row r="8" spans="1:73" ht="14.4" customHeight="1" x14ac:dyDescent="0.3">
      <c r="B8" s="26"/>
      <c r="C8" s="30"/>
      <c r="D8" s="34" t="s">
        <v>22</v>
      </c>
      <c r="E8" s="30"/>
      <c r="F8" s="30"/>
      <c r="G8" s="30"/>
      <c r="H8" s="30"/>
      <c r="I8" s="30"/>
      <c r="J8" s="30"/>
      <c r="K8" s="32" t="s">
        <v>23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24</v>
      </c>
      <c r="AL8" s="30"/>
      <c r="AM8" s="30"/>
      <c r="AN8" s="35" t="s">
        <v>25</v>
      </c>
      <c r="AO8" s="30"/>
      <c r="AP8" s="30"/>
      <c r="AQ8" s="27"/>
      <c r="BE8" s="10"/>
      <c r="BS8" s="22" t="s">
        <v>8</v>
      </c>
    </row>
    <row r="9" spans="1:73" ht="14.4" customHeight="1" x14ac:dyDescent="0.3">
      <c r="B9" s="26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7"/>
      <c r="BE9" s="10"/>
      <c r="BS9" s="22" t="s">
        <v>8</v>
      </c>
    </row>
    <row r="10" spans="1:73" ht="14.4" customHeight="1" x14ac:dyDescent="0.3">
      <c r="B10" s="26"/>
      <c r="C10" s="30"/>
      <c r="D10" s="34" t="s">
        <v>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27</v>
      </c>
      <c r="AL10" s="30"/>
      <c r="AM10" s="30"/>
      <c r="AN10" s="32"/>
      <c r="AO10" s="30"/>
      <c r="AP10" s="30"/>
      <c r="AQ10" s="27"/>
      <c r="BE10" s="10"/>
      <c r="BS10" s="22" t="s">
        <v>8</v>
      </c>
    </row>
    <row r="11" spans="1:73" ht="18.45" customHeight="1" x14ac:dyDescent="0.3">
      <c r="B11" s="26"/>
      <c r="C11" s="30"/>
      <c r="D11" s="30"/>
      <c r="E11" s="32" t="s">
        <v>23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28</v>
      </c>
      <c r="AL11" s="30"/>
      <c r="AM11" s="30"/>
      <c r="AN11" s="32"/>
      <c r="AO11" s="30"/>
      <c r="AP11" s="30"/>
      <c r="AQ11" s="27"/>
      <c r="BE11" s="10"/>
      <c r="BS11" s="22" t="s">
        <v>8</v>
      </c>
    </row>
    <row r="12" spans="1:73" ht="6.9" customHeight="1" x14ac:dyDescent="0.3">
      <c r="B12" s="26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7"/>
      <c r="BE12" s="10"/>
      <c r="BS12" s="22" t="s">
        <v>8</v>
      </c>
    </row>
    <row r="13" spans="1:73" ht="14.4" customHeight="1" x14ac:dyDescent="0.3">
      <c r="B13" s="26"/>
      <c r="C13" s="30"/>
      <c r="D13" s="34" t="s">
        <v>29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 t="s">
        <v>27</v>
      </c>
      <c r="AL13" s="30"/>
      <c r="AM13" s="30"/>
      <c r="AN13" s="36" t="s">
        <v>30</v>
      </c>
      <c r="AO13" s="30"/>
      <c r="AP13" s="30"/>
      <c r="AQ13" s="27"/>
      <c r="BE13" s="10"/>
      <c r="BS13" s="22" t="s">
        <v>8</v>
      </c>
    </row>
    <row r="14" spans="1:73" ht="13.2" x14ac:dyDescent="0.3">
      <c r="B14" s="26"/>
      <c r="C14" s="30"/>
      <c r="D14" s="30"/>
      <c r="E14" s="8" t="s">
        <v>30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34" t="s">
        <v>28</v>
      </c>
      <c r="AL14" s="30"/>
      <c r="AM14" s="30"/>
      <c r="AN14" s="36" t="s">
        <v>30</v>
      </c>
      <c r="AO14" s="30"/>
      <c r="AP14" s="30"/>
      <c r="AQ14" s="27"/>
      <c r="BE14" s="10"/>
      <c r="BS14" s="22" t="s">
        <v>8</v>
      </c>
    </row>
    <row r="15" spans="1:73" ht="6.9" customHeight="1" x14ac:dyDescent="0.3">
      <c r="B15" s="26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7"/>
      <c r="BE15" s="10"/>
      <c r="BS15" s="22" t="s">
        <v>5</v>
      </c>
    </row>
    <row r="16" spans="1:73" ht="14.4" customHeight="1" x14ac:dyDescent="0.3">
      <c r="B16" s="26"/>
      <c r="C16" s="30"/>
      <c r="D16" s="34" t="s">
        <v>31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 t="s">
        <v>27</v>
      </c>
      <c r="AL16" s="30"/>
      <c r="AM16" s="30"/>
      <c r="AN16" s="32"/>
      <c r="AO16" s="30"/>
      <c r="AP16" s="30"/>
      <c r="AQ16" s="27"/>
      <c r="BE16" s="10"/>
      <c r="BS16" s="22" t="s">
        <v>5</v>
      </c>
    </row>
    <row r="17" spans="1:71" ht="18.45" customHeight="1" x14ac:dyDescent="0.3">
      <c r="B17" s="26"/>
      <c r="C17" s="30"/>
      <c r="D17" s="30"/>
      <c r="E17" s="32" t="s">
        <v>23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28</v>
      </c>
      <c r="AL17" s="30"/>
      <c r="AM17" s="30"/>
      <c r="AN17" s="32"/>
      <c r="AO17" s="30"/>
      <c r="AP17" s="30"/>
      <c r="AQ17" s="27"/>
      <c r="BE17" s="10"/>
      <c r="BS17" s="22" t="s">
        <v>32</v>
      </c>
    </row>
    <row r="18" spans="1:71" ht="6.9" customHeight="1" x14ac:dyDescent="0.3">
      <c r="B18" s="26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7"/>
      <c r="BE18" s="10"/>
      <c r="BS18" s="22" t="s">
        <v>8</v>
      </c>
    </row>
    <row r="19" spans="1:71" ht="14.4" customHeight="1" x14ac:dyDescent="0.3">
      <c r="B19" s="26"/>
      <c r="C19" s="30"/>
      <c r="D19" s="34" t="s">
        <v>33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 t="s">
        <v>27</v>
      </c>
      <c r="AL19" s="30"/>
      <c r="AM19" s="30"/>
      <c r="AN19" s="32"/>
      <c r="AO19" s="30"/>
      <c r="AP19" s="30"/>
      <c r="AQ19" s="27"/>
      <c r="BE19" s="10"/>
      <c r="BS19" s="22" t="s">
        <v>8</v>
      </c>
    </row>
    <row r="20" spans="1:71" ht="18.45" customHeight="1" x14ac:dyDescent="0.3">
      <c r="B20" s="26"/>
      <c r="C20" s="30"/>
      <c r="D20" s="30"/>
      <c r="E20" s="32" t="s">
        <v>23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28</v>
      </c>
      <c r="AL20" s="30"/>
      <c r="AM20" s="30"/>
      <c r="AN20" s="32"/>
      <c r="AO20" s="30"/>
      <c r="AP20" s="30"/>
      <c r="AQ20" s="27"/>
      <c r="BE20" s="10"/>
    </row>
    <row r="21" spans="1:71" ht="6.9" customHeight="1" x14ac:dyDescent="0.3">
      <c r="B21" s="26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7"/>
      <c r="BE21" s="10"/>
    </row>
    <row r="22" spans="1:71" ht="13.2" x14ac:dyDescent="0.3">
      <c r="B22" s="26"/>
      <c r="C22" s="30"/>
      <c r="D22" s="34" t="s">
        <v>34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7"/>
      <c r="BE22" s="10"/>
    </row>
    <row r="23" spans="1:71" ht="14.4" customHeight="1" x14ac:dyDescent="0.3">
      <c r="B23" s="26"/>
      <c r="C23" s="30"/>
      <c r="D23" s="3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30"/>
      <c r="AP23" s="30"/>
      <c r="AQ23" s="27"/>
      <c r="BE23" s="10"/>
    </row>
    <row r="24" spans="1:71" ht="6.9" customHeight="1" x14ac:dyDescent="0.3">
      <c r="B24" s="26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7"/>
      <c r="BE24" s="10"/>
    </row>
    <row r="25" spans="1:71" ht="6.9" customHeight="1" x14ac:dyDescent="0.3">
      <c r="B25" s="26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0"/>
      <c r="AQ25" s="27"/>
      <c r="BE25" s="10"/>
    </row>
    <row r="26" spans="1:71" ht="14.4" customHeight="1" x14ac:dyDescent="0.3">
      <c r="B26" s="26"/>
      <c r="C26" s="30"/>
      <c r="D26" s="38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6">
        <f>ROUND(AG87,2)</f>
        <v>650000</v>
      </c>
      <c r="AL26" s="6"/>
      <c r="AM26" s="6"/>
      <c r="AN26" s="6"/>
      <c r="AO26" s="6"/>
      <c r="AP26" s="30"/>
      <c r="AQ26" s="27"/>
      <c r="BE26" s="10"/>
    </row>
    <row r="27" spans="1:71" ht="14.4" customHeight="1" x14ac:dyDescent="0.3">
      <c r="B27" s="26"/>
      <c r="C27" s="30"/>
      <c r="D27" s="38" t="s">
        <v>36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6">
        <f>ROUND(AG90,2)</f>
        <v>0</v>
      </c>
      <c r="AL27" s="6"/>
      <c r="AM27" s="6"/>
      <c r="AN27" s="6"/>
      <c r="AO27" s="6"/>
      <c r="AP27" s="30"/>
      <c r="AQ27" s="27"/>
      <c r="BE27" s="10"/>
    </row>
    <row r="28" spans="1:71" s="39" customFormat="1" ht="6.9" customHeight="1" x14ac:dyDescent="0.3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2"/>
      <c r="BE28" s="10"/>
    </row>
    <row r="29" spans="1:71" ht="25.95" customHeight="1" x14ac:dyDescent="0.3">
      <c r="A29" s="39"/>
      <c r="B29" s="40"/>
      <c r="C29" s="41"/>
      <c r="D29" s="43" t="s">
        <v>37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5">
        <f>ROUND(AK26+AK27,2)</f>
        <v>650000</v>
      </c>
      <c r="AL29" s="5"/>
      <c r="AM29" s="5"/>
      <c r="AN29" s="5"/>
      <c r="AO29" s="5"/>
      <c r="AP29" s="41"/>
      <c r="AQ29" s="42"/>
      <c r="BE29" s="10"/>
    </row>
    <row r="30" spans="1:71" ht="6.9" customHeight="1" x14ac:dyDescent="0.3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BE30" s="10"/>
    </row>
    <row r="31" spans="1:71" s="45" customFormat="1" ht="14.4" customHeight="1" x14ac:dyDescent="0.3">
      <c r="B31" s="46"/>
      <c r="C31" s="47"/>
      <c r="D31" s="48" t="s">
        <v>38</v>
      </c>
      <c r="E31" s="47"/>
      <c r="F31" s="48" t="s">
        <v>39</v>
      </c>
      <c r="G31" s="47"/>
      <c r="H31" s="47"/>
      <c r="I31" s="47"/>
      <c r="J31" s="47"/>
      <c r="K31" s="47"/>
      <c r="L31" s="4">
        <v>0.21</v>
      </c>
      <c r="M31" s="4"/>
      <c r="N31" s="4"/>
      <c r="O31" s="4"/>
      <c r="P31" s="47"/>
      <c r="Q31" s="47"/>
      <c r="R31" s="47"/>
      <c r="S31" s="47"/>
      <c r="T31" s="50" t="s">
        <v>40</v>
      </c>
      <c r="U31" s="47"/>
      <c r="V31" s="47"/>
      <c r="W31" s="3">
        <f>ROUND(AZ87+SUM(CD91:CD95),2)</f>
        <v>650000</v>
      </c>
      <c r="X31" s="3"/>
      <c r="Y31" s="3"/>
      <c r="Z31" s="3"/>
      <c r="AA31" s="3"/>
      <c r="AB31" s="3"/>
      <c r="AC31" s="3"/>
      <c r="AD31" s="3"/>
      <c r="AE31" s="3"/>
      <c r="AF31" s="47"/>
      <c r="AG31" s="47"/>
      <c r="AH31" s="47"/>
      <c r="AI31" s="47"/>
      <c r="AJ31" s="47"/>
      <c r="AK31" s="3">
        <f>ROUND(AV87+SUM(BY91:BY95),2)</f>
        <v>136500</v>
      </c>
      <c r="AL31" s="3"/>
      <c r="AM31" s="3"/>
      <c r="AN31" s="3"/>
      <c r="AO31" s="3"/>
      <c r="AP31" s="47"/>
      <c r="AQ31" s="51"/>
      <c r="BE31" s="10"/>
    </row>
    <row r="32" spans="1:71" ht="14.4" customHeight="1" x14ac:dyDescent="0.3">
      <c r="A32" s="45"/>
      <c r="B32" s="46"/>
      <c r="C32" s="47"/>
      <c r="D32" s="47"/>
      <c r="E32" s="47"/>
      <c r="F32" s="48" t="s">
        <v>41</v>
      </c>
      <c r="G32" s="47"/>
      <c r="H32" s="47"/>
      <c r="I32" s="47"/>
      <c r="J32" s="47"/>
      <c r="K32" s="47"/>
      <c r="L32" s="4">
        <v>0.15</v>
      </c>
      <c r="M32" s="4"/>
      <c r="N32" s="4"/>
      <c r="O32" s="4"/>
      <c r="P32" s="47"/>
      <c r="Q32" s="47"/>
      <c r="R32" s="47"/>
      <c r="S32" s="47"/>
      <c r="T32" s="50" t="s">
        <v>40</v>
      </c>
      <c r="U32" s="47"/>
      <c r="V32" s="47"/>
      <c r="W32" s="3">
        <f>ROUND(BA87+SUM(CE91:CE95),2)</f>
        <v>0</v>
      </c>
      <c r="X32" s="3"/>
      <c r="Y32" s="3"/>
      <c r="Z32" s="3"/>
      <c r="AA32" s="3"/>
      <c r="AB32" s="3"/>
      <c r="AC32" s="3"/>
      <c r="AD32" s="3"/>
      <c r="AE32" s="3"/>
      <c r="AF32" s="47"/>
      <c r="AG32" s="47"/>
      <c r="AH32" s="47"/>
      <c r="AI32" s="47"/>
      <c r="AJ32" s="47"/>
      <c r="AK32" s="3">
        <f>ROUND(AW87+SUM(BZ91:BZ95),2)</f>
        <v>0</v>
      </c>
      <c r="AL32" s="3"/>
      <c r="AM32" s="3"/>
      <c r="AN32" s="3"/>
      <c r="AO32" s="3"/>
      <c r="AP32" s="47"/>
      <c r="AQ32" s="51"/>
      <c r="BE32" s="10"/>
    </row>
    <row r="33" spans="1:57" ht="14.4" hidden="1" customHeight="1" x14ac:dyDescent="0.3">
      <c r="A33" s="45"/>
      <c r="B33" s="46"/>
      <c r="C33" s="47"/>
      <c r="D33" s="47"/>
      <c r="E33" s="47"/>
      <c r="F33" s="48" t="s">
        <v>42</v>
      </c>
      <c r="G33" s="47"/>
      <c r="H33" s="47"/>
      <c r="I33" s="47"/>
      <c r="J33" s="47"/>
      <c r="K33" s="47"/>
      <c r="L33" s="4">
        <v>0.21</v>
      </c>
      <c r="M33" s="4"/>
      <c r="N33" s="4"/>
      <c r="O33" s="4"/>
      <c r="P33" s="47"/>
      <c r="Q33" s="47"/>
      <c r="R33" s="47"/>
      <c r="S33" s="47"/>
      <c r="T33" s="50" t="s">
        <v>40</v>
      </c>
      <c r="U33" s="47"/>
      <c r="V33" s="47"/>
      <c r="W33" s="3">
        <f>ROUND(BB87+SUM(CF91:CF95),2)</f>
        <v>0</v>
      </c>
      <c r="X33" s="3"/>
      <c r="Y33" s="3"/>
      <c r="Z33" s="3"/>
      <c r="AA33" s="3"/>
      <c r="AB33" s="3"/>
      <c r="AC33" s="3"/>
      <c r="AD33" s="3"/>
      <c r="AE33" s="3"/>
      <c r="AF33" s="47"/>
      <c r="AG33" s="47"/>
      <c r="AH33" s="47"/>
      <c r="AI33" s="47"/>
      <c r="AJ33" s="47"/>
      <c r="AK33" s="3">
        <v>0</v>
      </c>
      <c r="AL33" s="3"/>
      <c r="AM33" s="3"/>
      <c r="AN33" s="3"/>
      <c r="AO33" s="3"/>
      <c r="AP33" s="47"/>
      <c r="AQ33" s="51"/>
      <c r="BE33" s="10"/>
    </row>
    <row r="34" spans="1:57" ht="14.4" hidden="1" customHeight="1" x14ac:dyDescent="0.3">
      <c r="A34" s="45"/>
      <c r="B34" s="46"/>
      <c r="C34" s="47"/>
      <c r="D34" s="47"/>
      <c r="E34" s="47"/>
      <c r="F34" s="48" t="s">
        <v>43</v>
      </c>
      <c r="G34" s="47"/>
      <c r="H34" s="47"/>
      <c r="I34" s="47"/>
      <c r="J34" s="47"/>
      <c r="K34" s="47"/>
      <c r="L34" s="4">
        <v>0.15</v>
      </c>
      <c r="M34" s="4"/>
      <c r="N34" s="4"/>
      <c r="O34" s="4"/>
      <c r="P34" s="47"/>
      <c r="Q34" s="47"/>
      <c r="R34" s="47"/>
      <c r="S34" s="47"/>
      <c r="T34" s="50" t="s">
        <v>40</v>
      </c>
      <c r="U34" s="47"/>
      <c r="V34" s="47"/>
      <c r="W34" s="3">
        <f>ROUND(BC87+SUM(CG91:CG95),2)</f>
        <v>0</v>
      </c>
      <c r="X34" s="3"/>
      <c r="Y34" s="3"/>
      <c r="Z34" s="3"/>
      <c r="AA34" s="3"/>
      <c r="AB34" s="3"/>
      <c r="AC34" s="3"/>
      <c r="AD34" s="3"/>
      <c r="AE34" s="3"/>
      <c r="AF34" s="47"/>
      <c r="AG34" s="47"/>
      <c r="AH34" s="47"/>
      <c r="AI34" s="47"/>
      <c r="AJ34" s="47"/>
      <c r="AK34" s="3">
        <v>0</v>
      </c>
      <c r="AL34" s="3"/>
      <c r="AM34" s="3"/>
      <c r="AN34" s="3"/>
      <c r="AO34" s="3"/>
      <c r="AP34" s="47"/>
      <c r="AQ34" s="51"/>
      <c r="BE34" s="10"/>
    </row>
    <row r="35" spans="1:57" ht="14.4" hidden="1" customHeight="1" x14ac:dyDescent="0.3">
      <c r="A35" s="45"/>
      <c r="B35" s="46"/>
      <c r="C35" s="47"/>
      <c r="D35" s="47"/>
      <c r="E35" s="47"/>
      <c r="F35" s="48" t="s">
        <v>44</v>
      </c>
      <c r="G35" s="47"/>
      <c r="H35" s="47"/>
      <c r="I35" s="47"/>
      <c r="J35" s="47"/>
      <c r="K35" s="47"/>
      <c r="L35" s="4">
        <v>0</v>
      </c>
      <c r="M35" s="4"/>
      <c r="N35" s="4"/>
      <c r="O35" s="4"/>
      <c r="P35" s="47"/>
      <c r="Q35" s="47"/>
      <c r="R35" s="47"/>
      <c r="S35" s="47"/>
      <c r="T35" s="50" t="s">
        <v>40</v>
      </c>
      <c r="U35" s="47"/>
      <c r="V35" s="47"/>
      <c r="W35" s="3">
        <f>ROUND(BD87+SUM(CH91:CH95),2)</f>
        <v>0</v>
      </c>
      <c r="X35" s="3"/>
      <c r="Y35" s="3"/>
      <c r="Z35" s="3"/>
      <c r="AA35" s="3"/>
      <c r="AB35" s="3"/>
      <c r="AC35" s="3"/>
      <c r="AD35" s="3"/>
      <c r="AE35" s="3"/>
      <c r="AF35" s="47"/>
      <c r="AG35" s="47"/>
      <c r="AH35" s="47"/>
      <c r="AI35" s="47"/>
      <c r="AJ35" s="47"/>
      <c r="AK35" s="3">
        <v>0</v>
      </c>
      <c r="AL35" s="3"/>
      <c r="AM35" s="3"/>
      <c r="AN35" s="3"/>
      <c r="AO35" s="3"/>
      <c r="AP35" s="47"/>
      <c r="AQ35" s="51"/>
    </row>
    <row r="36" spans="1:57" s="39" customFormat="1" ht="6.9" customHeight="1" x14ac:dyDescent="0.3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2"/>
    </row>
    <row r="37" spans="1:57" ht="25.95" customHeight="1" x14ac:dyDescent="0.3">
      <c r="A37" s="39"/>
      <c r="B37" s="40"/>
      <c r="C37" s="52"/>
      <c r="D37" s="53" t="s">
        <v>45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 t="s">
        <v>46</v>
      </c>
      <c r="U37" s="54"/>
      <c r="V37" s="54"/>
      <c r="W37" s="54"/>
      <c r="X37" s="2" t="s">
        <v>47</v>
      </c>
      <c r="Y37" s="2"/>
      <c r="Z37" s="2"/>
      <c r="AA37" s="2"/>
      <c r="AB37" s="2"/>
      <c r="AC37" s="54"/>
      <c r="AD37" s="54"/>
      <c r="AE37" s="54"/>
      <c r="AF37" s="54"/>
      <c r="AG37" s="54"/>
      <c r="AH37" s="54"/>
      <c r="AI37" s="54"/>
      <c r="AJ37" s="54"/>
      <c r="AK37" s="1">
        <f>SUM(AK29:AK35)</f>
        <v>786500</v>
      </c>
      <c r="AL37" s="1"/>
      <c r="AM37" s="1"/>
      <c r="AN37" s="1"/>
      <c r="AO37" s="1"/>
      <c r="AP37" s="52"/>
      <c r="AQ37" s="42"/>
    </row>
    <row r="38" spans="1:57" ht="14.4" customHeight="1" x14ac:dyDescent="0.3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2"/>
    </row>
    <row r="39" spans="1:57" x14ac:dyDescent="0.3">
      <c r="B39" s="26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7"/>
    </row>
    <row r="40" spans="1:57" x14ac:dyDescent="0.3">
      <c r="B40" s="2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7"/>
    </row>
    <row r="41" spans="1:57" x14ac:dyDescent="0.3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7"/>
    </row>
    <row r="42" spans="1:57" x14ac:dyDescent="0.3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7"/>
    </row>
    <row r="43" spans="1:57" x14ac:dyDescent="0.3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7"/>
    </row>
    <row r="44" spans="1:57" x14ac:dyDescent="0.3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7"/>
    </row>
    <row r="45" spans="1:57" x14ac:dyDescent="0.3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7"/>
    </row>
    <row r="46" spans="1:57" x14ac:dyDescent="0.3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7"/>
    </row>
    <row r="47" spans="1:57" x14ac:dyDescent="0.3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7"/>
    </row>
    <row r="48" spans="1:57" x14ac:dyDescent="0.3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7"/>
    </row>
    <row r="49" spans="2:43" s="39" customFormat="1" ht="14.4" x14ac:dyDescent="0.3">
      <c r="B49" s="40"/>
      <c r="C49" s="41"/>
      <c r="D49" s="56" t="s">
        <v>48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8"/>
      <c r="AA49" s="41"/>
      <c r="AB49" s="41"/>
      <c r="AC49" s="56" t="s">
        <v>49</v>
      </c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8"/>
      <c r="AP49" s="41"/>
      <c r="AQ49" s="42"/>
    </row>
    <row r="50" spans="2:43" x14ac:dyDescent="0.3">
      <c r="B50" s="26"/>
      <c r="C50" s="30"/>
      <c r="D50" s="5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60"/>
      <c r="AA50" s="30"/>
      <c r="AB50" s="30"/>
      <c r="AC50" s="59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60"/>
      <c r="AP50" s="30"/>
      <c r="AQ50" s="27"/>
    </row>
    <row r="51" spans="2:43" x14ac:dyDescent="0.3">
      <c r="B51" s="26"/>
      <c r="C51" s="30"/>
      <c r="D51" s="5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60"/>
      <c r="AA51" s="30"/>
      <c r="AB51" s="30"/>
      <c r="AC51" s="59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60"/>
      <c r="AP51" s="30"/>
      <c r="AQ51" s="27"/>
    </row>
    <row r="52" spans="2:43" x14ac:dyDescent="0.3">
      <c r="B52" s="26"/>
      <c r="C52" s="30"/>
      <c r="D52" s="5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60"/>
      <c r="AA52" s="30"/>
      <c r="AB52" s="30"/>
      <c r="AC52" s="59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60"/>
      <c r="AP52" s="30"/>
      <c r="AQ52" s="27"/>
    </row>
    <row r="53" spans="2:43" x14ac:dyDescent="0.3">
      <c r="B53" s="26"/>
      <c r="C53" s="30"/>
      <c r="D53" s="5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60"/>
      <c r="AA53" s="30"/>
      <c r="AB53" s="30"/>
      <c r="AC53" s="59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60"/>
      <c r="AP53" s="30"/>
      <c r="AQ53" s="27"/>
    </row>
    <row r="54" spans="2:43" x14ac:dyDescent="0.3">
      <c r="B54" s="26"/>
      <c r="C54" s="30"/>
      <c r="D54" s="5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60"/>
      <c r="AA54" s="30"/>
      <c r="AB54" s="30"/>
      <c r="AC54" s="59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60"/>
      <c r="AP54" s="30"/>
      <c r="AQ54" s="27"/>
    </row>
    <row r="55" spans="2:43" x14ac:dyDescent="0.3">
      <c r="B55" s="26"/>
      <c r="C55" s="30"/>
      <c r="D55" s="5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60"/>
      <c r="AA55" s="30"/>
      <c r="AB55" s="30"/>
      <c r="AC55" s="59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60"/>
      <c r="AP55" s="30"/>
      <c r="AQ55" s="27"/>
    </row>
    <row r="56" spans="2:43" x14ac:dyDescent="0.3">
      <c r="B56" s="26"/>
      <c r="C56" s="30"/>
      <c r="D56" s="5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60"/>
      <c r="AA56" s="30"/>
      <c r="AB56" s="30"/>
      <c r="AC56" s="59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60"/>
      <c r="AP56" s="30"/>
      <c r="AQ56" s="27"/>
    </row>
    <row r="57" spans="2:43" x14ac:dyDescent="0.3">
      <c r="B57" s="26"/>
      <c r="C57" s="30"/>
      <c r="D57" s="5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60"/>
      <c r="AA57" s="30"/>
      <c r="AB57" s="30"/>
      <c r="AC57" s="59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60"/>
      <c r="AP57" s="30"/>
      <c r="AQ57" s="27"/>
    </row>
    <row r="58" spans="2:43" s="39" customFormat="1" ht="14.4" x14ac:dyDescent="0.3">
      <c r="B58" s="40"/>
      <c r="C58" s="41"/>
      <c r="D58" s="61" t="s">
        <v>50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3" t="s">
        <v>51</v>
      </c>
      <c r="S58" s="62"/>
      <c r="T58" s="62"/>
      <c r="U58" s="62"/>
      <c r="V58" s="62"/>
      <c r="W58" s="62"/>
      <c r="X58" s="62"/>
      <c r="Y58" s="62"/>
      <c r="Z58" s="64"/>
      <c r="AA58" s="41"/>
      <c r="AB58" s="41"/>
      <c r="AC58" s="61" t="s">
        <v>50</v>
      </c>
      <c r="AD58" s="62"/>
      <c r="AE58" s="62"/>
      <c r="AF58" s="62"/>
      <c r="AG58" s="62"/>
      <c r="AH58" s="62"/>
      <c r="AI58" s="62"/>
      <c r="AJ58" s="62"/>
      <c r="AK58" s="62"/>
      <c r="AL58" s="62"/>
      <c r="AM58" s="63" t="s">
        <v>51</v>
      </c>
      <c r="AN58" s="62"/>
      <c r="AO58" s="64"/>
      <c r="AP58" s="41"/>
      <c r="AQ58" s="42"/>
    </row>
    <row r="59" spans="2:43" x14ac:dyDescent="0.3">
      <c r="B59" s="26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7"/>
    </row>
    <row r="60" spans="2:43" s="39" customFormat="1" ht="14.4" x14ac:dyDescent="0.3">
      <c r="B60" s="40"/>
      <c r="C60" s="41"/>
      <c r="D60" s="56" t="s">
        <v>52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8"/>
      <c r="AA60" s="41"/>
      <c r="AB60" s="41"/>
      <c r="AC60" s="56" t="s">
        <v>53</v>
      </c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8"/>
      <c r="AP60" s="41"/>
      <c r="AQ60" s="42"/>
    </row>
    <row r="61" spans="2:43" x14ac:dyDescent="0.3">
      <c r="B61" s="26"/>
      <c r="C61" s="30"/>
      <c r="D61" s="5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60"/>
      <c r="AA61" s="30"/>
      <c r="AB61" s="30"/>
      <c r="AC61" s="59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60"/>
      <c r="AP61" s="30"/>
      <c r="AQ61" s="27"/>
    </row>
    <row r="62" spans="2:43" x14ac:dyDescent="0.3">
      <c r="B62" s="26"/>
      <c r="C62" s="30"/>
      <c r="D62" s="5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60"/>
      <c r="AA62" s="30"/>
      <c r="AB62" s="30"/>
      <c r="AC62" s="59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60"/>
      <c r="AP62" s="30"/>
      <c r="AQ62" s="27"/>
    </row>
    <row r="63" spans="2:43" x14ac:dyDescent="0.3">
      <c r="B63" s="26"/>
      <c r="C63" s="30"/>
      <c r="D63" s="5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60"/>
      <c r="AA63" s="30"/>
      <c r="AB63" s="30"/>
      <c r="AC63" s="59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60"/>
      <c r="AP63" s="30"/>
      <c r="AQ63" s="27"/>
    </row>
    <row r="64" spans="2:43" x14ac:dyDescent="0.3">
      <c r="B64" s="26"/>
      <c r="C64" s="30"/>
      <c r="D64" s="5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60"/>
      <c r="AA64" s="30"/>
      <c r="AB64" s="30"/>
      <c r="AC64" s="59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60"/>
      <c r="AP64" s="30"/>
      <c r="AQ64" s="27"/>
    </row>
    <row r="65" spans="1:43" x14ac:dyDescent="0.3">
      <c r="B65" s="26"/>
      <c r="C65" s="30"/>
      <c r="D65" s="5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60"/>
      <c r="AA65" s="30"/>
      <c r="AB65" s="30"/>
      <c r="AC65" s="59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60"/>
      <c r="AP65" s="30"/>
      <c r="AQ65" s="27"/>
    </row>
    <row r="66" spans="1:43" x14ac:dyDescent="0.3">
      <c r="B66" s="26"/>
      <c r="C66" s="30"/>
      <c r="D66" s="5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60"/>
      <c r="AA66" s="30"/>
      <c r="AB66" s="30"/>
      <c r="AC66" s="59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60"/>
      <c r="AP66" s="30"/>
      <c r="AQ66" s="27"/>
    </row>
    <row r="67" spans="1:43" x14ac:dyDescent="0.3">
      <c r="B67" s="26"/>
      <c r="C67" s="30"/>
      <c r="D67" s="5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60"/>
      <c r="AA67" s="30"/>
      <c r="AB67" s="30"/>
      <c r="AC67" s="59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60"/>
      <c r="AP67" s="30"/>
      <c r="AQ67" s="27"/>
    </row>
    <row r="68" spans="1:43" x14ac:dyDescent="0.3">
      <c r="B68" s="26"/>
      <c r="C68" s="30"/>
      <c r="D68" s="5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60"/>
      <c r="AA68" s="30"/>
      <c r="AB68" s="30"/>
      <c r="AC68" s="59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60"/>
      <c r="AP68" s="30"/>
      <c r="AQ68" s="27"/>
    </row>
    <row r="69" spans="1:43" s="39" customFormat="1" ht="14.4" x14ac:dyDescent="0.3">
      <c r="B69" s="40"/>
      <c r="C69" s="41"/>
      <c r="D69" s="61" t="s">
        <v>50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 t="s">
        <v>51</v>
      </c>
      <c r="S69" s="62"/>
      <c r="T69" s="62"/>
      <c r="U69" s="62"/>
      <c r="V69" s="62"/>
      <c r="W69" s="62"/>
      <c r="X69" s="62"/>
      <c r="Y69" s="62"/>
      <c r="Z69" s="64"/>
      <c r="AA69" s="41"/>
      <c r="AB69" s="41"/>
      <c r="AC69" s="61" t="s">
        <v>50</v>
      </c>
      <c r="AD69" s="62"/>
      <c r="AE69" s="62"/>
      <c r="AF69" s="62"/>
      <c r="AG69" s="62"/>
      <c r="AH69" s="62"/>
      <c r="AI69" s="62"/>
      <c r="AJ69" s="62"/>
      <c r="AK69" s="62"/>
      <c r="AL69" s="62"/>
      <c r="AM69" s="63" t="s">
        <v>51</v>
      </c>
      <c r="AN69" s="62"/>
      <c r="AO69" s="64"/>
      <c r="AP69" s="41"/>
      <c r="AQ69" s="42"/>
    </row>
    <row r="70" spans="1:43" ht="6.9" customHeight="1" x14ac:dyDescent="0.3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2"/>
    </row>
    <row r="71" spans="1:43" ht="6.9" customHeight="1" x14ac:dyDescent="0.3">
      <c r="A71" s="39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7"/>
    </row>
    <row r="75" spans="1:43" s="39" customFormat="1" ht="6.9" customHeight="1" x14ac:dyDescent="0.3"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36.9" customHeight="1" x14ac:dyDescent="0.3">
      <c r="A76" s="39"/>
      <c r="B76" s="40"/>
      <c r="C76" s="12" t="s">
        <v>54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42"/>
    </row>
    <row r="77" spans="1:43" s="71" customFormat="1" ht="14.4" customHeight="1" x14ac:dyDescent="0.3">
      <c r="B77" s="72"/>
      <c r="C77" s="34" t="s">
        <v>15</v>
      </c>
      <c r="D77" s="73"/>
      <c r="E77" s="73"/>
      <c r="F77" s="73"/>
      <c r="G77" s="73"/>
      <c r="H77" s="73"/>
      <c r="I77" s="73"/>
      <c r="J77" s="73"/>
      <c r="K77" s="73"/>
      <c r="L77" s="73" t="str">
        <f>K5</f>
        <v>Machova003</v>
      </c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4"/>
    </row>
    <row r="78" spans="1:43" s="75" customFormat="1" ht="36.9" customHeight="1" x14ac:dyDescent="0.3">
      <c r="B78" s="76"/>
      <c r="C78" s="77" t="s">
        <v>18</v>
      </c>
      <c r="D78" s="78"/>
      <c r="E78" s="78"/>
      <c r="F78" s="78"/>
      <c r="G78" s="78"/>
      <c r="H78" s="78"/>
      <c r="I78" s="78"/>
      <c r="J78" s="78"/>
      <c r="K78" s="78"/>
      <c r="L78" s="226" t="str">
        <f>K6</f>
        <v>Klub Starý Pivovar, Prusinovského 114, Kroměříž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78"/>
      <c r="AQ78" s="79"/>
    </row>
    <row r="79" spans="1:43" s="39" customFormat="1" ht="6.9" customHeight="1" x14ac:dyDescent="0.3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2"/>
    </row>
    <row r="80" spans="1:43" ht="13.2" x14ac:dyDescent="0.3">
      <c r="A80" s="39"/>
      <c r="B80" s="40"/>
      <c r="C80" s="34" t="s">
        <v>22</v>
      </c>
      <c r="D80" s="41"/>
      <c r="E80" s="41"/>
      <c r="F80" s="41"/>
      <c r="G80" s="41"/>
      <c r="H80" s="41"/>
      <c r="I80" s="41"/>
      <c r="J80" s="41"/>
      <c r="K80" s="41"/>
      <c r="L80" s="80" t="str">
        <f>IF(K8="","",K8)</f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34" t="s">
        <v>24</v>
      </c>
      <c r="AJ80" s="41"/>
      <c r="AK80" s="41"/>
      <c r="AL80" s="41"/>
      <c r="AM80" s="81" t="str">
        <f>IF(AN8= "","",AN8)</f>
        <v>18. 9. 2017</v>
      </c>
      <c r="AN80" s="41"/>
      <c r="AO80" s="41"/>
      <c r="AP80" s="41"/>
      <c r="AQ80" s="42"/>
    </row>
    <row r="81" spans="1:89" ht="6.9" customHeight="1" x14ac:dyDescent="0.3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2"/>
    </row>
    <row r="82" spans="1:89" ht="13.2" x14ac:dyDescent="0.3">
      <c r="A82" s="39"/>
      <c r="B82" s="40"/>
      <c r="C82" s="34" t="s">
        <v>26</v>
      </c>
      <c r="D82" s="41"/>
      <c r="E82" s="41"/>
      <c r="F82" s="41"/>
      <c r="G82" s="41"/>
      <c r="H82" s="41"/>
      <c r="I82" s="41"/>
      <c r="J82" s="41"/>
      <c r="K82" s="41"/>
      <c r="L82" s="73" t="str">
        <f>IF(E11= "","",E11)</f>
        <v/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34" t="s">
        <v>31</v>
      </c>
      <c r="AJ82" s="41"/>
      <c r="AK82" s="41"/>
      <c r="AL82" s="41"/>
      <c r="AM82" s="227" t="str">
        <f>IF(E17="","",E17)</f>
        <v/>
      </c>
      <c r="AN82" s="227"/>
      <c r="AO82" s="227"/>
      <c r="AP82" s="227"/>
      <c r="AQ82" s="42"/>
      <c r="AS82" s="228" t="s">
        <v>55</v>
      </c>
      <c r="AT82" s="228"/>
      <c r="AU82" s="57"/>
      <c r="AV82" s="57"/>
      <c r="AW82" s="57"/>
      <c r="AX82" s="57"/>
      <c r="AY82" s="57"/>
      <c r="AZ82" s="57"/>
      <c r="BA82" s="57"/>
      <c r="BB82" s="57"/>
      <c r="BC82" s="57"/>
      <c r="BD82" s="58"/>
    </row>
    <row r="83" spans="1:89" ht="13.2" x14ac:dyDescent="0.3">
      <c r="A83" s="39"/>
      <c r="B83" s="40"/>
      <c r="C83" s="34" t="s">
        <v>29</v>
      </c>
      <c r="D83" s="41"/>
      <c r="E83" s="41"/>
      <c r="F83" s="41"/>
      <c r="G83" s="41"/>
      <c r="H83" s="41"/>
      <c r="I83" s="41"/>
      <c r="J83" s="41"/>
      <c r="K83" s="41"/>
      <c r="L83" s="73" t="str">
        <f>IF(E14= "Vyplň údaj","",E14)</f>
        <v/>
      </c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34" t="s">
        <v>33</v>
      </c>
      <c r="AJ83" s="41"/>
      <c r="AK83" s="41"/>
      <c r="AL83" s="41"/>
      <c r="AM83" s="227" t="str">
        <f>IF(E20="","",E20)</f>
        <v/>
      </c>
      <c r="AN83" s="227"/>
      <c r="AO83" s="227"/>
      <c r="AP83" s="227"/>
      <c r="AQ83" s="42"/>
      <c r="AS83" s="228"/>
      <c r="AT83" s="228"/>
      <c r="AU83" s="41"/>
      <c r="AV83" s="41"/>
      <c r="AW83" s="41"/>
      <c r="AX83" s="41"/>
      <c r="AY83" s="41"/>
      <c r="AZ83" s="41"/>
      <c r="BA83" s="41"/>
      <c r="BB83" s="41"/>
      <c r="BC83" s="41"/>
      <c r="BD83" s="82"/>
    </row>
    <row r="84" spans="1:89" ht="10.95" customHeight="1" x14ac:dyDescent="0.3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2"/>
      <c r="AS84" s="228"/>
      <c r="AT84" s="228"/>
      <c r="AU84" s="41"/>
      <c r="AV84" s="41"/>
      <c r="AW84" s="41"/>
      <c r="AX84" s="41"/>
      <c r="AY84" s="41"/>
      <c r="AZ84" s="41"/>
      <c r="BA84" s="41"/>
      <c r="BB84" s="41"/>
      <c r="BC84" s="41"/>
      <c r="BD84" s="82"/>
    </row>
    <row r="85" spans="1:89" ht="29.25" customHeight="1" x14ac:dyDescent="0.3">
      <c r="A85" s="39"/>
      <c r="B85" s="40"/>
      <c r="C85" s="229" t="s">
        <v>56</v>
      </c>
      <c r="D85" s="229"/>
      <c r="E85" s="229"/>
      <c r="F85" s="229"/>
      <c r="G85" s="229"/>
      <c r="H85" s="83"/>
      <c r="I85" s="230" t="s">
        <v>57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 t="s">
        <v>58</v>
      </c>
      <c r="AH85" s="230"/>
      <c r="AI85" s="230"/>
      <c r="AJ85" s="230"/>
      <c r="AK85" s="230"/>
      <c r="AL85" s="230"/>
      <c r="AM85" s="230"/>
      <c r="AN85" s="231" t="s">
        <v>59</v>
      </c>
      <c r="AO85" s="231"/>
      <c r="AP85" s="231"/>
      <c r="AQ85" s="42"/>
      <c r="AS85" s="84" t="s">
        <v>60</v>
      </c>
      <c r="AT85" s="85" t="s">
        <v>61</v>
      </c>
      <c r="AU85" s="85" t="s">
        <v>62</v>
      </c>
      <c r="AV85" s="85" t="s">
        <v>63</v>
      </c>
      <c r="AW85" s="85" t="s">
        <v>64</v>
      </c>
      <c r="AX85" s="85" t="s">
        <v>65</v>
      </c>
      <c r="AY85" s="85" t="s">
        <v>66</v>
      </c>
      <c r="AZ85" s="85" t="s">
        <v>67</v>
      </c>
      <c r="BA85" s="85" t="s">
        <v>68</v>
      </c>
      <c r="BB85" s="85" t="s">
        <v>69</v>
      </c>
      <c r="BC85" s="85" t="s">
        <v>70</v>
      </c>
      <c r="BD85" s="86" t="s">
        <v>71</v>
      </c>
    </row>
    <row r="86" spans="1:89" ht="10.95" customHeight="1" x14ac:dyDescent="0.3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2"/>
      <c r="AS86" s="8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8"/>
    </row>
    <row r="87" spans="1:89" s="75" customFormat="1" ht="32.4" customHeight="1" x14ac:dyDescent="0.3">
      <c r="B87" s="76"/>
      <c r="C87" s="88" t="s">
        <v>72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232">
        <f>ROUND(AG88,2)</f>
        <v>650000</v>
      </c>
      <c r="AH87" s="232"/>
      <c r="AI87" s="232"/>
      <c r="AJ87" s="232"/>
      <c r="AK87" s="232"/>
      <c r="AL87" s="232"/>
      <c r="AM87" s="232"/>
      <c r="AN87" s="233">
        <f>SUM(AG87,AT87)</f>
        <v>786500</v>
      </c>
      <c r="AO87" s="233"/>
      <c r="AP87" s="233"/>
      <c r="AQ87" s="79"/>
      <c r="AS87" s="90">
        <f>ROUND(AS88,2)</f>
        <v>0</v>
      </c>
      <c r="AT87" s="91">
        <f>ROUND(SUM(AV87:AW87),2)</f>
        <v>136500</v>
      </c>
      <c r="AU87" s="92">
        <f>ROUND(AU88,5)</f>
        <v>0</v>
      </c>
      <c r="AV87" s="91">
        <f>ROUND(AZ87*L31,2)</f>
        <v>136500</v>
      </c>
      <c r="AW87" s="91">
        <f>ROUND(BA87*L32,2)</f>
        <v>0</v>
      </c>
      <c r="AX87" s="91">
        <f>ROUND(BB87*L31,2)</f>
        <v>0</v>
      </c>
      <c r="AY87" s="91">
        <f>ROUND(BC87*L32,2)</f>
        <v>0</v>
      </c>
      <c r="AZ87" s="91">
        <f>ROUND(AZ88,2)</f>
        <v>650000</v>
      </c>
      <c r="BA87" s="91">
        <f>ROUND(BA88,2)</f>
        <v>0</v>
      </c>
      <c r="BB87" s="91">
        <f>ROUND(BB88,2)</f>
        <v>0</v>
      </c>
      <c r="BC87" s="91">
        <f>ROUND(BC88,2)</f>
        <v>0</v>
      </c>
      <c r="BD87" s="93">
        <f>ROUND(BD88,2)</f>
        <v>0</v>
      </c>
      <c r="BS87" s="94" t="s">
        <v>73</v>
      </c>
      <c r="BT87" s="94" t="s">
        <v>74</v>
      </c>
      <c r="BU87" s="95" t="s">
        <v>75</v>
      </c>
      <c r="BV87" s="94" t="s">
        <v>76</v>
      </c>
      <c r="BW87" s="94" t="s">
        <v>77</v>
      </c>
      <c r="BX87" s="94" t="s">
        <v>78</v>
      </c>
    </row>
    <row r="88" spans="1:89" s="101" customFormat="1" ht="14.4" customHeight="1" x14ac:dyDescent="0.3">
      <c r="A88" s="96" t="s">
        <v>79</v>
      </c>
      <c r="B88" s="97"/>
      <c r="C88" s="98"/>
      <c r="D88" s="234" t="s">
        <v>80</v>
      </c>
      <c r="E88" s="234"/>
      <c r="F88" s="234"/>
      <c r="G88" s="234"/>
      <c r="H88" s="234"/>
      <c r="I88" s="99"/>
      <c r="J88" s="234" t="s">
        <v>81</v>
      </c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5">
        <f>'01 - Stavební část'!M30</f>
        <v>650000</v>
      </c>
      <c r="AH88" s="235"/>
      <c r="AI88" s="235"/>
      <c r="AJ88" s="235"/>
      <c r="AK88" s="235"/>
      <c r="AL88" s="235"/>
      <c r="AM88" s="235"/>
      <c r="AN88" s="235">
        <f>SUM(AG88,AT88)</f>
        <v>786500</v>
      </c>
      <c r="AO88" s="235"/>
      <c r="AP88" s="235"/>
      <c r="AQ88" s="100"/>
      <c r="AS88" s="102">
        <f>'01 - Stavební část'!M28</f>
        <v>0</v>
      </c>
      <c r="AT88" s="103">
        <f>ROUND(SUM(AV88:AW88),2)</f>
        <v>136500</v>
      </c>
      <c r="AU88" s="104">
        <f>'01 - Stavební část'!W152</f>
        <v>0</v>
      </c>
      <c r="AV88" s="103">
        <f>'01 - Stavební část'!M32</f>
        <v>136500</v>
      </c>
      <c r="AW88" s="103">
        <f>'01 - Stavební část'!M33</f>
        <v>0</v>
      </c>
      <c r="AX88" s="103">
        <f>'01 - Stavební část'!M34</f>
        <v>0</v>
      </c>
      <c r="AY88" s="103">
        <f>'01 - Stavební část'!M35</f>
        <v>0</v>
      </c>
      <c r="AZ88" s="103">
        <f>'01 - Stavební část'!H32</f>
        <v>650000</v>
      </c>
      <c r="BA88" s="103">
        <f>'01 - Stavební část'!H33</f>
        <v>0</v>
      </c>
      <c r="BB88" s="103">
        <f>'01 - Stavební část'!H34</f>
        <v>0</v>
      </c>
      <c r="BC88" s="103">
        <f>'01 - Stavební část'!H35</f>
        <v>0</v>
      </c>
      <c r="BD88" s="105">
        <f>'01 - Stavební část'!H36</f>
        <v>0</v>
      </c>
      <c r="BT88" s="106" t="s">
        <v>82</v>
      </c>
      <c r="BV88" s="106" t="s">
        <v>76</v>
      </c>
      <c r="BW88" s="106" t="s">
        <v>83</v>
      </c>
      <c r="BX88" s="106" t="s">
        <v>77</v>
      </c>
    </row>
    <row r="89" spans="1:89" x14ac:dyDescent="0.3">
      <c r="B89" s="26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27"/>
    </row>
    <row r="90" spans="1:89" s="39" customFormat="1" ht="30" customHeight="1" x14ac:dyDescent="0.3">
      <c r="B90" s="40"/>
      <c r="C90" s="88" t="s">
        <v>84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233">
        <f>ROUND(SUM(AG91:AG94),2)</f>
        <v>0</v>
      </c>
      <c r="AH90" s="233"/>
      <c r="AI90" s="233"/>
      <c r="AJ90" s="233"/>
      <c r="AK90" s="233"/>
      <c r="AL90" s="233"/>
      <c r="AM90" s="233"/>
      <c r="AN90" s="233">
        <f>ROUND(SUM(AN91:AN94),2)</f>
        <v>0</v>
      </c>
      <c r="AO90" s="233"/>
      <c r="AP90" s="233"/>
      <c r="AQ90" s="42"/>
      <c r="AS90" s="84" t="s">
        <v>85</v>
      </c>
      <c r="AT90" s="85" t="s">
        <v>86</v>
      </c>
      <c r="AU90" s="85" t="s">
        <v>38</v>
      </c>
      <c r="AV90" s="86" t="s">
        <v>61</v>
      </c>
    </row>
    <row r="91" spans="1:89" ht="19.95" customHeight="1" x14ac:dyDescent="0.3">
      <c r="A91" s="39"/>
      <c r="B91" s="40"/>
      <c r="C91" s="41"/>
      <c r="D91" s="107" t="s">
        <v>87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236">
        <f>ROUND(AG87*AS91,2)</f>
        <v>0</v>
      </c>
      <c r="AH91" s="236"/>
      <c r="AI91" s="236"/>
      <c r="AJ91" s="236"/>
      <c r="AK91" s="236"/>
      <c r="AL91" s="236"/>
      <c r="AM91" s="236"/>
      <c r="AN91" s="237">
        <f>ROUND(AG91+AV91,2)</f>
        <v>0</v>
      </c>
      <c r="AO91" s="237"/>
      <c r="AP91" s="237"/>
      <c r="AQ91" s="42"/>
      <c r="AS91" s="108">
        <v>0</v>
      </c>
      <c r="AT91" s="109" t="s">
        <v>88</v>
      </c>
      <c r="AU91" s="109" t="s">
        <v>39</v>
      </c>
      <c r="AV91" s="110">
        <f>ROUND(IF(AU91="základní",AG91*L31,IF(AU91="snížená",AG91*L32,0)),2)</f>
        <v>0</v>
      </c>
      <c r="BV91" s="22" t="s">
        <v>89</v>
      </c>
      <c r="BY91" s="111">
        <f>IF(AU91="základní",AV91,0)</f>
        <v>0</v>
      </c>
      <c r="BZ91" s="111">
        <f>IF(AU91="snížená",AV91,0)</f>
        <v>0</v>
      </c>
      <c r="CA91" s="111">
        <v>0</v>
      </c>
      <c r="CB91" s="111">
        <v>0</v>
      </c>
      <c r="CC91" s="111">
        <v>0</v>
      </c>
      <c r="CD91" s="111">
        <f>IF(AU91="základní",AG91,0)</f>
        <v>0</v>
      </c>
      <c r="CE91" s="111">
        <f>IF(AU91="snížená",AG91,0)</f>
        <v>0</v>
      </c>
      <c r="CF91" s="111">
        <f>IF(AU91="zákl. přenesená",AG91,0)</f>
        <v>0</v>
      </c>
      <c r="CG91" s="111">
        <f>IF(AU91="sníž. přenesená",AG91,0)</f>
        <v>0</v>
      </c>
      <c r="CH91" s="111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pans="1:89" ht="19.95" customHeight="1" x14ac:dyDescent="0.3">
      <c r="A92" s="39"/>
      <c r="B92" s="40"/>
      <c r="C92" s="41"/>
      <c r="D92" s="238" t="s">
        <v>90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41"/>
      <c r="AD92" s="41"/>
      <c r="AE92" s="41"/>
      <c r="AF92" s="41"/>
      <c r="AG92" s="236">
        <f>AG87*AS92</f>
        <v>0</v>
      </c>
      <c r="AH92" s="236"/>
      <c r="AI92" s="236"/>
      <c r="AJ92" s="236"/>
      <c r="AK92" s="236"/>
      <c r="AL92" s="236"/>
      <c r="AM92" s="236"/>
      <c r="AN92" s="237">
        <f>AG92+AV92</f>
        <v>0</v>
      </c>
      <c r="AO92" s="237"/>
      <c r="AP92" s="237"/>
      <c r="AQ92" s="42"/>
      <c r="AS92" s="112">
        <v>0</v>
      </c>
      <c r="AT92" s="113" t="s">
        <v>88</v>
      </c>
      <c r="AU92" s="113" t="s">
        <v>39</v>
      </c>
      <c r="AV92" s="114">
        <f>ROUND(IF(AU92="nulová",0,IF(OR(AU92="základní",AU92="zákl. přenesená"),AG92*L31,AG92*L32)),2)</f>
        <v>0</v>
      </c>
      <c r="BV92" s="22" t="s">
        <v>91</v>
      </c>
      <c r="BY92" s="111">
        <f>IF(AU92="základní",AV92,0)</f>
        <v>0</v>
      </c>
      <c r="BZ92" s="111">
        <f>IF(AU92="snížená",AV92,0)</f>
        <v>0</v>
      </c>
      <c r="CA92" s="111">
        <f>IF(AU92="zákl. přenesená",AV92,0)</f>
        <v>0</v>
      </c>
      <c r="CB92" s="111">
        <f>IF(AU92="sníž. přenesená",AV92,0)</f>
        <v>0</v>
      </c>
      <c r="CC92" s="111">
        <f>IF(AU92="nulová",AV92,0)</f>
        <v>0</v>
      </c>
      <c r="CD92" s="111">
        <f>IF(AU92="základní",AG92,0)</f>
        <v>0</v>
      </c>
      <c r="CE92" s="111">
        <f>IF(AU92="snížená",AG92,0)</f>
        <v>0</v>
      </c>
      <c r="CF92" s="111">
        <f>IF(AU92="zákl. přenesená",AG92,0)</f>
        <v>0</v>
      </c>
      <c r="CG92" s="111">
        <f>IF(AU92="sníž. přenesená",AG92,0)</f>
        <v>0</v>
      </c>
      <c r="CH92" s="111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 t="str">
        <f>IF(D92="Vyplň vlastní","","x")</f>
        <v/>
      </c>
    </row>
    <row r="93" spans="1:89" ht="19.95" customHeight="1" x14ac:dyDescent="0.3">
      <c r="A93" s="39"/>
      <c r="B93" s="40"/>
      <c r="C93" s="41"/>
      <c r="D93" s="238" t="s">
        <v>90</v>
      </c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41"/>
      <c r="AD93" s="41"/>
      <c r="AE93" s="41"/>
      <c r="AF93" s="41"/>
      <c r="AG93" s="236">
        <f>AG87*AS93</f>
        <v>0</v>
      </c>
      <c r="AH93" s="236"/>
      <c r="AI93" s="236"/>
      <c r="AJ93" s="236"/>
      <c r="AK93" s="236"/>
      <c r="AL93" s="236"/>
      <c r="AM93" s="236"/>
      <c r="AN93" s="237">
        <f>AG93+AV93</f>
        <v>0</v>
      </c>
      <c r="AO93" s="237"/>
      <c r="AP93" s="237"/>
      <c r="AQ93" s="42"/>
      <c r="AS93" s="112">
        <v>0</v>
      </c>
      <c r="AT93" s="113" t="s">
        <v>88</v>
      </c>
      <c r="AU93" s="113" t="s">
        <v>39</v>
      </c>
      <c r="AV93" s="114">
        <f>ROUND(IF(AU93="nulová",0,IF(OR(AU93="základní",AU93="zákl. přenesená"),AG93*L31,AG93*L32)),2)</f>
        <v>0</v>
      </c>
      <c r="BV93" s="22" t="s">
        <v>91</v>
      </c>
      <c r="BY93" s="111">
        <f>IF(AU93="základní",AV93,0)</f>
        <v>0</v>
      </c>
      <c r="BZ93" s="111">
        <f>IF(AU93="snížená",AV93,0)</f>
        <v>0</v>
      </c>
      <c r="CA93" s="111">
        <f>IF(AU93="zákl. přenesená",AV93,0)</f>
        <v>0</v>
      </c>
      <c r="CB93" s="111">
        <f>IF(AU93="sníž. přenesená",AV93,0)</f>
        <v>0</v>
      </c>
      <c r="CC93" s="111">
        <f>IF(AU93="nulová",AV93,0)</f>
        <v>0</v>
      </c>
      <c r="CD93" s="111">
        <f>IF(AU93="základní",AG93,0)</f>
        <v>0</v>
      </c>
      <c r="CE93" s="111">
        <f>IF(AU93="snížená",AG93,0)</f>
        <v>0</v>
      </c>
      <c r="CF93" s="111">
        <f>IF(AU93="zákl. přenesená",AG93,0)</f>
        <v>0</v>
      </c>
      <c r="CG93" s="111">
        <f>IF(AU93="sníž. přenesená",AG93,0)</f>
        <v>0</v>
      </c>
      <c r="CH93" s="111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/>
      </c>
    </row>
    <row r="94" spans="1:89" ht="19.95" customHeight="1" x14ac:dyDescent="0.3">
      <c r="A94" s="39"/>
      <c r="B94" s="40"/>
      <c r="C94" s="41"/>
      <c r="D94" s="238" t="s">
        <v>90</v>
      </c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41"/>
      <c r="AD94" s="41"/>
      <c r="AE94" s="41"/>
      <c r="AF94" s="41"/>
      <c r="AG94" s="236">
        <f>AG87*AS94</f>
        <v>0</v>
      </c>
      <c r="AH94" s="236"/>
      <c r="AI94" s="236"/>
      <c r="AJ94" s="236"/>
      <c r="AK94" s="236"/>
      <c r="AL94" s="236"/>
      <c r="AM94" s="236"/>
      <c r="AN94" s="237">
        <f>AG94+AV94</f>
        <v>0</v>
      </c>
      <c r="AO94" s="237"/>
      <c r="AP94" s="237"/>
      <c r="AQ94" s="42"/>
      <c r="AS94" s="115">
        <v>0</v>
      </c>
      <c r="AT94" s="116" t="s">
        <v>88</v>
      </c>
      <c r="AU94" s="116" t="s">
        <v>39</v>
      </c>
      <c r="AV94" s="117">
        <f>ROUND(IF(AU94="nulová",0,IF(OR(AU94="základní",AU94="zákl. přenesená"),AG94*L31,AG94*L32)),2)</f>
        <v>0</v>
      </c>
      <c r="BV94" s="22" t="s">
        <v>91</v>
      </c>
      <c r="BY94" s="111">
        <f>IF(AU94="základní",AV94,0)</f>
        <v>0</v>
      </c>
      <c r="BZ94" s="111">
        <f>IF(AU94="snížená",AV94,0)</f>
        <v>0</v>
      </c>
      <c r="CA94" s="111">
        <f>IF(AU94="zákl. přenesená",AV94,0)</f>
        <v>0</v>
      </c>
      <c r="CB94" s="111">
        <f>IF(AU94="sníž. přenesená",AV94,0)</f>
        <v>0</v>
      </c>
      <c r="CC94" s="111">
        <f>IF(AU94="nulová",AV94,0)</f>
        <v>0</v>
      </c>
      <c r="CD94" s="111">
        <f>IF(AU94="základní",AG94,0)</f>
        <v>0</v>
      </c>
      <c r="CE94" s="111">
        <f>IF(AU94="snížená",AG94,0)</f>
        <v>0</v>
      </c>
      <c r="CF94" s="111">
        <f>IF(AU94="zákl. přenesená",AG94,0)</f>
        <v>0</v>
      </c>
      <c r="CG94" s="111">
        <f>IF(AU94="sníž. přenesená",AG94,0)</f>
        <v>0</v>
      </c>
      <c r="CH94" s="111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pans="1:89" ht="10.95" customHeight="1" x14ac:dyDescent="0.3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2"/>
    </row>
    <row r="96" spans="1:89" ht="30" customHeight="1" x14ac:dyDescent="0.3">
      <c r="A96" s="39"/>
      <c r="B96" s="40"/>
      <c r="C96" s="118" t="s">
        <v>92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239">
        <f>ROUND(AG87+AG90,2)</f>
        <v>650000</v>
      </c>
      <c r="AH96" s="239"/>
      <c r="AI96" s="239"/>
      <c r="AJ96" s="239"/>
      <c r="AK96" s="239"/>
      <c r="AL96" s="239"/>
      <c r="AM96" s="239"/>
      <c r="AN96" s="239">
        <f>AN87+AN90</f>
        <v>786500</v>
      </c>
      <c r="AO96" s="239"/>
      <c r="AP96" s="239"/>
      <c r="AQ96" s="42"/>
    </row>
    <row r="97" spans="1:43" ht="6.9" customHeight="1" x14ac:dyDescent="0.3">
      <c r="A97" s="39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7"/>
    </row>
  </sheetData>
  <mergeCells count="58">
    <mergeCell ref="AG96:AM96"/>
    <mergeCell ref="AN96:AP96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D88:H88"/>
    <mergeCell ref="J88:AF88"/>
    <mergeCell ref="AG88:AM88"/>
    <mergeCell ref="AN88:AP88"/>
    <mergeCell ref="AG90:AM90"/>
    <mergeCell ref="AN90:AP90"/>
    <mergeCell ref="C85:G85"/>
    <mergeCell ref="I85:AF85"/>
    <mergeCell ref="AG85:AM85"/>
    <mergeCell ref="AN85:AP85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AK32:AO32"/>
    <mergeCell ref="L33:O33"/>
    <mergeCell ref="W33:AE33"/>
    <mergeCell ref="AK33:AO33"/>
    <mergeCell ref="L34:O34"/>
    <mergeCell ref="W34:AE34"/>
    <mergeCell ref="AK34:AO34"/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  <formula2>0</formula2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  <formula2>0</formula2>
    </dataValidation>
  </dataValidations>
  <hyperlinks>
    <hyperlink ref="K1" location="C2" display="1) Souhrnný list stavby"/>
    <hyperlink ref="W1" location="C87" display="2) Rekapitulace objektů"/>
    <hyperlink ref="A88" location="'01 - Stavební část'!C2" display="/"/>
  </hyperlinks>
  <pageMargins left="0.58333333333333304" right="0.58333333333333304" top="0.5" bottom="0.46666666666666701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56"/>
  <sheetViews>
    <sheetView windowProtection="1" showGridLines="0" zoomScaleNormal="100" workbookViewId="0">
      <pane ySplit="1" topLeftCell="A1427" activePane="bottomLeft" state="frozen"/>
      <selection pane="bottomLeft" activeCell="AE927" sqref="AE927"/>
    </sheetView>
  </sheetViews>
  <sheetFormatPr defaultRowHeight="12" x14ac:dyDescent="0.3"/>
  <cols>
    <col min="1" max="1" width="8"/>
    <col min="2" max="2" width="1.5703125"/>
    <col min="3" max="3" width="3.7109375"/>
    <col min="4" max="4" width="4.140625"/>
    <col min="5" max="5" width="16.42578125"/>
    <col min="6" max="7" width="10.5703125"/>
    <col min="8" max="8" width="12"/>
    <col min="9" max="9" width="6.5703125"/>
    <col min="10" max="10" width="5"/>
    <col min="11" max="11" width="10.85546875"/>
    <col min="12" max="12" width="11.42578125"/>
    <col min="13" max="14" width="5.7109375"/>
    <col min="15" max="15" width="1.85546875"/>
    <col min="16" max="16" width="12"/>
    <col min="17" max="17" width="3.7109375"/>
    <col min="18" max="18" width="1.5703125"/>
    <col min="19" max="19" width="7.7109375"/>
    <col min="20" max="28" width="0" hidden="1"/>
    <col min="29" max="29" width="10.5703125"/>
    <col min="30" max="30" width="14.28515625"/>
    <col min="31" max="31" width="15.5703125"/>
    <col min="32" max="43" width="9.85546875"/>
    <col min="44" max="65" width="0" hidden="1"/>
    <col min="66" max="1025" width="9.85546875"/>
  </cols>
  <sheetData>
    <row r="1" spans="1:66" ht="21.75" customHeight="1" x14ac:dyDescent="0.3">
      <c r="A1" s="120"/>
      <c r="B1" s="16"/>
      <c r="C1" s="16"/>
      <c r="D1" s="17" t="s">
        <v>1</v>
      </c>
      <c r="E1" s="16"/>
      <c r="F1" s="18" t="s">
        <v>93</v>
      </c>
      <c r="G1" s="18"/>
      <c r="H1" s="240" t="s">
        <v>94</v>
      </c>
      <c r="I1" s="240"/>
      <c r="J1" s="240"/>
      <c r="K1" s="240"/>
      <c r="L1" s="18" t="s">
        <v>95</v>
      </c>
      <c r="M1" s="16"/>
      <c r="N1" s="16"/>
      <c r="O1" s="17" t="s">
        <v>96</v>
      </c>
      <c r="P1" s="16"/>
      <c r="Q1" s="16"/>
      <c r="R1" s="16"/>
      <c r="S1" s="18" t="s">
        <v>97</v>
      </c>
      <c r="T1" s="18"/>
      <c r="U1" s="120"/>
      <c r="V1" s="12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" customHeight="1" x14ac:dyDescent="0.3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S2" s="13" t="s">
        <v>7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T2" s="22" t="s">
        <v>83</v>
      </c>
    </row>
    <row r="3" spans="1:66" ht="6.9" customHeight="1" x14ac:dyDescent="0.3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98</v>
      </c>
    </row>
    <row r="4" spans="1:66" ht="36.9" customHeight="1" x14ac:dyDescent="0.3">
      <c r="B4" s="26"/>
      <c r="C4" s="12" t="s">
        <v>99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7"/>
      <c r="T4" s="28" t="s">
        <v>12</v>
      </c>
      <c r="AT4" s="22" t="s">
        <v>5</v>
      </c>
    </row>
    <row r="5" spans="1:66" ht="6.9" customHeight="1" x14ac:dyDescent="0.3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1:66" ht="25.35" customHeight="1" x14ac:dyDescent="0.3">
      <c r="B6" s="26"/>
      <c r="C6" s="30"/>
      <c r="D6" s="34" t="s">
        <v>18</v>
      </c>
      <c r="E6" s="30"/>
      <c r="F6" s="241" t="str">
        <f>'Rekapitulace stavby'!K6</f>
        <v>Klub Starý Pivovar, Prusinovského 114, Kroměříž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30"/>
      <c r="R6" s="27"/>
    </row>
    <row r="7" spans="1:66" s="39" customFormat="1" ht="32.85" customHeight="1" x14ac:dyDescent="0.3">
      <c r="B7" s="40"/>
      <c r="C7" s="41"/>
      <c r="D7" s="33" t="s">
        <v>100</v>
      </c>
      <c r="E7" s="41"/>
      <c r="F7" s="9" t="s">
        <v>101</v>
      </c>
      <c r="G7" s="9"/>
      <c r="H7" s="9"/>
      <c r="I7" s="9"/>
      <c r="J7" s="9"/>
      <c r="K7" s="9"/>
      <c r="L7" s="9"/>
      <c r="M7" s="9"/>
      <c r="N7" s="9"/>
      <c r="O7" s="9"/>
      <c r="P7" s="9"/>
      <c r="Q7" s="41"/>
      <c r="R7" s="42"/>
    </row>
    <row r="8" spans="1:66" s="39" customFormat="1" ht="14.4" customHeight="1" x14ac:dyDescent="0.3">
      <c r="B8" s="40"/>
      <c r="C8" s="41"/>
      <c r="D8" s="34" t="s">
        <v>20</v>
      </c>
      <c r="E8" s="41"/>
      <c r="F8" s="32"/>
      <c r="G8" s="41"/>
      <c r="H8" s="41"/>
      <c r="I8" s="41"/>
      <c r="J8" s="41"/>
      <c r="K8" s="41"/>
      <c r="L8" s="41"/>
      <c r="M8" s="34" t="s">
        <v>21</v>
      </c>
      <c r="N8" s="41"/>
      <c r="O8" s="32"/>
      <c r="P8" s="41"/>
      <c r="Q8" s="41"/>
      <c r="R8" s="42"/>
    </row>
    <row r="9" spans="1:66" s="39" customFormat="1" ht="14.4" customHeight="1" x14ac:dyDescent="0.3">
      <c r="B9" s="40"/>
      <c r="C9" s="41"/>
      <c r="D9" s="34" t="s">
        <v>22</v>
      </c>
      <c r="E9" s="41"/>
      <c r="F9" s="32" t="s">
        <v>23</v>
      </c>
      <c r="G9" s="41"/>
      <c r="H9" s="41"/>
      <c r="I9" s="41"/>
      <c r="J9" s="41"/>
      <c r="K9" s="41"/>
      <c r="L9" s="41"/>
      <c r="M9" s="34" t="s">
        <v>24</v>
      </c>
      <c r="N9" s="41"/>
      <c r="O9" s="242" t="str">
        <f>'Rekapitulace stavby'!AN8</f>
        <v>18. 9. 2017</v>
      </c>
      <c r="P9" s="242"/>
      <c r="Q9" s="41"/>
      <c r="R9" s="42"/>
    </row>
    <row r="10" spans="1:66" s="39" customFormat="1" ht="10.95" customHeight="1" x14ac:dyDescent="0.3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</row>
    <row r="11" spans="1:66" s="39" customFormat="1" ht="14.4" customHeight="1" x14ac:dyDescent="0.3">
      <c r="B11" s="40"/>
      <c r="C11" s="41"/>
      <c r="D11" s="34" t="s">
        <v>26</v>
      </c>
      <c r="E11" s="41"/>
      <c r="F11" s="41"/>
      <c r="G11" s="41"/>
      <c r="H11" s="41"/>
      <c r="I11" s="41"/>
      <c r="J11" s="41"/>
      <c r="K11" s="41"/>
      <c r="L11" s="41"/>
      <c r="M11" s="34" t="s">
        <v>27</v>
      </c>
      <c r="N11" s="41"/>
      <c r="O11" s="11" t="str">
        <f>IF('Rekapitulace stavby'!AN10="","",'Rekapitulace stavby'!AN10)</f>
        <v/>
      </c>
      <c r="P11" s="11"/>
      <c r="Q11" s="41"/>
      <c r="R11" s="42"/>
    </row>
    <row r="12" spans="1:66" s="39" customFormat="1" ht="18" customHeight="1" x14ac:dyDescent="0.3">
      <c r="B12" s="40"/>
      <c r="C12" s="41"/>
      <c r="D12" s="41"/>
      <c r="E12" s="32" t="str">
        <f>IF('Rekapitulace stavby'!E11="","",'Rekapitulace stavby'!E11)</f>
        <v/>
      </c>
      <c r="F12" s="41"/>
      <c r="G12" s="41"/>
      <c r="H12" s="41"/>
      <c r="I12" s="41"/>
      <c r="J12" s="41"/>
      <c r="K12" s="41"/>
      <c r="L12" s="41"/>
      <c r="M12" s="34" t="s">
        <v>28</v>
      </c>
      <c r="N12" s="41"/>
      <c r="O12" s="11" t="str">
        <f>IF('Rekapitulace stavby'!AN11="","",'Rekapitulace stavby'!AN11)</f>
        <v/>
      </c>
      <c r="P12" s="11"/>
      <c r="Q12" s="41"/>
      <c r="R12" s="42"/>
    </row>
    <row r="13" spans="1:66" s="39" customFormat="1" ht="6.9" customHeight="1" x14ac:dyDescent="0.3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1:66" s="39" customFormat="1" ht="14.4" customHeight="1" x14ac:dyDescent="0.3">
      <c r="B14" s="40"/>
      <c r="C14" s="41"/>
      <c r="D14" s="34" t="s">
        <v>29</v>
      </c>
      <c r="E14" s="41"/>
      <c r="F14" s="41"/>
      <c r="G14" s="41"/>
      <c r="H14" s="41"/>
      <c r="I14" s="41"/>
      <c r="J14" s="41"/>
      <c r="K14" s="41"/>
      <c r="L14" s="41"/>
      <c r="M14" s="34" t="s">
        <v>27</v>
      </c>
      <c r="N14" s="41"/>
      <c r="O14" s="243" t="str">
        <f>IF('Rekapitulace stavby'!AN13="","",'Rekapitulace stavby'!AN13)</f>
        <v>Vyplň údaj</v>
      </c>
      <c r="P14" s="243"/>
      <c r="Q14" s="41"/>
      <c r="R14" s="42"/>
    </row>
    <row r="15" spans="1:66" s="39" customFormat="1" ht="18" customHeight="1" x14ac:dyDescent="0.3">
      <c r="B15" s="40"/>
      <c r="C15" s="41"/>
      <c r="D15" s="41"/>
      <c r="E15" s="243" t="str">
        <f>IF('Rekapitulace stavby'!E14="","",'Rekapitulace stavby'!E14)</f>
        <v>Vyplň údaj</v>
      </c>
      <c r="F15" s="243"/>
      <c r="G15" s="243"/>
      <c r="H15" s="243"/>
      <c r="I15" s="243"/>
      <c r="J15" s="243"/>
      <c r="K15" s="243"/>
      <c r="L15" s="243"/>
      <c r="M15" s="34" t="s">
        <v>28</v>
      </c>
      <c r="N15" s="41"/>
      <c r="O15" s="243" t="str">
        <f>IF('Rekapitulace stavby'!AN14="","",'Rekapitulace stavby'!AN14)</f>
        <v>Vyplň údaj</v>
      </c>
      <c r="P15" s="243"/>
      <c r="Q15" s="41"/>
      <c r="R15" s="42"/>
    </row>
    <row r="16" spans="1:66" s="39" customFormat="1" ht="6.9" customHeight="1" x14ac:dyDescent="0.3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</row>
    <row r="17" spans="1:18" s="39" customFormat="1" ht="14.4" customHeight="1" x14ac:dyDescent="0.3">
      <c r="B17" s="40"/>
      <c r="C17" s="41"/>
      <c r="D17" s="34" t="s">
        <v>31</v>
      </c>
      <c r="E17" s="41"/>
      <c r="F17" s="41"/>
      <c r="G17" s="41"/>
      <c r="H17" s="41"/>
      <c r="I17" s="41"/>
      <c r="J17" s="41"/>
      <c r="K17" s="41"/>
      <c r="L17" s="41"/>
      <c r="M17" s="34" t="s">
        <v>27</v>
      </c>
      <c r="N17" s="41"/>
      <c r="O17" s="11" t="str">
        <f>IF('Rekapitulace stavby'!AN16="","",'Rekapitulace stavby'!AN16)</f>
        <v/>
      </c>
      <c r="P17" s="11"/>
      <c r="Q17" s="41"/>
      <c r="R17" s="42"/>
    </row>
    <row r="18" spans="1:18" s="39" customFormat="1" ht="18" customHeight="1" x14ac:dyDescent="0.3">
      <c r="B18" s="40"/>
      <c r="C18" s="41"/>
      <c r="D18" s="41"/>
      <c r="E18" s="32" t="str">
        <f>IF('Rekapitulace stavby'!E17="","",'Rekapitulace stavby'!E17)</f>
        <v/>
      </c>
      <c r="F18" s="41"/>
      <c r="G18" s="41"/>
      <c r="H18" s="41"/>
      <c r="I18" s="41"/>
      <c r="J18" s="41"/>
      <c r="K18" s="41"/>
      <c r="L18" s="41"/>
      <c r="M18" s="34" t="s">
        <v>28</v>
      </c>
      <c r="N18" s="41"/>
      <c r="O18" s="11" t="str">
        <f>IF('Rekapitulace stavby'!AN17="","",'Rekapitulace stavby'!AN17)</f>
        <v/>
      </c>
      <c r="P18" s="11"/>
      <c r="Q18" s="41"/>
      <c r="R18" s="42"/>
    </row>
    <row r="19" spans="1:18" ht="6.9" customHeight="1" x14ac:dyDescent="0.3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/>
    </row>
    <row r="20" spans="1:18" ht="14.4" customHeight="1" x14ac:dyDescent="0.3">
      <c r="A20" s="39"/>
      <c r="B20" s="40"/>
      <c r="C20" s="41"/>
      <c r="D20" s="34" t="s">
        <v>33</v>
      </c>
      <c r="E20" s="41"/>
      <c r="F20" s="41"/>
      <c r="G20" s="41"/>
      <c r="H20" s="41"/>
      <c r="I20" s="41"/>
      <c r="J20" s="41"/>
      <c r="K20" s="41"/>
      <c r="L20" s="41"/>
      <c r="M20" s="34" t="s">
        <v>27</v>
      </c>
      <c r="N20" s="41"/>
      <c r="O20" s="11" t="str">
        <f>IF('Rekapitulace stavby'!AN19="","",'Rekapitulace stavby'!AN19)</f>
        <v/>
      </c>
      <c r="P20" s="11"/>
      <c r="Q20" s="41"/>
      <c r="R20" s="42"/>
    </row>
    <row r="21" spans="1:18" ht="18" customHeight="1" x14ac:dyDescent="0.3">
      <c r="A21" s="39"/>
      <c r="B21" s="40"/>
      <c r="C21" s="41"/>
      <c r="D21" s="41"/>
      <c r="E21" s="32" t="str">
        <f>IF('Rekapitulace stavby'!E20="","",'Rekapitulace stavby'!E20)</f>
        <v/>
      </c>
      <c r="F21" s="41"/>
      <c r="G21" s="41"/>
      <c r="H21" s="41"/>
      <c r="I21" s="41"/>
      <c r="J21" s="41"/>
      <c r="K21" s="41"/>
      <c r="L21" s="41"/>
      <c r="M21" s="34" t="s">
        <v>28</v>
      </c>
      <c r="N21" s="41"/>
      <c r="O21" s="11" t="str">
        <f>IF('Rekapitulace stavby'!AN20="","",'Rekapitulace stavby'!AN20)</f>
        <v/>
      </c>
      <c r="P21" s="11"/>
      <c r="Q21" s="41"/>
      <c r="R21" s="42"/>
    </row>
    <row r="22" spans="1:18" ht="6.9" customHeight="1" x14ac:dyDescent="0.3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</row>
    <row r="23" spans="1:18" ht="14.4" customHeight="1" x14ac:dyDescent="0.3">
      <c r="A23" s="39"/>
      <c r="B23" s="40"/>
      <c r="C23" s="41"/>
      <c r="D23" s="34" t="s">
        <v>34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</row>
    <row r="24" spans="1:18" ht="14.4" customHeight="1" x14ac:dyDescent="0.3">
      <c r="A24" s="39"/>
      <c r="B24" s="40"/>
      <c r="C24" s="41"/>
      <c r="D24" s="41"/>
      <c r="E24" s="7"/>
      <c r="F24" s="7"/>
      <c r="G24" s="7"/>
      <c r="H24" s="7"/>
      <c r="I24" s="7"/>
      <c r="J24" s="7"/>
      <c r="K24" s="7"/>
      <c r="L24" s="7"/>
      <c r="M24" s="41"/>
      <c r="N24" s="41"/>
      <c r="O24" s="41"/>
      <c r="P24" s="41"/>
      <c r="Q24" s="41"/>
      <c r="R24" s="42"/>
    </row>
    <row r="25" spans="1:18" ht="6.9" customHeight="1" x14ac:dyDescent="0.3">
      <c r="A25" s="39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</row>
    <row r="26" spans="1:18" ht="6.9" customHeight="1" x14ac:dyDescent="0.3">
      <c r="A26" s="39"/>
      <c r="B26" s="40"/>
      <c r="C26" s="41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41"/>
      <c r="R26" s="42"/>
    </row>
    <row r="27" spans="1:18" ht="14.4" customHeight="1" x14ac:dyDescent="0.3">
      <c r="A27" s="39"/>
      <c r="B27" s="40"/>
      <c r="C27" s="41"/>
      <c r="D27" s="121" t="s">
        <v>102</v>
      </c>
      <c r="E27" s="41"/>
      <c r="F27" s="41"/>
      <c r="G27" s="41"/>
      <c r="H27" s="41"/>
      <c r="I27" s="41"/>
      <c r="J27" s="41"/>
      <c r="K27" s="41"/>
      <c r="L27" s="41"/>
      <c r="M27" s="6">
        <f>N88</f>
        <v>650000</v>
      </c>
      <c r="N27" s="6"/>
      <c r="O27" s="6"/>
      <c r="P27" s="6"/>
      <c r="Q27" s="41"/>
      <c r="R27" s="42"/>
    </row>
    <row r="28" spans="1:18" ht="14.4" customHeight="1" x14ac:dyDescent="0.3">
      <c r="A28" s="39"/>
      <c r="B28" s="40"/>
      <c r="C28" s="41"/>
      <c r="D28" s="38" t="s">
        <v>87</v>
      </c>
      <c r="E28" s="41"/>
      <c r="F28" s="41"/>
      <c r="G28" s="41"/>
      <c r="H28" s="41"/>
      <c r="I28" s="41"/>
      <c r="J28" s="41"/>
      <c r="K28" s="41"/>
      <c r="L28" s="41"/>
      <c r="M28" s="6">
        <f>N127</f>
        <v>0</v>
      </c>
      <c r="N28" s="6"/>
      <c r="O28" s="6"/>
      <c r="P28" s="6"/>
      <c r="Q28" s="41"/>
      <c r="R28" s="42"/>
    </row>
    <row r="29" spans="1:18" ht="6.9" customHeight="1" x14ac:dyDescent="0.3">
      <c r="A29" s="39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</row>
    <row r="30" spans="1:18" ht="25.35" customHeight="1" x14ac:dyDescent="0.3">
      <c r="A30" s="39"/>
      <c r="B30" s="40"/>
      <c r="C30" s="41"/>
      <c r="D30" s="122" t="s">
        <v>37</v>
      </c>
      <c r="E30" s="41"/>
      <c r="F30" s="41"/>
      <c r="G30" s="41"/>
      <c r="H30" s="41"/>
      <c r="I30" s="41"/>
      <c r="J30" s="41"/>
      <c r="K30" s="41"/>
      <c r="L30" s="41"/>
      <c r="M30" s="244">
        <f>ROUND(M27+M28,2)</f>
        <v>650000</v>
      </c>
      <c r="N30" s="244"/>
      <c r="O30" s="244"/>
      <c r="P30" s="244"/>
      <c r="Q30" s="41"/>
      <c r="R30" s="42"/>
    </row>
    <row r="31" spans="1:18" ht="6.9" customHeight="1" x14ac:dyDescent="0.3">
      <c r="A31" s="39"/>
      <c r="B31" s="40"/>
      <c r="C31" s="41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1"/>
      <c r="R31" s="42"/>
    </row>
    <row r="32" spans="1:18" ht="14.4" customHeight="1" x14ac:dyDescent="0.3">
      <c r="A32" s="39"/>
      <c r="B32" s="40"/>
      <c r="C32" s="41"/>
      <c r="D32" s="48" t="s">
        <v>38</v>
      </c>
      <c r="E32" s="48" t="s">
        <v>39</v>
      </c>
      <c r="F32" s="49">
        <v>0.21</v>
      </c>
      <c r="G32" s="123" t="s">
        <v>40</v>
      </c>
      <c r="H32" s="245">
        <f>ROUND((((SUM(BE127:BE134)+SUM(BE152:BE1249))+SUM(BE1251:BE1255))),2)</f>
        <v>650000</v>
      </c>
      <c r="I32" s="245"/>
      <c r="J32" s="245"/>
      <c r="K32" s="41"/>
      <c r="L32" s="41"/>
      <c r="M32" s="245">
        <f>ROUND(((ROUND((SUM(BE127:BE134)+SUM(BE152:BE1249)), 2)*F32)+SUM(BE1251:BE1255)*F32),2)</f>
        <v>136500</v>
      </c>
      <c r="N32" s="245"/>
      <c r="O32" s="245"/>
      <c r="P32" s="245"/>
      <c r="Q32" s="41"/>
      <c r="R32" s="42"/>
    </row>
    <row r="33" spans="1:18" ht="14.4" customHeight="1" x14ac:dyDescent="0.3">
      <c r="A33" s="39"/>
      <c r="B33" s="40"/>
      <c r="C33" s="41"/>
      <c r="D33" s="41"/>
      <c r="E33" s="48" t="s">
        <v>41</v>
      </c>
      <c r="F33" s="49">
        <v>0.15</v>
      </c>
      <c r="G33" s="123" t="s">
        <v>40</v>
      </c>
      <c r="H33" s="245">
        <f>ROUND((((SUM(BF127:BF134)+SUM(BF152:BF1249))+SUM(BF1251:BF1255))),2)</f>
        <v>0</v>
      </c>
      <c r="I33" s="245"/>
      <c r="J33" s="245"/>
      <c r="K33" s="41"/>
      <c r="L33" s="41"/>
      <c r="M33" s="245">
        <f>ROUND(((ROUND((SUM(BF127:BF134)+SUM(BF152:BF1249)), 2)*F33)+SUM(BF1251:BF1255)*F33),2)</f>
        <v>0</v>
      </c>
      <c r="N33" s="245"/>
      <c r="O33" s="245"/>
      <c r="P33" s="245"/>
      <c r="Q33" s="41"/>
      <c r="R33" s="42"/>
    </row>
    <row r="34" spans="1:18" ht="14.4" hidden="1" customHeight="1" x14ac:dyDescent="0.3">
      <c r="A34" s="39"/>
      <c r="B34" s="40"/>
      <c r="C34" s="41"/>
      <c r="D34" s="41"/>
      <c r="E34" s="48" t="s">
        <v>42</v>
      </c>
      <c r="F34" s="49">
        <v>0.21</v>
      </c>
      <c r="G34" s="123" t="s">
        <v>40</v>
      </c>
      <c r="H34" s="245">
        <f>ROUND((((SUM(BG127:BG134)+SUM(BG152:BG1249))+SUM(BG1251:BG1255))),2)</f>
        <v>0</v>
      </c>
      <c r="I34" s="245"/>
      <c r="J34" s="245"/>
      <c r="K34" s="41"/>
      <c r="L34" s="41"/>
      <c r="M34" s="245">
        <v>0</v>
      </c>
      <c r="N34" s="245"/>
      <c r="O34" s="245"/>
      <c r="P34" s="245"/>
      <c r="Q34" s="41"/>
      <c r="R34" s="42"/>
    </row>
    <row r="35" spans="1:18" ht="14.4" hidden="1" customHeight="1" x14ac:dyDescent="0.3">
      <c r="A35" s="39"/>
      <c r="B35" s="40"/>
      <c r="C35" s="41"/>
      <c r="D35" s="41"/>
      <c r="E35" s="48" t="s">
        <v>43</v>
      </c>
      <c r="F35" s="49">
        <v>0.15</v>
      </c>
      <c r="G35" s="123" t="s">
        <v>40</v>
      </c>
      <c r="H35" s="245">
        <f>ROUND((((SUM(BH127:BH134)+SUM(BH152:BH1249))+SUM(BH1251:BH1255))),2)</f>
        <v>0</v>
      </c>
      <c r="I35" s="245"/>
      <c r="J35" s="245"/>
      <c r="K35" s="41"/>
      <c r="L35" s="41"/>
      <c r="M35" s="245">
        <v>0</v>
      </c>
      <c r="N35" s="245"/>
      <c r="O35" s="245"/>
      <c r="P35" s="245"/>
      <c r="Q35" s="41"/>
      <c r="R35" s="42"/>
    </row>
    <row r="36" spans="1:18" ht="14.4" hidden="1" customHeight="1" x14ac:dyDescent="0.3">
      <c r="A36" s="39"/>
      <c r="B36" s="40"/>
      <c r="C36" s="41"/>
      <c r="D36" s="41"/>
      <c r="E36" s="48" t="s">
        <v>44</v>
      </c>
      <c r="F36" s="49">
        <v>0</v>
      </c>
      <c r="G36" s="123" t="s">
        <v>40</v>
      </c>
      <c r="H36" s="245">
        <f>ROUND((((SUM(BI127:BI134)+SUM(BI152:BI1249))+SUM(BI1251:BI1255))),2)</f>
        <v>0</v>
      </c>
      <c r="I36" s="245"/>
      <c r="J36" s="245"/>
      <c r="K36" s="41"/>
      <c r="L36" s="41"/>
      <c r="M36" s="245">
        <v>0</v>
      </c>
      <c r="N36" s="245"/>
      <c r="O36" s="245"/>
      <c r="P36" s="245"/>
      <c r="Q36" s="41"/>
      <c r="R36" s="42"/>
    </row>
    <row r="37" spans="1:18" ht="6.9" customHeight="1" x14ac:dyDescent="0.3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</row>
    <row r="38" spans="1:18" ht="25.35" customHeight="1" x14ac:dyDescent="0.3">
      <c r="A38" s="39"/>
      <c r="B38" s="40"/>
      <c r="C38" s="119"/>
      <c r="D38" s="124" t="s">
        <v>45</v>
      </c>
      <c r="E38" s="83"/>
      <c r="F38" s="83"/>
      <c r="G38" s="125" t="s">
        <v>46</v>
      </c>
      <c r="H38" s="126" t="s">
        <v>47</v>
      </c>
      <c r="I38" s="83"/>
      <c r="J38" s="83"/>
      <c r="K38" s="83"/>
      <c r="L38" s="246">
        <f>SUM(M30:M36)</f>
        <v>786500</v>
      </c>
      <c r="M38" s="246"/>
      <c r="N38" s="246"/>
      <c r="O38" s="246"/>
      <c r="P38" s="246"/>
      <c r="Q38" s="119"/>
      <c r="R38" s="42"/>
    </row>
    <row r="39" spans="1:18" ht="14.4" customHeight="1" x14ac:dyDescent="0.3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</row>
    <row r="40" spans="1:18" ht="14.4" customHeight="1" x14ac:dyDescent="0.3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</row>
    <row r="41" spans="1:18" x14ac:dyDescent="0.3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7"/>
    </row>
    <row r="42" spans="1:18" x14ac:dyDescent="0.3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1:18" x14ac:dyDescent="0.3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1:18" x14ac:dyDescent="0.3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1:18" x14ac:dyDescent="0.3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1:18" x14ac:dyDescent="0.3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1:18" x14ac:dyDescent="0.3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1:18" x14ac:dyDescent="0.3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x14ac:dyDescent="0.3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39" customFormat="1" ht="14.4" x14ac:dyDescent="0.3">
      <c r="B50" s="40"/>
      <c r="C50" s="41"/>
      <c r="D50" s="56" t="s">
        <v>48</v>
      </c>
      <c r="E50" s="57"/>
      <c r="F50" s="57"/>
      <c r="G50" s="57"/>
      <c r="H50" s="58"/>
      <c r="I50" s="41"/>
      <c r="J50" s="56" t="s">
        <v>49</v>
      </c>
      <c r="K50" s="57"/>
      <c r="L50" s="57"/>
      <c r="M50" s="57"/>
      <c r="N50" s="57"/>
      <c r="O50" s="57"/>
      <c r="P50" s="58"/>
      <c r="Q50" s="41"/>
      <c r="R50" s="42"/>
    </row>
    <row r="51" spans="2:18" x14ac:dyDescent="0.3">
      <c r="B51" s="26"/>
      <c r="C51" s="30"/>
      <c r="D51" s="59"/>
      <c r="E51" s="30"/>
      <c r="F51" s="30"/>
      <c r="G51" s="30"/>
      <c r="H51" s="60"/>
      <c r="I51" s="30"/>
      <c r="J51" s="59"/>
      <c r="K51" s="30"/>
      <c r="L51" s="30"/>
      <c r="M51" s="30"/>
      <c r="N51" s="30"/>
      <c r="O51" s="30"/>
      <c r="P51" s="60"/>
      <c r="Q51" s="30"/>
      <c r="R51" s="27"/>
    </row>
    <row r="52" spans="2:18" x14ac:dyDescent="0.3">
      <c r="B52" s="26"/>
      <c r="C52" s="30"/>
      <c r="D52" s="59"/>
      <c r="E52" s="30"/>
      <c r="F52" s="30"/>
      <c r="G52" s="30"/>
      <c r="H52" s="60"/>
      <c r="I52" s="30"/>
      <c r="J52" s="59"/>
      <c r="K52" s="30"/>
      <c r="L52" s="30"/>
      <c r="M52" s="30"/>
      <c r="N52" s="30"/>
      <c r="O52" s="30"/>
      <c r="P52" s="60"/>
      <c r="Q52" s="30"/>
      <c r="R52" s="27"/>
    </row>
    <row r="53" spans="2:18" x14ac:dyDescent="0.3">
      <c r="B53" s="26"/>
      <c r="C53" s="30"/>
      <c r="D53" s="59"/>
      <c r="E53" s="30"/>
      <c r="F53" s="30"/>
      <c r="G53" s="30"/>
      <c r="H53" s="60"/>
      <c r="I53" s="30"/>
      <c r="J53" s="59"/>
      <c r="K53" s="30"/>
      <c r="L53" s="30"/>
      <c r="M53" s="30"/>
      <c r="N53" s="30"/>
      <c r="O53" s="30"/>
      <c r="P53" s="60"/>
      <c r="Q53" s="30"/>
      <c r="R53" s="27"/>
    </row>
    <row r="54" spans="2:18" x14ac:dyDescent="0.3">
      <c r="B54" s="26"/>
      <c r="C54" s="30"/>
      <c r="D54" s="59"/>
      <c r="E54" s="30"/>
      <c r="F54" s="30"/>
      <c r="G54" s="30"/>
      <c r="H54" s="60"/>
      <c r="I54" s="30"/>
      <c r="J54" s="59"/>
      <c r="K54" s="30"/>
      <c r="L54" s="30"/>
      <c r="M54" s="30"/>
      <c r="N54" s="30"/>
      <c r="O54" s="30"/>
      <c r="P54" s="60"/>
      <c r="Q54" s="30"/>
      <c r="R54" s="27"/>
    </row>
    <row r="55" spans="2:18" x14ac:dyDescent="0.3">
      <c r="B55" s="26"/>
      <c r="C55" s="30"/>
      <c r="D55" s="59"/>
      <c r="E55" s="30"/>
      <c r="F55" s="30"/>
      <c r="G55" s="30"/>
      <c r="H55" s="60"/>
      <c r="I55" s="30"/>
      <c r="J55" s="59"/>
      <c r="K55" s="30"/>
      <c r="L55" s="30"/>
      <c r="M55" s="30"/>
      <c r="N55" s="30"/>
      <c r="O55" s="30"/>
      <c r="P55" s="60"/>
      <c r="Q55" s="30"/>
      <c r="R55" s="27"/>
    </row>
    <row r="56" spans="2:18" x14ac:dyDescent="0.3">
      <c r="B56" s="26"/>
      <c r="C56" s="30"/>
      <c r="D56" s="59"/>
      <c r="E56" s="30"/>
      <c r="F56" s="30"/>
      <c r="G56" s="30"/>
      <c r="H56" s="60"/>
      <c r="I56" s="30"/>
      <c r="J56" s="59"/>
      <c r="K56" s="30"/>
      <c r="L56" s="30"/>
      <c r="M56" s="30"/>
      <c r="N56" s="30"/>
      <c r="O56" s="30"/>
      <c r="P56" s="60"/>
      <c r="Q56" s="30"/>
      <c r="R56" s="27"/>
    </row>
    <row r="57" spans="2:18" x14ac:dyDescent="0.3">
      <c r="B57" s="26"/>
      <c r="C57" s="30"/>
      <c r="D57" s="59"/>
      <c r="E57" s="30"/>
      <c r="F57" s="30"/>
      <c r="G57" s="30"/>
      <c r="H57" s="60"/>
      <c r="I57" s="30"/>
      <c r="J57" s="59"/>
      <c r="K57" s="30"/>
      <c r="L57" s="30"/>
      <c r="M57" s="30"/>
      <c r="N57" s="30"/>
      <c r="O57" s="30"/>
      <c r="P57" s="60"/>
      <c r="Q57" s="30"/>
      <c r="R57" s="27"/>
    </row>
    <row r="58" spans="2:18" x14ac:dyDescent="0.3">
      <c r="B58" s="26"/>
      <c r="C58" s="30"/>
      <c r="D58" s="59"/>
      <c r="E58" s="30"/>
      <c r="F58" s="30"/>
      <c r="G58" s="30"/>
      <c r="H58" s="60"/>
      <c r="I58" s="30"/>
      <c r="J58" s="59"/>
      <c r="K58" s="30"/>
      <c r="L58" s="30"/>
      <c r="M58" s="30"/>
      <c r="N58" s="30"/>
      <c r="O58" s="30"/>
      <c r="P58" s="60"/>
      <c r="Q58" s="30"/>
      <c r="R58" s="27"/>
    </row>
    <row r="59" spans="2:18" s="39" customFormat="1" ht="14.4" x14ac:dyDescent="0.3">
      <c r="B59" s="40"/>
      <c r="C59" s="41"/>
      <c r="D59" s="61" t="s">
        <v>50</v>
      </c>
      <c r="E59" s="62"/>
      <c r="F59" s="62"/>
      <c r="G59" s="63" t="s">
        <v>51</v>
      </c>
      <c r="H59" s="64"/>
      <c r="I59" s="41"/>
      <c r="J59" s="61" t="s">
        <v>50</v>
      </c>
      <c r="K59" s="62"/>
      <c r="L59" s="62"/>
      <c r="M59" s="62"/>
      <c r="N59" s="63" t="s">
        <v>51</v>
      </c>
      <c r="O59" s="62"/>
      <c r="P59" s="64"/>
      <c r="Q59" s="41"/>
      <c r="R59" s="42"/>
    </row>
    <row r="60" spans="2:18" x14ac:dyDescent="0.3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39" customFormat="1" ht="14.4" x14ac:dyDescent="0.3">
      <c r="B61" s="40"/>
      <c r="C61" s="41"/>
      <c r="D61" s="56" t="s">
        <v>52</v>
      </c>
      <c r="E61" s="57"/>
      <c r="F61" s="57"/>
      <c r="G61" s="57"/>
      <c r="H61" s="58"/>
      <c r="I61" s="41"/>
      <c r="J61" s="56" t="s">
        <v>53</v>
      </c>
      <c r="K61" s="57"/>
      <c r="L61" s="57"/>
      <c r="M61" s="57"/>
      <c r="N61" s="57"/>
      <c r="O61" s="57"/>
      <c r="P61" s="58"/>
      <c r="Q61" s="41"/>
      <c r="R61" s="42"/>
    </row>
    <row r="62" spans="2:18" x14ac:dyDescent="0.3">
      <c r="B62" s="26"/>
      <c r="C62" s="30"/>
      <c r="D62" s="59"/>
      <c r="E62" s="30"/>
      <c r="F62" s="30"/>
      <c r="G62" s="30"/>
      <c r="H62" s="60"/>
      <c r="I62" s="30"/>
      <c r="J62" s="59"/>
      <c r="K62" s="30"/>
      <c r="L62" s="30"/>
      <c r="M62" s="30"/>
      <c r="N62" s="30"/>
      <c r="O62" s="30"/>
      <c r="P62" s="60"/>
      <c r="Q62" s="30"/>
      <c r="R62" s="27"/>
    </row>
    <row r="63" spans="2:18" x14ac:dyDescent="0.3">
      <c r="B63" s="26"/>
      <c r="C63" s="30"/>
      <c r="D63" s="59"/>
      <c r="E63" s="30"/>
      <c r="F63" s="30"/>
      <c r="G63" s="30"/>
      <c r="H63" s="60"/>
      <c r="I63" s="30"/>
      <c r="J63" s="59"/>
      <c r="K63" s="30"/>
      <c r="L63" s="30"/>
      <c r="M63" s="30"/>
      <c r="N63" s="30"/>
      <c r="O63" s="30"/>
      <c r="P63" s="60"/>
      <c r="Q63" s="30"/>
      <c r="R63" s="27"/>
    </row>
    <row r="64" spans="2:18" x14ac:dyDescent="0.3">
      <c r="B64" s="26"/>
      <c r="C64" s="30"/>
      <c r="D64" s="59"/>
      <c r="E64" s="30"/>
      <c r="F64" s="30"/>
      <c r="G64" s="30"/>
      <c r="H64" s="60"/>
      <c r="I64" s="30"/>
      <c r="J64" s="59"/>
      <c r="K64" s="30"/>
      <c r="L64" s="30"/>
      <c r="M64" s="30"/>
      <c r="N64" s="30"/>
      <c r="O64" s="30"/>
      <c r="P64" s="60"/>
      <c r="Q64" s="30"/>
      <c r="R64" s="27"/>
    </row>
    <row r="65" spans="1:18" x14ac:dyDescent="0.3">
      <c r="B65" s="26"/>
      <c r="C65" s="30"/>
      <c r="D65" s="59"/>
      <c r="E65" s="30"/>
      <c r="F65" s="30"/>
      <c r="G65" s="30"/>
      <c r="H65" s="60"/>
      <c r="I65" s="30"/>
      <c r="J65" s="59"/>
      <c r="K65" s="30"/>
      <c r="L65" s="30"/>
      <c r="M65" s="30"/>
      <c r="N65" s="30"/>
      <c r="O65" s="30"/>
      <c r="P65" s="60"/>
      <c r="Q65" s="30"/>
      <c r="R65" s="27"/>
    </row>
    <row r="66" spans="1:18" x14ac:dyDescent="0.3">
      <c r="B66" s="26"/>
      <c r="C66" s="30"/>
      <c r="D66" s="59"/>
      <c r="E66" s="30"/>
      <c r="F66" s="30"/>
      <c r="G66" s="30"/>
      <c r="H66" s="60"/>
      <c r="I66" s="30"/>
      <c r="J66" s="59"/>
      <c r="K66" s="30"/>
      <c r="L66" s="30"/>
      <c r="M66" s="30"/>
      <c r="N66" s="30"/>
      <c r="O66" s="30"/>
      <c r="P66" s="60"/>
      <c r="Q66" s="30"/>
      <c r="R66" s="27"/>
    </row>
    <row r="67" spans="1:18" x14ac:dyDescent="0.3">
      <c r="B67" s="26"/>
      <c r="C67" s="30"/>
      <c r="D67" s="59"/>
      <c r="E67" s="30"/>
      <c r="F67" s="30"/>
      <c r="G67" s="30"/>
      <c r="H67" s="60"/>
      <c r="I67" s="30"/>
      <c r="J67" s="59"/>
      <c r="K67" s="30"/>
      <c r="L67" s="30"/>
      <c r="M67" s="30"/>
      <c r="N67" s="30"/>
      <c r="O67" s="30"/>
      <c r="P67" s="60"/>
      <c r="Q67" s="30"/>
      <c r="R67" s="27"/>
    </row>
    <row r="68" spans="1:18" x14ac:dyDescent="0.3">
      <c r="B68" s="26"/>
      <c r="C68" s="30"/>
      <c r="D68" s="59"/>
      <c r="E68" s="30"/>
      <c r="F68" s="30"/>
      <c r="G68" s="30"/>
      <c r="H68" s="60"/>
      <c r="I68" s="30"/>
      <c r="J68" s="59"/>
      <c r="K68" s="30"/>
      <c r="L68" s="30"/>
      <c r="M68" s="30"/>
      <c r="N68" s="30"/>
      <c r="O68" s="30"/>
      <c r="P68" s="60"/>
      <c r="Q68" s="30"/>
      <c r="R68" s="27"/>
    </row>
    <row r="69" spans="1:18" x14ac:dyDescent="0.3">
      <c r="B69" s="26"/>
      <c r="C69" s="30"/>
      <c r="D69" s="59"/>
      <c r="E69" s="30"/>
      <c r="F69" s="30"/>
      <c r="G69" s="30"/>
      <c r="H69" s="60"/>
      <c r="I69" s="30"/>
      <c r="J69" s="59"/>
      <c r="K69" s="30"/>
      <c r="L69" s="30"/>
      <c r="M69" s="30"/>
      <c r="N69" s="30"/>
      <c r="O69" s="30"/>
      <c r="P69" s="60"/>
      <c r="Q69" s="30"/>
      <c r="R69" s="27"/>
    </row>
    <row r="70" spans="1:18" s="39" customFormat="1" ht="14.4" x14ac:dyDescent="0.3">
      <c r="B70" s="40"/>
      <c r="C70" s="41"/>
      <c r="D70" s="61" t="s">
        <v>50</v>
      </c>
      <c r="E70" s="62"/>
      <c r="F70" s="62"/>
      <c r="G70" s="63" t="s">
        <v>51</v>
      </c>
      <c r="H70" s="64"/>
      <c r="I70" s="41"/>
      <c r="J70" s="61" t="s">
        <v>50</v>
      </c>
      <c r="K70" s="62"/>
      <c r="L70" s="62"/>
      <c r="M70" s="62"/>
      <c r="N70" s="63" t="s">
        <v>51</v>
      </c>
      <c r="O70" s="62"/>
      <c r="P70" s="64"/>
      <c r="Q70" s="41"/>
      <c r="R70" s="42"/>
    </row>
    <row r="71" spans="1:18" ht="14.4" customHeight="1" x14ac:dyDescent="0.3">
      <c r="A71" s="39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5" spans="1:18" s="39" customFormat="1" ht="6.9" customHeight="1" x14ac:dyDescent="0.3"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70"/>
    </row>
    <row r="76" spans="1:18" ht="36.9" customHeight="1" x14ac:dyDescent="0.3">
      <c r="A76" s="39"/>
      <c r="B76" s="40"/>
      <c r="C76" s="12" t="s">
        <v>103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42"/>
    </row>
    <row r="77" spans="1:18" ht="6.9" customHeight="1" x14ac:dyDescent="0.3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2"/>
    </row>
    <row r="78" spans="1:18" ht="30" customHeight="1" x14ac:dyDescent="0.3">
      <c r="A78" s="39"/>
      <c r="B78" s="40"/>
      <c r="C78" s="34" t="s">
        <v>18</v>
      </c>
      <c r="D78" s="41"/>
      <c r="E78" s="41"/>
      <c r="F78" s="241" t="str">
        <f>F6</f>
        <v>Klub Starý Pivovar, Prusinovského 114, Kroměříž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41"/>
      <c r="R78" s="42"/>
    </row>
    <row r="79" spans="1:18" ht="36.9" customHeight="1" x14ac:dyDescent="0.3">
      <c r="A79" s="39"/>
      <c r="B79" s="40"/>
      <c r="C79" s="77" t="s">
        <v>100</v>
      </c>
      <c r="D79" s="41"/>
      <c r="E79" s="41"/>
      <c r="F79" s="226" t="str">
        <f>F7</f>
        <v>01 - Stavební část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41"/>
      <c r="R79" s="42"/>
    </row>
    <row r="80" spans="1:18" ht="6.9" customHeight="1" x14ac:dyDescent="0.3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2"/>
    </row>
    <row r="81" spans="1:47" ht="18" customHeight="1" x14ac:dyDescent="0.3">
      <c r="A81" s="39"/>
      <c r="B81" s="40"/>
      <c r="C81" s="34" t="s">
        <v>22</v>
      </c>
      <c r="D81" s="41"/>
      <c r="E81" s="41"/>
      <c r="F81" s="32" t="str">
        <f>F9</f>
        <v/>
      </c>
      <c r="G81" s="41"/>
      <c r="H81" s="41"/>
      <c r="I81" s="41"/>
      <c r="J81" s="41"/>
      <c r="K81" s="34" t="s">
        <v>24</v>
      </c>
      <c r="L81" s="41"/>
      <c r="M81" s="247" t="str">
        <f>IF(O9="","",O9)</f>
        <v>18. 9. 2017</v>
      </c>
      <c r="N81" s="247"/>
      <c r="O81" s="247"/>
      <c r="P81" s="247"/>
      <c r="Q81" s="41"/>
      <c r="R81" s="42"/>
    </row>
    <row r="82" spans="1:47" ht="6.9" customHeight="1" x14ac:dyDescent="0.3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2"/>
    </row>
    <row r="83" spans="1:47" ht="13.2" x14ac:dyDescent="0.3">
      <c r="A83" s="39"/>
      <c r="B83" s="40"/>
      <c r="C83" s="34" t="s">
        <v>26</v>
      </c>
      <c r="D83" s="41"/>
      <c r="E83" s="41"/>
      <c r="F83" s="32" t="str">
        <f>E12</f>
        <v/>
      </c>
      <c r="G83" s="41"/>
      <c r="H83" s="41"/>
      <c r="I83" s="41"/>
      <c r="J83" s="41"/>
      <c r="K83" s="34" t="s">
        <v>31</v>
      </c>
      <c r="L83" s="41"/>
      <c r="M83" s="11" t="str">
        <f>E18</f>
        <v/>
      </c>
      <c r="N83" s="11"/>
      <c r="O83" s="11"/>
      <c r="P83" s="11"/>
      <c r="Q83" s="11"/>
      <c r="R83" s="42"/>
    </row>
    <row r="84" spans="1:47" ht="14.4" customHeight="1" x14ac:dyDescent="0.3">
      <c r="A84" s="39"/>
      <c r="B84" s="40"/>
      <c r="C84" s="34" t="s">
        <v>29</v>
      </c>
      <c r="D84" s="41"/>
      <c r="E84" s="41"/>
      <c r="F84" s="32" t="str">
        <f>IF(E15="","",E15)</f>
        <v>Vyplň údaj</v>
      </c>
      <c r="G84" s="41"/>
      <c r="H84" s="41"/>
      <c r="I84" s="41"/>
      <c r="J84" s="41"/>
      <c r="K84" s="34" t="s">
        <v>33</v>
      </c>
      <c r="L84" s="41"/>
      <c r="M84" s="11" t="str">
        <f>E21</f>
        <v/>
      </c>
      <c r="N84" s="11"/>
      <c r="O84" s="11"/>
      <c r="P84" s="11"/>
      <c r="Q84" s="11"/>
      <c r="R84" s="42"/>
    </row>
    <row r="85" spans="1:47" ht="10.35" customHeight="1" x14ac:dyDescent="0.3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2"/>
    </row>
    <row r="86" spans="1:47" ht="29.25" customHeight="1" x14ac:dyDescent="0.3">
      <c r="A86" s="39"/>
      <c r="B86" s="40"/>
      <c r="C86" s="248" t="s">
        <v>104</v>
      </c>
      <c r="D86" s="248"/>
      <c r="E86" s="248"/>
      <c r="F86" s="248"/>
      <c r="G86" s="248"/>
      <c r="H86" s="119"/>
      <c r="I86" s="119"/>
      <c r="J86" s="119"/>
      <c r="K86" s="119"/>
      <c r="L86" s="119"/>
      <c r="M86" s="119"/>
      <c r="N86" s="248" t="s">
        <v>105</v>
      </c>
      <c r="O86" s="248"/>
      <c r="P86" s="248"/>
      <c r="Q86" s="248"/>
      <c r="R86" s="42"/>
    </row>
    <row r="87" spans="1:47" ht="10.35" customHeight="1" x14ac:dyDescent="0.3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2"/>
    </row>
    <row r="88" spans="1:47" ht="29.25" customHeight="1" x14ac:dyDescent="0.3">
      <c r="A88" s="39"/>
      <c r="B88" s="40"/>
      <c r="C88" s="127" t="s">
        <v>106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233">
        <f>N152</f>
        <v>650000</v>
      </c>
      <c r="O88" s="233"/>
      <c r="P88" s="233"/>
      <c r="Q88" s="233"/>
      <c r="R88" s="42"/>
      <c r="AU88" s="22" t="s">
        <v>107</v>
      </c>
    </row>
    <row r="89" spans="1:47" s="128" customFormat="1" ht="24.9" customHeight="1" x14ac:dyDescent="0.3">
      <c r="B89" s="129"/>
      <c r="C89" s="130"/>
      <c r="D89" s="131" t="s">
        <v>108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49">
        <f>N153</f>
        <v>0</v>
      </c>
      <c r="O89" s="249"/>
      <c r="P89" s="249"/>
      <c r="Q89" s="249"/>
      <c r="R89" s="132"/>
    </row>
    <row r="90" spans="1:47" s="133" customFormat="1" ht="19.95" customHeight="1" x14ac:dyDescent="0.3">
      <c r="B90" s="134"/>
      <c r="C90" s="135"/>
      <c r="D90" s="107" t="s">
        <v>109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37">
        <f>N154</f>
        <v>0</v>
      </c>
      <c r="O90" s="237"/>
      <c r="P90" s="237"/>
      <c r="Q90" s="237"/>
      <c r="R90" s="136"/>
    </row>
    <row r="91" spans="1:47" s="133" customFormat="1" ht="19.95" customHeight="1" x14ac:dyDescent="0.3">
      <c r="B91" s="134"/>
      <c r="C91" s="135"/>
      <c r="D91" s="107" t="s">
        <v>110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37">
        <f>N173</f>
        <v>0</v>
      </c>
      <c r="O91" s="237"/>
      <c r="P91" s="237"/>
      <c r="Q91" s="237"/>
      <c r="R91" s="136"/>
    </row>
    <row r="92" spans="1:47" s="133" customFormat="1" ht="19.95" customHeight="1" x14ac:dyDescent="0.3">
      <c r="B92" s="134"/>
      <c r="C92" s="135"/>
      <c r="D92" s="107" t="s">
        <v>111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37">
        <f>N200</f>
        <v>0</v>
      </c>
      <c r="O92" s="237"/>
      <c r="P92" s="237"/>
      <c r="Q92" s="237"/>
      <c r="R92" s="136"/>
    </row>
    <row r="93" spans="1:47" s="133" customFormat="1" ht="19.95" customHeight="1" x14ac:dyDescent="0.3">
      <c r="B93" s="134"/>
      <c r="C93" s="135"/>
      <c r="D93" s="107" t="s">
        <v>112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37">
        <f>N261</f>
        <v>0</v>
      </c>
      <c r="O93" s="237"/>
      <c r="P93" s="237"/>
      <c r="Q93" s="237"/>
      <c r="R93" s="136"/>
    </row>
    <row r="94" spans="1:47" s="133" customFormat="1" ht="19.95" customHeight="1" x14ac:dyDescent="0.3">
      <c r="B94" s="134"/>
      <c r="C94" s="135"/>
      <c r="D94" s="107" t="s">
        <v>113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37">
        <f>N274</f>
        <v>0</v>
      </c>
      <c r="O94" s="237"/>
      <c r="P94" s="237"/>
      <c r="Q94" s="237"/>
      <c r="R94" s="136"/>
    </row>
    <row r="95" spans="1:47" s="133" customFormat="1" ht="19.95" customHeight="1" x14ac:dyDescent="0.3">
      <c r="B95" s="134"/>
      <c r="C95" s="135"/>
      <c r="D95" s="107" t="s">
        <v>114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37">
        <f>N401</f>
        <v>0</v>
      </c>
      <c r="O95" s="237"/>
      <c r="P95" s="237"/>
      <c r="Q95" s="237"/>
      <c r="R95" s="136"/>
    </row>
    <row r="96" spans="1:47" s="133" customFormat="1" ht="19.95" customHeight="1" x14ac:dyDescent="0.3">
      <c r="B96" s="134"/>
      <c r="C96" s="135"/>
      <c r="D96" s="107" t="s">
        <v>115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37">
        <f>N549</f>
        <v>0</v>
      </c>
      <c r="O96" s="237"/>
      <c r="P96" s="237"/>
      <c r="Q96" s="237"/>
      <c r="R96" s="136"/>
    </row>
    <row r="97" spans="2:18" s="133" customFormat="1" ht="19.95" customHeight="1" x14ac:dyDescent="0.3">
      <c r="B97" s="134"/>
      <c r="C97" s="135"/>
      <c r="D97" s="107" t="s">
        <v>116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37">
        <f>N554</f>
        <v>0</v>
      </c>
      <c r="O97" s="237"/>
      <c r="P97" s="237"/>
      <c r="Q97" s="237"/>
      <c r="R97" s="136"/>
    </row>
    <row r="98" spans="2:18" s="128" customFormat="1" ht="24.9" customHeight="1" x14ac:dyDescent="0.3">
      <c r="B98" s="129"/>
      <c r="C98" s="130"/>
      <c r="D98" s="131" t="s">
        <v>117</v>
      </c>
      <c r="E98" s="130"/>
      <c r="F98" s="130"/>
      <c r="G98" s="130"/>
      <c r="H98" s="130"/>
      <c r="I98" s="130"/>
      <c r="J98" s="130"/>
      <c r="K98" s="130"/>
      <c r="L98" s="130"/>
      <c r="M98" s="130"/>
      <c r="N98" s="249">
        <f>N556</f>
        <v>0</v>
      </c>
      <c r="O98" s="249"/>
      <c r="P98" s="249"/>
      <c r="Q98" s="249"/>
      <c r="R98" s="132"/>
    </row>
    <row r="99" spans="2:18" s="133" customFormat="1" ht="19.95" customHeight="1" x14ac:dyDescent="0.3">
      <c r="B99" s="134"/>
      <c r="C99" s="135"/>
      <c r="D99" s="107" t="s">
        <v>118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37">
        <f>N557</f>
        <v>0</v>
      </c>
      <c r="O99" s="237"/>
      <c r="P99" s="237"/>
      <c r="Q99" s="237"/>
      <c r="R99" s="136"/>
    </row>
    <row r="100" spans="2:18" s="133" customFormat="1" ht="19.95" customHeight="1" x14ac:dyDescent="0.3">
      <c r="B100" s="134"/>
      <c r="C100" s="135"/>
      <c r="D100" s="107" t="s">
        <v>119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37">
        <f>N568</f>
        <v>0</v>
      </c>
      <c r="O100" s="237"/>
      <c r="P100" s="237"/>
      <c r="Q100" s="237"/>
      <c r="R100" s="136"/>
    </row>
    <row r="101" spans="2:18" s="133" customFormat="1" ht="19.95" customHeight="1" x14ac:dyDescent="0.3">
      <c r="B101" s="134"/>
      <c r="C101" s="135"/>
      <c r="D101" s="107" t="s">
        <v>120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237">
        <f>N607</f>
        <v>0</v>
      </c>
      <c r="O101" s="237"/>
      <c r="P101" s="237"/>
      <c r="Q101" s="237"/>
      <c r="R101" s="136"/>
    </row>
    <row r="102" spans="2:18" s="133" customFormat="1" ht="19.95" customHeight="1" x14ac:dyDescent="0.3">
      <c r="B102" s="134"/>
      <c r="C102" s="135"/>
      <c r="D102" s="107" t="s">
        <v>121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237">
        <f>N614</f>
        <v>0</v>
      </c>
      <c r="O102" s="237"/>
      <c r="P102" s="237"/>
      <c r="Q102" s="237"/>
      <c r="R102" s="136"/>
    </row>
    <row r="103" spans="2:18" s="133" customFormat="1" ht="19.95" customHeight="1" x14ac:dyDescent="0.3">
      <c r="B103" s="134"/>
      <c r="C103" s="135"/>
      <c r="D103" s="107" t="s">
        <v>122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237">
        <f>N616</f>
        <v>0</v>
      </c>
      <c r="O103" s="237"/>
      <c r="P103" s="237"/>
      <c r="Q103" s="237"/>
      <c r="R103" s="136"/>
    </row>
    <row r="104" spans="2:18" s="133" customFormat="1" ht="19.95" customHeight="1" x14ac:dyDescent="0.3">
      <c r="B104" s="134"/>
      <c r="C104" s="135"/>
      <c r="D104" s="107" t="s">
        <v>123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237">
        <f>N732</f>
        <v>0</v>
      </c>
      <c r="O104" s="237"/>
      <c r="P104" s="237"/>
      <c r="Q104" s="237"/>
      <c r="R104" s="136"/>
    </row>
    <row r="105" spans="2:18" s="133" customFormat="1" ht="19.95" customHeight="1" x14ac:dyDescent="0.3">
      <c r="B105" s="134"/>
      <c r="C105" s="135"/>
      <c r="D105" s="107" t="s">
        <v>124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237">
        <f>N773</f>
        <v>0</v>
      </c>
      <c r="O105" s="237"/>
      <c r="P105" s="237"/>
      <c r="Q105" s="237"/>
      <c r="R105" s="136"/>
    </row>
    <row r="106" spans="2:18" s="133" customFormat="1" ht="19.95" customHeight="1" x14ac:dyDescent="0.3">
      <c r="B106" s="134"/>
      <c r="C106" s="135"/>
      <c r="D106" s="107" t="s">
        <v>125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237">
        <f>N782</f>
        <v>0</v>
      </c>
      <c r="O106" s="237"/>
      <c r="P106" s="237"/>
      <c r="Q106" s="237"/>
      <c r="R106" s="136"/>
    </row>
    <row r="107" spans="2:18" s="133" customFormat="1" ht="19.95" customHeight="1" x14ac:dyDescent="0.3">
      <c r="B107" s="134"/>
      <c r="C107" s="135"/>
      <c r="D107" s="107" t="s">
        <v>126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237">
        <f>N797</f>
        <v>0</v>
      </c>
      <c r="O107" s="237"/>
      <c r="P107" s="237"/>
      <c r="Q107" s="237"/>
      <c r="R107" s="136"/>
    </row>
    <row r="108" spans="2:18" s="133" customFormat="1" ht="19.95" customHeight="1" x14ac:dyDescent="0.3">
      <c r="B108" s="134"/>
      <c r="C108" s="135"/>
      <c r="D108" s="107" t="s">
        <v>127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237">
        <f>N881</f>
        <v>0</v>
      </c>
      <c r="O108" s="237"/>
      <c r="P108" s="237"/>
      <c r="Q108" s="237"/>
      <c r="R108" s="136"/>
    </row>
    <row r="109" spans="2:18" s="133" customFormat="1" ht="19.95" customHeight="1" x14ac:dyDescent="0.3">
      <c r="B109" s="134"/>
      <c r="C109" s="135"/>
      <c r="D109" s="107" t="s">
        <v>128</v>
      </c>
      <c r="E109" s="135"/>
      <c r="F109" s="135"/>
      <c r="G109" s="135"/>
      <c r="H109" s="135"/>
      <c r="I109" s="135"/>
      <c r="J109" s="135"/>
      <c r="K109" s="135"/>
      <c r="L109" s="135"/>
      <c r="M109" s="135"/>
      <c r="N109" s="237">
        <f>N910</f>
        <v>0</v>
      </c>
      <c r="O109" s="237"/>
      <c r="P109" s="237"/>
      <c r="Q109" s="237"/>
      <c r="R109" s="136"/>
    </row>
    <row r="110" spans="2:18" s="133" customFormat="1" ht="19.95" customHeight="1" x14ac:dyDescent="0.3">
      <c r="B110" s="134"/>
      <c r="C110" s="135"/>
      <c r="D110" s="107" t="s">
        <v>129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237">
        <f>N942</f>
        <v>0</v>
      </c>
      <c r="O110" s="237"/>
      <c r="P110" s="237"/>
      <c r="Q110" s="237"/>
      <c r="R110" s="136"/>
    </row>
    <row r="111" spans="2:18" s="133" customFormat="1" ht="19.95" customHeight="1" x14ac:dyDescent="0.3">
      <c r="B111" s="134"/>
      <c r="C111" s="135"/>
      <c r="D111" s="107" t="s">
        <v>130</v>
      </c>
      <c r="E111" s="135"/>
      <c r="F111" s="135"/>
      <c r="G111" s="135"/>
      <c r="H111" s="135"/>
      <c r="I111" s="135"/>
      <c r="J111" s="135"/>
      <c r="K111" s="135"/>
      <c r="L111" s="135"/>
      <c r="M111" s="135"/>
      <c r="N111" s="237">
        <f>N1007</f>
        <v>0</v>
      </c>
      <c r="O111" s="237"/>
      <c r="P111" s="237"/>
      <c r="Q111" s="237"/>
      <c r="R111" s="136"/>
    </row>
    <row r="112" spans="2:18" s="133" customFormat="1" ht="19.95" customHeight="1" x14ac:dyDescent="0.3">
      <c r="B112" s="134"/>
      <c r="C112" s="135"/>
      <c r="D112" s="107" t="s">
        <v>131</v>
      </c>
      <c r="E112" s="135"/>
      <c r="F112" s="135"/>
      <c r="G112" s="135"/>
      <c r="H112" s="135"/>
      <c r="I112" s="135"/>
      <c r="J112" s="135"/>
      <c r="K112" s="135"/>
      <c r="L112" s="135"/>
      <c r="M112" s="135"/>
      <c r="N112" s="237">
        <f>N1042</f>
        <v>0</v>
      </c>
      <c r="O112" s="237"/>
      <c r="P112" s="237"/>
      <c r="Q112" s="237"/>
      <c r="R112" s="136"/>
    </row>
    <row r="113" spans="1:65" s="133" customFormat="1" ht="19.95" customHeight="1" x14ac:dyDescent="0.3">
      <c r="B113" s="134"/>
      <c r="C113" s="135"/>
      <c r="D113" s="107" t="s">
        <v>132</v>
      </c>
      <c r="E113" s="135"/>
      <c r="F113" s="135"/>
      <c r="G113" s="135"/>
      <c r="H113" s="135"/>
      <c r="I113" s="135"/>
      <c r="J113" s="135"/>
      <c r="K113" s="135"/>
      <c r="L113" s="135"/>
      <c r="M113" s="135"/>
      <c r="N113" s="237">
        <f>N1054</f>
        <v>0</v>
      </c>
      <c r="O113" s="237"/>
      <c r="P113" s="237"/>
      <c r="Q113" s="237"/>
      <c r="R113" s="136"/>
    </row>
    <row r="114" spans="1:65" s="133" customFormat="1" ht="19.95" customHeight="1" x14ac:dyDescent="0.3">
      <c r="B114" s="134"/>
      <c r="C114" s="135"/>
      <c r="D114" s="107" t="s">
        <v>133</v>
      </c>
      <c r="E114" s="135"/>
      <c r="F114" s="135"/>
      <c r="G114" s="135"/>
      <c r="H114" s="135"/>
      <c r="I114" s="135"/>
      <c r="J114" s="135"/>
      <c r="K114" s="135"/>
      <c r="L114" s="135"/>
      <c r="M114" s="135"/>
      <c r="N114" s="237">
        <f>N1162</f>
        <v>0</v>
      </c>
      <c r="O114" s="237"/>
      <c r="P114" s="237"/>
      <c r="Q114" s="237"/>
      <c r="R114" s="136"/>
    </row>
    <row r="115" spans="1:65" s="133" customFormat="1" ht="19.95" customHeight="1" x14ac:dyDescent="0.3">
      <c r="B115" s="134"/>
      <c r="C115" s="135"/>
      <c r="D115" s="107" t="s">
        <v>134</v>
      </c>
      <c r="E115" s="135"/>
      <c r="F115" s="135"/>
      <c r="G115" s="135"/>
      <c r="H115" s="135"/>
      <c r="I115" s="135"/>
      <c r="J115" s="135"/>
      <c r="K115" s="135"/>
      <c r="L115" s="135"/>
      <c r="M115" s="135"/>
      <c r="N115" s="237">
        <f>N1213</f>
        <v>0</v>
      </c>
      <c r="O115" s="237"/>
      <c r="P115" s="237"/>
      <c r="Q115" s="237"/>
      <c r="R115" s="136"/>
    </row>
    <row r="116" spans="1:65" s="128" customFormat="1" ht="24.9" customHeight="1" x14ac:dyDescent="0.3">
      <c r="B116" s="129"/>
      <c r="C116" s="130"/>
      <c r="D116" s="131" t="s">
        <v>135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249">
        <f>N1227</f>
        <v>0</v>
      </c>
      <c r="O116" s="249"/>
      <c r="P116" s="249"/>
      <c r="Q116" s="249"/>
      <c r="R116" s="132"/>
    </row>
    <row r="117" spans="1:65" s="133" customFormat="1" ht="19.95" customHeight="1" x14ac:dyDescent="0.3">
      <c r="B117" s="134"/>
      <c r="C117" s="135"/>
      <c r="D117" s="107" t="s">
        <v>136</v>
      </c>
      <c r="E117" s="135"/>
      <c r="F117" s="135"/>
      <c r="G117" s="135"/>
      <c r="H117" s="135"/>
      <c r="I117" s="135"/>
      <c r="J117" s="135"/>
      <c r="K117" s="135"/>
      <c r="L117" s="135"/>
      <c r="M117" s="135"/>
      <c r="N117" s="237">
        <f>N1228</f>
        <v>0</v>
      </c>
      <c r="O117" s="237"/>
      <c r="P117" s="237"/>
      <c r="Q117" s="237"/>
      <c r="R117" s="136"/>
    </row>
    <row r="118" spans="1:65" s="133" customFormat="1" ht="19.95" customHeight="1" x14ac:dyDescent="0.3">
      <c r="B118" s="134"/>
      <c r="C118" s="135"/>
      <c r="D118" s="107" t="s">
        <v>137</v>
      </c>
      <c r="E118" s="135"/>
      <c r="F118" s="135"/>
      <c r="G118" s="135"/>
      <c r="H118" s="135"/>
      <c r="I118" s="135"/>
      <c r="J118" s="135"/>
      <c r="K118" s="135"/>
      <c r="L118" s="135"/>
      <c r="M118" s="135"/>
      <c r="N118" s="237">
        <f>N1231</f>
        <v>0</v>
      </c>
      <c r="O118" s="237"/>
      <c r="P118" s="237"/>
      <c r="Q118" s="237"/>
      <c r="R118" s="136"/>
    </row>
    <row r="119" spans="1:65" s="133" customFormat="1" ht="19.95" customHeight="1" x14ac:dyDescent="0.3">
      <c r="B119" s="134"/>
      <c r="C119" s="135"/>
      <c r="D119" s="107" t="s">
        <v>138</v>
      </c>
      <c r="E119" s="135"/>
      <c r="F119" s="135"/>
      <c r="G119" s="135"/>
      <c r="H119" s="135"/>
      <c r="I119" s="135"/>
      <c r="J119" s="135"/>
      <c r="K119" s="135"/>
      <c r="L119" s="135"/>
      <c r="M119" s="135"/>
      <c r="N119" s="237">
        <f>N1233</f>
        <v>0</v>
      </c>
      <c r="O119" s="237"/>
      <c r="P119" s="237"/>
      <c r="Q119" s="237"/>
      <c r="R119" s="136"/>
    </row>
    <row r="120" spans="1:65" s="133" customFormat="1" ht="19.95" customHeight="1" x14ac:dyDescent="0.3">
      <c r="B120" s="134"/>
      <c r="C120" s="135"/>
      <c r="D120" s="107" t="s">
        <v>139</v>
      </c>
      <c r="E120" s="135"/>
      <c r="F120" s="135"/>
      <c r="G120" s="135"/>
      <c r="H120" s="135"/>
      <c r="I120" s="135"/>
      <c r="J120" s="135"/>
      <c r="K120" s="135"/>
      <c r="L120" s="135"/>
      <c r="M120" s="135"/>
      <c r="N120" s="237">
        <f>N1235</f>
        <v>0</v>
      </c>
      <c r="O120" s="237"/>
      <c r="P120" s="237"/>
      <c r="Q120" s="237"/>
      <c r="R120" s="136"/>
    </row>
    <row r="121" spans="1:65" s="133" customFormat="1" ht="19.95" customHeight="1" x14ac:dyDescent="0.3">
      <c r="B121" s="134"/>
      <c r="C121" s="135"/>
      <c r="D121" s="107" t="s">
        <v>140</v>
      </c>
      <c r="E121" s="135"/>
      <c r="F121" s="135"/>
      <c r="G121" s="135"/>
      <c r="H121" s="135"/>
      <c r="I121" s="135"/>
      <c r="J121" s="135"/>
      <c r="K121" s="135"/>
      <c r="L121" s="135"/>
      <c r="M121" s="135"/>
      <c r="N121" s="237">
        <f>N1237</f>
        <v>0</v>
      </c>
      <c r="O121" s="237"/>
      <c r="P121" s="237"/>
      <c r="Q121" s="237"/>
      <c r="R121" s="136"/>
    </row>
    <row r="122" spans="1:65" s="133" customFormat="1" ht="19.95" customHeight="1" x14ac:dyDescent="0.3">
      <c r="B122" s="134"/>
      <c r="C122" s="135"/>
      <c r="D122" s="107" t="s">
        <v>141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37">
        <f>N1239</f>
        <v>0</v>
      </c>
      <c r="O122" s="237"/>
      <c r="P122" s="237"/>
      <c r="Q122" s="237"/>
      <c r="R122" s="136"/>
    </row>
    <row r="123" spans="1:65" s="133" customFormat="1" ht="19.95" customHeight="1" x14ac:dyDescent="0.3">
      <c r="B123" s="134"/>
      <c r="C123" s="135"/>
      <c r="D123" s="107" t="s">
        <v>142</v>
      </c>
      <c r="E123" s="135"/>
      <c r="F123" s="135"/>
      <c r="G123" s="135"/>
      <c r="H123" s="135"/>
      <c r="I123" s="135"/>
      <c r="J123" s="135"/>
      <c r="K123" s="135"/>
      <c r="L123" s="135"/>
      <c r="M123" s="135"/>
      <c r="N123" s="237">
        <f>N1242</f>
        <v>0</v>
      </c>
      <c r="O123" s="237"/>
      <c r="P123" s="237"/>
      <c r="Q123" s="237"/>
      <c r="R123" s="136"/>
    </row>
    <row r="124" spans="1:65" s="128" customFormat="1" ht="24.9" customHeight="1" x14ac:dyDescent="0.3">
      <c r="B124" s="129"/>
      <c r="C124" s="130"/>
      <c r="D124" s="131" t="s">
        <v>143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249">
        <f>N1246</f>
        <v>650000</v>
      </c>
      <c r="O124" s="249"/>
      <c r="P124" s="249"/>
      <c r="Q124" s="249"/>
      <c r="R124" s="132"/>
    </row>
    <row r="125" spans="1:65" ht="21.75" customHeight="1" x14ac:dyDescent="0.35">
      <c r="A125" s="128"/>
      <c r="B125" s="129"/>
      <c r="C125" s="130"/>
      <c r="D125" s="131" t="s">
        <v>144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250">
        <f>N1250</f>
        <v>0</v>
      </c>
      <c r="O125" s="250"/>
      <c r="P125" s="250"/>
      <c r="Q125" s="250"/>
      <c r="R125" s="132"/>
    </row>
    <row r="126" spans="1:65" s="39" customFormat="1" ht="21.75" customHeight="1" x14ac:dyDescent="0.3"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2"/>
    </row>
    <row r="127" spans="1:65" ht="29.25" customHeight="1" x14ac:dyDescent="0.3">
      <c r="A127" s="39"/>
      <c r="B127" s="40"/>
      <c r="C127" s="127" t="s">
        <v>145</v>
      </c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251">
        <f>ROUND(N128+N129+N130+N131+N132+N133,2)</f>
        <v>0</v>
      </c>
      <c r="O127" s="251"/>
      <c r="P127" s="251"/>
      <c r="Q127" s="251"/>
      <c r="R127" s="42"/>
      <c r="T127" s="137"/>
      <c r="U127" s="138" t="s">
        <v>38</v>
      </c>
    </row>
    <row r="128" spans="1:65" ht="18" customHeight="1" x14ac:dyDescent="0.3">
      <c r="A128" s="39"/>
      <c r="B128" s="139"/>
      <c r="C128" s="140"/>
      <c r="D128" s="238" t="s">
        <v>146</v>
      </c>
      <c r="E128" s="238"/>
      <c r="F128" s="238"/>
      <c r="G128" s="238"/>
      <c r="H128" s="238"/>
      <c r="I128" s="140"/>
      <c r="J128" s="140"/>
      <c r="K128" s="140"/>
      <c r="L128" s="140"/>
      <c r="M128" s="140"/>
      <c r="N128" s="236">
        <f>ROUND(N88*T128,2)</f>
        <v>0</v>
      </c>
      <c r="O128" s="236"/>
      <c r="P128" s="236"/>
      <c r="Q128" s="236"/>
      <c r="R128" s="141"/>
      <c r="S128" s="142"/>
      <c r="T128" s="143"/>
      <c r="U128" s="144" t="s">
        <v>39</v>
      </c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5" t="s">
        <v>147</v>
      </c>
      <c r="AZ128" s="142"/>
      <c r="BA128" s="142"/>
      <c r="BB128" s="142"/>
      <c r="BC128" s="142"/>
      <c r="BD128" s="142"/>
      <c r="BE128" s="146">
        <f t="shared" ref="BE128:BE133" si="0">IF(U128="základní",N128,0)</f>
        <v>0</v>
      </c>
      <c r="BF128" s="146">
        <f t="shared" ref="BF128:BF133" si="1">IF(U128="snížená",N128,0)</f>
        <v>0</v>
      </c>
      <c r="BG128" s="146">
        <f t="shared" ref="BG128:BG133" si="2">IF(U128="zákl. přenesená",N128,0)</f>
        <v>0</v>
      </c>
      <c r="BH128" s="146">
        <f t="shared" ref="BH128:BH133" si="3">IF(U128="sníž. přenesená",N128,0)</f>
        <v>0</v>
      </c>
      <c r="BI128" s="146">
        <f t="shared" ref="BI128:BI133" si="4">IF(U128="nulová",N128,0)</f>
        <v>0</v>
      </c>
      <c r="BJ128" s="145" t="s">
        <v>82</v>
      </c>
      <c r="BK128" s="142"/>
      <c r="BL128" s="142"/>
      <c r="BM128" s="142"/>
    </row>
    <row r="129" spans="1:65" ht="18" customHeight="1" x14ac:dyDescent="0.3">
      <c r="A129" s="39"/>
      <c r="B129" s="139"/>
      <c r="C129" s="140"/>
      <c r="D129" s="238" t="s">
        <v>148</v>
      </c>
      <c r="E129" s="238"/>
      <c r="F129" s="238"/>
      <c r="G129" s="238"/>
      <c r="H129" s="238"/>
      <c r="I129" s="140"/>
      <c r="J129" s="140"/>
      <c r="K129" s="140"/>
      <c r="L129" s="140"/>
      <c r="M129" s="140"/>
      <c r="N129" s="236">
        <f>ROUND(N88*T129,2)</f>
        <v>0</v>
      </c>
      <c r="O129" s="236"/>
      <c r="P129" s="236"/>
      <c r="Q129" s="236"/>
      <c r="R129" s="141"/>
      <c r="S129" s="142"/>
      <c r="T129" s="143"/>
      <c r="U129" s="144" t="s">
        <v>39</v>
      </c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5" t="s">
        <v>147</v>
      </c>
      <c r="AZ129" s="142"/>
      <c r="BA129" s="142"/>
      <c r="BB129" s="142"/>
      <c r="BC129" s="142"/>
      <c r="BD129" s="142"/>
      <c r="BE129" s="146">
        <f t="shared" si="0"/>
        <v>0</v>
      </c>
      <c r="BF129" s="146">
        <f t="shared" si="1"/>
        <v>0</v>
      </c>
      <c r="BG129" s="146">
        <f t="shared" si="2"/>
        <v>0</v>
      </c>
      <c r="BH129" s="146">
        <f t="shared" si="3"/>
        <v>0</v>
      </c>
      <c r="BI129" s="146">
        <f t="shared" si="4"/>
        <v>0</v>
      </c>
      <c r="BJ129" s="145" t="s">
        <v>82</v>
      </c>
      <c r="BK129" s="142"/>
      <c r="BL129" s="142"/>
      <c r="BM129" s="142"/>
    </row>
    <row r="130" spans="1:65" ht="18" customHeight="1" x14ac:dyDescent="0.3">
      <c r="A130" s="39"/>
      <c r="B130" s="139"/>
      <c r="C130" s="140"/>
      <c r="D130" s="238" t="s">
        <v>149</v>
      </c>
      <c r="E130" s="238"/>
      <c r="F130" s="238"/>
      <c r="G130" s="238"/>
      <c r="H130" s="238"/>
      <c r="I130" s="140"/>
      <c r="J130" s="140"/>
      <c r="K130" s="140"/>
      <c r="L130" s="140"/>
      <c r="M130" s="140"/>
      <c r="N130" s="236">
        <f>ROUND(N88*T130,2)</f>
        <v>0</v>
      </c>
      <c r="O130" s="236"/>
      <c r="P130" s="236"/>
      <c r="Q130" s="236"/>
      <c r="R130" s="141"/>
      <c r="S130" s="142"/>
      <c r="T130" s="143"/>
      <c r="U130" s="144" t="s">
        <v>39</v>
      </c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5" t="s">
        <v>147</v>
      </c>
      <c r="AZ130" s="142"/>
      <c r="BA130" s="142"/>
      <c r="BB130" s="142"/>
      <c r="BC130" s="142"/>
      <c r="BD130" s="142"/>
      <c r="BE130" s="146">
        <f t="shared" si="0"/>
        <v>0</v>
      </c>
      <c r="BF130" s="146">
        <f t="shared" si="1"/>
        <v>0</v>
      </c>
      <c r="BG130" s="146">
        <f t="shared" si="2"/>
        <v>0</v>
      </c>
      <c r="BH130" s="146">
        <f t="shared" si="3"/>
        <v>0</v>
      </c>
      <c r="BI130" s="146">
        <f t="shared" si="4"/>
        <v>0</v>
      </c>
      <c r="BJ130" s="145" t="s">
        <v>82</v>
      </c>
      <c r="BK130" s="142"/>
      <c r="BL130" s="142"/>
      <c r="BM130" s="142"/>
    </row>
    <row r="131" spans="1:65" ht="18" customHeight="1" x14ac:dyDescent="0.3">
      <c r="A131" s="39"/>
      <c r="B131" s="139"/>
      <c r="C131" s="140"/>
      <c r="D131" s="238" t="s">
        <v>150</v>
      </c>
      <c r="E131" s="238"/>
      <c r="F131" s="238"/>
      <c r="G131" s="238"/>
      <c r="H131" s="238"/>
      <c r="I131" s="140"/>
      <c r="J131" s="140"/>
      <c r="K131" s="140"/>
      <c r="L131" s="140"/>
      <c r="M131" s="140"/>
      <c r="N131" s="236">
        <f>ROUND(N88*T131,2)</f>
        <v>0</v>
      </c>
      <c r="O131" s="236"/>
      <c r="P131" s="236"/>
      <c r="Q131" s="236"/>
      <c r="R131" s="141"/>
      <c r="S131" s="142"/>
      <c r="T131" s="143"/>
      <c r="U131" s="144" t="s">
        <v>39</v>
      </c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5" t="s">
        <v>147</v>
      </c>
      <c r="AZ131" s="142"/>
      <c r="BA131" s="142"/>
      <c r="BB131" s="142"/>
      <c r="BC131" s="142"/>
      <c r="BD131" s="142"/>
      <c r="BE131" s="146">
        <f t="shared" si="0"/>
        <v>0</v>
      </c>
      <c r="BF131" s="146">
        <f t="shared" si="1"/>
        <v>0</v>
      </c>
      <c r="BG131" s="146">
        <f t="shared" si="2"/>
        <v>0</v>
      </c>
      <c r="BH131" s="146">
        <f t="shared" si="3"/>
        <v>0</v>
      </c>
      <c r="BI131" s="146">
        <f t="shared" si="4"/>
        <v>0</v>
      </c>
      <c r="BJ131" s="145" t="s">
        <v>82</v>
      </c>
      <c r="BK131" s="142"/>
      <c r="BL131" s="142"/>
      <c r="BM131" s="142"/>
    </row>
    <row r="132" spans="1:65" ht="18" customHeight="1" x14ac:dyDescent="0.3">
      <c r="A132" s="39"/>
      <c r="B132" s="139"/>
      <c r="C132" s="140"/>
      <c r="D132" s="238" t="s">
        <v>151</v>
      </c>
      <c r="E132" s="238"/>
      <c r="F132" s="238"/>
      <c r="G132" s="238"/>
      <c r="H132" s="238"/>
      <c r="I132" s="140"/>
      <c r="J132" s="140"/>
      <c r="K132" s="140"/>
      <c r="L132" s="140"/>
      <c r="M132" s="140"/>
      <c r="N132" s="236">
        <f>ROUND(N88*T132,2)</f>
        <v>0</v>
      </c>
      <c r="O132" s="236"/>
      <c r="P132" s="236"/>
      <c r="Q132" s="236"/>
      <c r="R132" s="141"/>
      <c r="S132" s="142"/>
      <c r="T132" s="143"/>
      <c r="U132" s="144" t="s">
        <v>39</v>
      </c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5" t="s">
        <v>147</v>
      </c>
      <c r="AZ132" s="142"/>
      <c r="BA132" s="142"/>
      <c r="BB132" s="142"/>
      <c r="BC132" s="142"/>
      <c r="BD132" s="142"/>
      <c r="BE132" s="146">
        <f t="shared" si="0"/>
        <v>0</v>
      </c>
      <c r="BF132" s="146">
        <f t="shared" si="1"/>
        <v>0</v>
      </c>
      <c r="BG132" s="146">
        <f t="shared" si="2"/>
        <v>0</v>
      </c>
      <c r="BH132" s="146">
        <f t="shared" si="3"/>
        <v>0</v>
      </c>
      <c r="BI132" s="146">
        <f t="shared" si="4"/>
        <v>0</v>
      </c>
      <c r="BJ132" s="145" t="s">
        <v>82</v>
      </c>
      <c r="BK132" s="142"/>
      <c r="BL132" s="142"/>
      <c r="BM132" s="142"/>
    </row>
    <row r="133" spans="1:65" ht="18" customHeight="1" x14ac:dyDescent="0.3">
      <c r="A133" s="39"/>
      <c r="B133" s="139"/>
      <c r="C133" s="140"/>
      <c r="D133" s="147" t="s">
        <v>152</v>
      </c>
      <c r="E133" s="140"/>
      <c r="F133" s="140"/>
      <c r="G133" s="140"/>
      <c r="H133" s="140"/>
      <c r="I133" s="140"/>
      <c r="J133" s="140"/>
      <c r="K133" s="140"/>
      <c r="L133" s="140"/>
      <c r="M133" s="140"/>
      <c r="N133" s="236">
        <f>ROUND(N88*T133,2)</f>
        <v>0</v>
      </c>
      <c r="O133" s="236"/>
      <c r="P133" s="236"/>
      <c r="Q133" s="236"/>
      <c r="R133" s="141"/>
      <c r="S133" s="142"/>
      <c r="T133" s="148"/>
      <c r="U133" s="149" t="s">
        <v>39</v>
      </c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5" t="s">
        <v>153</v>
      </c>
      <c r="AZ133" s="142"/>
      <c r="BA133" s="142"/>
      <c r="BB133" s="142"/>
      <c r="BC133" s="142"/>
      <c r="BD133" s="142"/>
      <c r="BE133" s="146">
        <f t="shared" si="0"/>
        <v>0</v>
      </c>
      <c r="BF133" s="146">
        <f t="shared" si="1"/>
        <v>0</v>
      </c>
      <c r="BG133" s="146">
        <f t="shared" si="2"/>
        <v>0</v>
      </c>
      <c r="BH133" s="146">
        <f t="shared" si="3"/>
        <v>0</v>
      </c>
      <c r="BI133" s="146">
        <f t="shared" si="4"/>
        <v>0</v>
      </c>
      <c r="BJ133" s="145" t="s">
        <v>82</v>
      </c>
      <c r="BK133" s="142"/>
      <c r="BL133" s="142"/>
      <c r="BM133" s="142"/>
    </row>
    <row r="134" spans="1:65" x14ac:dyDescent="0.3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</row>
    <row r="135" spans="1:65" ht="29.25" customHeight="1" x14ac:dyDescent="0.3">
      <c r="A135" s="39"/>
      <c r="B135" s="40"/>
      <c r="C135" s="118" t="s">
        <v>92</v>
      </c>
      <c r="D135" s="119"/>
      <c r="E135" s="119"/>
      <c r="F135" s="119"/>
      <c r="G135" s="119"/>
      <c r="H135" s="119"/>
      <c r="I135" s="119"/>
      <c r="J135" s="119"/>
      <c r="K135" s="119"/>
      <c r="L135" s="239">
        <f>ROUND(SUM(N88+N127),2)</f>
        <v>650000</v>
      </c>
      <c r="M135" s="239"/>
      <c r="N135" s="239"/>
      <c r="O135" s="239"/>
      <c r="P135" s="239"/>
      <c r="Q135" s="239"/>
      <c r="R135" s="42"/>
    </row>
    <row r="136" spans="1:65" ht="6.9" customHeight="1" x14ac:dyDescent="0.3">
      <c r="A136" s="39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/>
    </row>
    <row r="140" spans="1:65" s="39" customFormat="1" ht="6.9" customHeight="1" x14ac:dyDescent="0.3">
      <c r="B140" s="68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70"/>
    </row>
    <row r="141" spans="1:65" ht="36.9" customHeight="1" x14ac:dyDescent="0.3">
      <c r="A141" s="39"/>
      <c r="B141" s="40"/>
      <c r="C141" s="12" t="s">
        <v>154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42"/>
    </row>
    <row r="142" spans="1:65" ht="6.9" customHeight="1" x14ac:dyDescent="0.3">
      <c r="A142" s="39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2"/>
    </row>
    <row r="143" spans="1:65" ht="30" customHeight="1" x14ac:dyDescent="0.3">
      <c r="A143" s="39"/>
      <c r="B143" s="40"/>
      <c r="C143" s="34" t="s">
        <v>18</v>
      </c>
      <c r="D143" s="41"/>
      <c r="E143" s="41"/>
      <c r="F143" s="241" t="str">
        <f>F6</f>
        <v>Klub Starý Pivovar, Prusinovského 114, Kroměříž</v>
      </c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41"/>
      <c r="R143" s="42"/>
    </row>
    <row r="144" spans="1:65" ht="36.9" customHeight="1" x14ac:dyDescent="0.3">
      <c r="A144" s="39"/>
      <c r="B144" s="40"/>
      <c r="C144" s="77" t="s">
        <v>100</v>
      </c>
      <c r="D144" s="41"/>
      <c r="E144" s="41"/>
      <c r="F144" s="226" t="str">
        <f>F7</f>
        <v>01 - Stavební část</v>
      </c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41"/>
      <c r="R144" s="42"/>
    </row>
    <row r="145" spans="1:65" ht="6.9" customHeight="1" x14ac:dyDescent="0.3">
      <c r="A145" s="39"/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2"/>
    </row>
    <row r="146" spans="1:65" ht="18" customHeight="1" x14ac:dyDescent="0.3">
      <c r="A146" s="39"/>
      <c r="B146" s="40"/>
      <c r="C146" s="34" t="s">
        <v>22</v>
      </c>
      <c r="D146" s="41"/>
      <c r="E146" s="41"/>
      <c r="F146" s="32" t="str">
        <f>F9</f>
        <v/>
      </c>
      <c r="G146" s="41"/>
      <c r="H146" s="41"/>
      <c r="I146" s="41"/>
      <c r="J146" s="41"/>
      <c r="K146" s="34" t="s">
        <v>24</v>
      </c>
      <c r="L146" s="41"/>
      <c r="M146" s="247" t="str">
        <f>IF(O9="","",O9)</f>
        <v>18. 9. 2017</v>
      </c>
      <c r="N146" s="247"/>
      <c r="O146" s="247"/>
      <c r="P146" s="247"/>
      <c r="Q146" s="41"/>
      <c r="R146" s="42"/>
    </row>
    <row r="147" spans="1:65" ht="6.9" customHeight="1" x14ac:dyDescent="0.3">
      <c r="A147" s="39"/>
      <c r="B147" s="40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2"/>
    </row>
    <row r="148" spans="1:65" ht="13.2" x14ac:dyDescent="0.3">
      <c r="A148" s="39"/>
      <c r="B148" s="40"/>
      <c r="C148" s="34" t="s">
        <v>26</v>
      </c>
      <c r="D148" s="41"/>
      <c r="E148" s="41"/>
      <c r="F148" s="32" t="str">
        <f>E12</f>
        <v/>
      </c>
      <c r="G148" s="41"/>
      <c r="H148" s="41"/>
      <c r="I148" s="41"/>
      <c r="J148" s="41"/>
      <c r="K148" s="34" t="s">
        <v>31</v>
      </c>
      <c r="L148" s="41"/>
      <c r="M148" s="11" t="str">
        <f>E18</f>
        <v/>
      </c>
      <c r="N148" s="11"/>
      <c r="O148" s="11"/>
      <c r="P148" s="11"/>
      <c r="Q148" s="11"/>
      <c r="R148" s="42"/>
    </row>
    <row r="149" spans="1:65" ht="14.4" customHeight="1" x14ac:dyDescent="0.3">
      <c r="A149" s="39"/>
      <c r="B149" s="40"/>
      <c r="C149" s="34" t="s">
        <v>29</v>
      </c>
      <c r="D149" s="41"/>
      <c r="E149" s="41"/>
      <c r="F149" s="32" t="str">
        <f>IF(E15="","",E15)</f>
        <v>Vyplň údaj</v>
      </c>
      <c r="G149" s="41"/>
      <c r="H149" s="41"/>
      <c r="I149" s="41"/>
      <c r="J149" s="41"/>
      <c r="K149" s="34" t="s">
        <v>33</v>
      </c>
      <c r="L149" s="41"/>
      <c r="M149" s="11" t="str">
        <f>E21</f>
        <v/>
      </c>
      <c r="N149" s="11"/>
      <c r="O149" s="11"/>
      <c r="P149" s="11"/>
      <c r="Q149" s="11"/>
      <c r="R149" s="42"/>
    </row>
    <row r="150" spans="1:65" ht="10.35" customHeight="1" x14ac:dyDescent="0.3">
      <c r="A150" s="39"/>
      <c r="B150" s="40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2"/>
    </row>
    <row r="151" spans="1:65" s="150" customFormat="1" ht="29.25" customHeight="1" x14ac:dyDescent="0.3">
      <c r="B151" s="151"/>
      <c r="C151" s="152" t="s">
        <v>155</v>
      </c>
      <c r="D151" s="153" t="s">
        <v>156</v>
      </c>
      <c r="E151" s="153" t="s">
        <v>56</v>
      </c>
      <c r="F151" s="252" t="s">
        <v>157</v>
      </c>
      <c r="G151" s="252"/>
      <c r="H151" s="252"/>
      <c r="I151" s="252"/>
      <c r="J151" s="153" t="s">
        <v>158</v>
      </c>
      <c r="K151" s="153" t="s">
        <v>159</v>
      </c>
      <c r="L151" s="252" t="s">
        <v>160</v>
      </c>
      <c r="M151" s="252"/>
      <c r="N151" s="253" t="s">
        <v>105</v>
      </c>
      <c r="O151" s="253"/>
      <c r="P151" s="253"/>
      <c r="Q151" s="253"/>
      <c r="R151" s="154"/>
      <c r="T151" s="84" t="s">
        <v>161</v>
      </c>
      <c r="U151" s="85" t="s">
        <v>38</v>
      </c>
      <c r="V151" s="85" t="s">
        <v>162</v>
      </c>
      <c r="W151" s="85" t="s">
        <v>163</v>
      </c>
      <c r="X151" s="85" t="s">
        <v>164</v>
      </c>
      <c r="Y151" s="85" t="s">
        <v>165</v>
      </c>
      <c r="Z151" s="85" t="s">
        <v>166</v>
      </c>
      <c r="AA151" s="86" t="s">
        <v>167</v>
      </c>
    </row>
    <row r="152" spans="1:65" s="39" customFormat="1" ht="29.25" customHeight="1" x14ac:dyDescent="0.35">
      <c r="B152" s="40"/>
      <c r="C152" s="88" t="s">
        <v>102</v>
      </c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254">
        <f>BK152</f>
        <v>650000</v>
      </c>
      <c r="O152" s="254"/>
      <c r="P152" s="254"/>
      <c r="Q152" s="254"/>
      <c r="R152" s="42"/>
      <c r="T152" s="87"/>
      <c r="U152" s="57"/>
      <c r="V152" s="57"/>
      <c r="W152" s="155">
        <f>W153+W556+W1227+W1246+W1250</f>
        <v>0</v>
      </c>
      <c r="X152" s="57"/>
      <c r="Y152" s="155">
        <f>Y153+Y556+Y1227+Y1246+Y1250</f>
        <v>300.16256764999997</v>
      </c>
      <c r="Z152" s="57"/>
      <c r="AA152" s="156">
        <f>AA153+AA556+AA1227+AA1246+AA1250</f>
        <v>280.18121393000007</v>
      </c>
      <c r="AT152" s="22" t="s">
        <v>73</v>
      </c>
      <c r="AU152" s="22" t="s">
        <v>107</v>
      </c>
      <c r="BK152" s="157">
        <f>BK153+BK556+BK1227+BK1246+BK1250</f>
        <v>650000</v>
      </c>
    </row>
    <row r="153" spans="1:65" s="158" customFormat="1" ht="37.35" customHeight="1" x14ac:dyDescent="0.35">
      <c r="B153" s="159"/>
      <c r="C153" s="160"/>
      <c r="D153" s="161" t="s">
        <v>108</v>
      </c>
      <c r="E153" s="161"/>
      <c r="F153" s="161"/>
      <c r="G153" s="161"/>
      <c r="H153" s="161"/>
      <c r="I153" s="161"/>
      <c r="J153" s="161"/>
      <c r="K153" s="161"/>
      <c r="L153" s="161"/>
      <c r="M153" s="161"/>
      <c r="N153" s="250">
        <f>BK153</f>
        <v>0</v>
      </c>
      <c r="O153" s="250"/>
      <c r="P153" s="250"/>
      <c r="Q153" s="250"/>
      <c r="R153" s="162"/>
      <c r="T153" s="163"/>
      <c r="U153" s="160"/>
      <c r="V153" s="160"/>
      <c r="W153" s="164">
        <f>W154+W173+W200+W261+W274+W401+W549+W554</f>
        <v>0</v>
      </c>
      <c r="X153" s="160"/>
      <c r="Y153" s="164">
        <f>Y154+Y173+Y200+Y261+Y274+Y401+Y549+Y554</f>
        <v>262.48029652999998</v>
      </c>
      <c r="Z153" s="160"/>
      <c r="AA153" s="165">
        <f>AA154+AA173+AA200+AA261+AA274+AA401+AA549+AA554</f>
        <v>237.75795700000006</v>
      </c>
      <c r="AR153" s="166" t="s">
        <v>82</v>
      </c>
      <c r="AT153" s="167" t="s">
        <v>73</v>
      </c>
      <c r="AU153" s="167" t="s">
        <v>74</v>
      </c>
      <c r="AY153" s="166" t="s">
        <v>168</v>
      </c>
      <c r="BK153" s="168">
        <f>BK154+BK173+BK200+BK261+BK274+BK401+BK549+BK554</f>
        <v>0</v>
      </c>
    </row>
    <row r="154" spans="1:65" ht="19.95" customHeight="1" x14ac:dyDescent="0.35">
      <c r="A154" s="158"/>
      <c r="B154" s="159"/>
      <c r="C154" s="160"/>
      <c r="D154" s="169" t="s">
        <v>109</v>
      </c>
      <c r="E154" s="169"/>
      <c r="F154" s="169"/>
      <c r="G154" s="169"/>
      <c r="H154" s="169"/>
      <c r="I154" s="169"/>
      <c r="J154" s="169"/>
      <c r="K154" s="169"/>
      <c r="L154" s="169"/>
      <c r="M154" s="169"/>
      <c r="N154" s="255">
        <f>BK154</f>
        <v>0</v>
      </c>
      <c r="O154" s="255"/>
      <c r="P154" s="255"/>
      <c r="Q154" s="255"/>
      <c r="R154" s="162"/>
      <c r="T154" s="163"/>
      <c r="U154" s="160"/>
      <c r="V154" s="160"/>
      <c r="W154" s="164">
        <f>SUM(W155:W172)</f>
        <v>0</v>
      </c>
      <c r="X154" s="160"/>
      <c r="Y154" s="164">
        <f>SUM(Y155:Y172)</f>
        <v>0</v>
      </c>
      <c r="Z154" s="160"/>
      <c r="AA154" s="165">
        <f>SUM(AA155:AA172)</f>
        <v>0</v>
      </c>
      <c r="AR154" s="166" t="s">
        <v>82</v>
      </c>
      <c r="AT154" s="167" t="s">
        <v>73</v>
      </c>
      <c r="AU154" s="167" t="s">
        <v>82</v>
      </c>
      <c r="AY154" s="166" t="s">
        <v>168</v>
      </c>
      <c r="BK154" s="168">
        <f>SUM(BK155:BK172)</f>
        <v>0</v>
      </c>
    </row>
    <row r="155" spans="1:65" s="39" customFormat="1" ht="22.95" customHeight="1" x14ac:dyDescent="0.3">
      <c r="B155" s="139"/>
      <c r="C155" s="170" t="s">
        <v>82</v>
      </c>
      <c r="D155" s="170" t="s">
        <v>169</v>
      </c>
      <c r="E155" s="171" t="s">
        <v>170</v>
      </c>
      <c r="F155" s="256" t="s">
        <v>171</v>
      </c>
      <c r="G155" s="256"/>
      <c r="H155" s="256"/>
      <c r="I155" s="256"/>
      <c r="J155" s="172" t="s">
        <v>172</v>
      </c>
      <c r="K155" s="173">
        <v>10.666</v>
      </c>
      <c r="L155" s="257">
        <v>0</v>
      </c>
      <c r="M155" s="257"/>
      <c r="N155" s="258">
        <f>ROUND(L155*K155,2)</f>
        <v>0</v>
      </c>
      <c r="O155" s="258"/>
      <c r="P155" s="258"/>
      <c r="Q155" s="258"/>
      <c r="R155" s="141"/>
      <c r="T155" s="174"/>
      <c r="U155" s="50" t="s">
        <v>39</v>
      </c>
      <c r="V155" s="41"/>
      <c r="W155" s="175">
        <f>V155*K155</f>
        <v>0</v>
      </c>
      <c r="X155" s="175">
        <v>0</v>
      </c>
      <c r="Y155" s="175">
        <f>X155*K155</f>
        <v>0</v>
      </c>
      <c r="Z155" s="175">
        <v>0</v>
      </c>
      <c r="AA155" s="176">
        <f>Z155*K155</f>
        <v>0</v>
      </c>
      <c r="AR155" s="22" t="s">
        <v>173</v>
      </c>
      <c r="AT155" s="22" t="s">
        <v>169</v>
      </c>
      <c r="AU155" s="22" t="s">
        <v>98</v>
      </c>
      <c r="AY155" s="22" t="s">
        <v>168</v>
      </c>
      <c r="BE155" s="111">
        <f>IF(U155="základní",N155,0)</f>
        <v>0</v>
      </c>
      <c r="BF155" s="111">
        <f>IF(U155="snížená",N155,0)</f>
        <v>0</v>
      </c>
      <c r="BG155" s="111">
        <f>IF(U155="zákl. přenesená",N155,0)</f>
        <v>0</v>
      </c>
      <c r="BH155" s="111">
        <f>IF(U155="sníž. přenesená",N155,0)</f>
        <v>0</v>
      </c>
      <c r="BI155" s="111">
        <f>IF(U155="nulová",N155,0)</f>
        <v>0</v>
      </c>
      <c r="BJ155" s="22" t="s">
        <v>82</v>
      </c>
      <c r="BK155" s="111">
        <f>ROUND(L155*K155,2)</f>
        <v>0</v>
      </c>
      <c r="BL155" s="22" t="s">
        <v>173</v>
      </c>
      <c r="BM155" s="22" t="s">
        <v>174</v>
      </c>
    </row>
    <row r="156" spans="1:65" s="177" customFormat="1" ht="34.200000000000003" customHeight="1" x14ac:dyDescent="0.3">
      <c r="B156" s="178"/>
      <c r="C156" s="179"/>
      <c r="D156" s="179"/>
      <c r="E156" s="180"/>
      <c r="F156" s="259" t="s">
        <v>175</v>
      </c>
      <c r="G156" s="259"/>
      <c r="H156" s="259"/>
      <c r="I156" s="259"/>
      <c r="J156" s="179"/>
      <c r="K156" s="181">
        <v>8.6859999999999999</v>
      </c>
      <c r="L156" s="179"/>
      <c r="M156" s="179"/>
      <c r="N156" s="179"/>
      <c r="O156" s="179"/>
      <c r="P156" s="179"/>
      <c r="Q156" s="179"/>
      <c r="R156" s="182"/>
      <c r="T156" s="183"/>
      <c r="U156" s="179"/>
      <c r="V156" s="179"/>
      <c r="W156" s="179"/>
      <c r="X156" s="179"/>
      <c r="Y156" s="179"/>
      <c r="Z156" s="179"/>
      <c r="AA156" s="184"/>
      <c r="AT156" s="185" t="s">
        <v>176</v>
      </c>
      <c r="AU156" s="185" t="s">
        <v>98</v>
      </c>
      <c r="AV156" s="177" t="s">
        <v>98</v>
      </c>
      <c r="AW156" s="177" t="s">
        <v>32</v>
      </c>
      <c r="AX156" s="177" t="s">
        <v>74</v>
      </c>
      <c r="AY156" s="185" t="s">
        <v>168</v>
      </c>
    </row>
    <row r="157" spans="1:65" ht="14.4" customHeight="1" x14ac:dyDescent="0.3">
      <c r="A157" s="177"/>
      <c r="B157" s="178"/>
      <c r="C157" s="179"/>
      <c r="D157" s="179"/>
      <c r="E157" s="180"/>
      <c r="F157" s="260" t="s">
        <v>177</v>
      </c>
      <c r="G157" s="260"/>
      <c r="H157" s="260"/>
      <c r="I157" s="260"/>
      <c r="J157" s="179"/>
      <c r="K157" s="181">
        <v>1.98</v>
      </c>
      <c r="L157" s="179"/>
      <c r="M157" s="179"/>
      <c r="N157" s="179"/>
      <c r="O157" s="179"/>
      <c r="P157" s="179"/>
      <c r="Q157" s="179"/>
      <c r="R157" s="182"/>
      <c r="T157" s="183"/>
      <c r="U157" s="179"/>
      <c r="V157" s="179"/>
      <c r="W157" s="179"/>
      <c r="X157" s="179"/>
      <c r="Y157" s="179"/>
      <c r="Z157" s="179"/>
      <c r="AA157" s="184"/>
      <c r="AT157" s="185" t="s">
        <v>176</v>
      </c>
      <c r="AU157" s="185" t="s">
        <v>98</v>
      </c>
      <c r="AV157" s="177" t="s">
        <v>98</v>
      </c>
      <c r="AW157" s="177" t="s">
        <v>32</v>
      </c>
      <c r="AX157" s="177" t="s">
        <v>74</v>
      </c>
      <c r="AY157" s="185" t="s">
        <v>168</v>
      </c>
    </row>
    <row r="158" spans="1:65" s="186" customFormat="1" ht="14.4" customHeight="1" x14ac:dyDescent="0.3">
      <c r="B158" s="187"/>
      <c r="C158" s="188"/>
      <c r="D158" s="188"/>
      <c r="E158" s="189"/>
      <c r="F158" s="261" t="s">
        <v>178</v>
      </c>
      <c r="G158" s="261"/>
      <c r="H158" s="261"/>
      <c r="I158" s="261"/>
      <c r="J158" s="188"/>
      <c r="K158" s="190">
        <v>10.666</v>
      </c>
      <c r="L158" s="188"/>
      <c r="M158" s="188"/>
      <c r="N158" s="188"/>
      <c r="O158" s="188"/>
      <c r="P158" s="188"/>
      <c r="Q158" s="188"/>
      <c r="R158" s="191"/>
      <c r="T158" s="192"/>
      <c r="U158" s="188"/>
      <c r="V158" s="188"/>
      <c r="W158" s="188"/>
      <c r="X158" s="188"/>
      <c r="Y158" s="188"/>
      <c r="Z158" s="188"/>
      <c r="AA158" s="193"/>
      <c r="AT158" s="194" t="s">
        <v>176</v>
      </c>
      <c r="AU158" s="194" t="s">
        <v>98</v>
      </c>
      <c r="AV158" s="186" t="s">
        <v>173</v>
      </c>
      <c r="AW158" s="186" t="s">
        <v>32</v>
      </c>
      <c r="AX158" s="186" t="s">
        <v>82</v>
      </c>
      <c r="AY158" s="194" t="s">
        <v>168</v>
      </c>
    </row>
    <row r="159" spans="1:65" s="39" customFormat="1" ht="34.200000000000003" customHeight="1" x14ac:dyDescent="0.3">
      <c r="B159" s="139"/>
      <c r="C159" s="170" t="s">
        <v>98</v>
      </c>
      <c r="D159" s="170" t="s">
        <v>169</v>
      </c>
      <c r="E159" s="171" t="s">
        <v>179</v>
      </c>
      <c r="F159" s="256" t="s">
        <v>180</v>
      </c>
      <c r="G159" s="256"/>
      <c r="H159" s="256"/>
      <c r="I159" s="256"/>
      <c r="J159" s="172" t="s">
        <v>172</v>
      </c>
      <c r="K159" s="173">
        <v>7.4089999999999998</v>
      </c>
      <c r="L159" s="257">
        <v>0</v>
      </c>
      <c r="M159" s="257"/>
      <c r="N159" s="258">
        <f>ROUND(L159*K159,2)</f>
        <v>0</v>
      </c>
      <c r="O159" s="258"/>
      <c r="P159" s="258"/>
      <c r="Q159" s="258"/>
      <c r="R159" s="141"/>
      <c r="T159" s="174"/>
      <c r="U159" s="50" t="s">
        <v>39</v>
      </c>
      <c r="V159" s="41"/>
      <c r="W159" s="175">
        <f>V159*K159</f>
        <v>0</v>
      </c>
      <c r="X159" s="175">
        <v>0</v>
      </c>
      <c r="Y159" s="175">
        <f>X159*K159</f>
        <v>0</v>
      </c>
      <c r="Z159" s="175">
        <v>0</v>
      </c>
      <c r="AA159" s="176">
        <f>Z159*K159</f>
        <v>0</v>
      </c>
      <c r="AR159" s="22" t="s">
        <v>173</v>
      </c>
      <c r="AT159" s="22" t="s">
        <v>169</v>
      </c>
      <c r="AU159" s="22" t="s">
        <v>98</v>
      </c>
      <c r="AY159" s="22" t="s">
        <v>168</v>
      </c>
      <c r="BE159" s="111">
        <f>IF(U159="základní",N159,0)</f>
        <v>0</v>
      </c>
      <c r="BF159" s="111">
        <f>IF(U159="snížená",N159,0)</f>
        <v>0</v>
      </c>
      <c r="BG159" s="111">
        <f>IF(U159="zákl. přenesená",N159,0)</f>
        <v>0</v>
      </c>
      <c r="BH159" s="111">
        <f>IF(U159="sníž. přenesená",N159,0)</f>
        <v>0</v>
      </c>
      <c r="BI159" s="111">
        <f>IF(U159="nulová",N159,0)</f>
        <v>0</v>
      </c>
      <c r="BJ159" s="22" t="s">
        <v>82</v>
      </c>
      <c r="BK159" s="111">
        <f>ROUND(L159*K159,2)</f>
        <v>0</v>
      </c>
      <c r="BL159" s="22" t="s">
        <v>173</v>
      </c>
      <c r="BM159" s="22" t="s">
        <v>181</v>
      </c>
    </row>
    <row r="160" spans="1:65" s="177" customFormat="1" ht="14.4" customHeight="1" x14ac:dyDescent="0.3">
      <c r="B160" s="178"/>
      <c r="C160" s="179"/>
      <c r="D160" s="179"/>
      <c r="E160" s="180"/>
      <c r="F160" s="259" t="s">
        <v>182</v>
      </c>
      <c r="G160" s="259"/>
      <c r="H160" s="259"/>
      <c r="I160" s="259"/>
      <c r="J160" s="179"/>
      <c r="K160" s="181">
        <v>7.4089999999999998</v>
      </c>
      <c r="L160" s="179"/>
      <c r="M160" s="179"/>
      <c r="N160" s="179"/>
      <c r="O160" s="179"/>
      <c r="P160" s="179"/>
      <c r="Q160" s="179"/>
      <c r="R160" s="182"/>
      <c r="T160" s="183"/>
      <c r="U160" s="179"/>
      <c r="V160" s="179"/>
      <c r="W160" s="179"/>
      <c r="X160" s="179"/>
      <c r="Y160" s="179"/>
      <c r="Z160" s="179"/>
      <c r="AA160" s="184"/>
      <c r="AT160" s="185" t="s">
        <v>176</v>
      </c>
      <c r="AU160" s="185" t="s">
        <v>98</v>
      </c>
      <c r="AV160" s="177" t="s">
        <v>98</v>
      </c>
      <c r="AW160" s="177" t="s">
        <v>32</v>
      </c>
      <c r="AX160" s="177" t="s">
        <v>82</v>
      </c>
      <c r="AY160" s="185" t="s">
        <v>168</v>
      </c>
    </row>
    <row r="161" spans="2:65" s="39" customFormat="1" ht="34.200000000000003" customHeight="1" x14ac:dyDescent="0.3">
      <c r="B161" s="139"/>
      <c r="C161" s="170" t="s">
        <v>183</v>
      </c>
      <c r="D161" s="170" t="s">
        <v>169</v>
      </c>
      <c r="E161" s="171" t="s">
        <v>184</v>
      </c>
      <c r="F161" s="256" t="s">
        <v>185</v>
      </c>
      <c r="G161" s="256"/>
      <c r="H161" s="256"/>
      <c r="I161" s="256"/>
      <c r="J161" s="172" t="s">
        <v>172</v>
      </c>
      <c r="K161" s="173">
        <v>29.635999999999999</v>
      </c>
      <c r="L161" s="257">
        <v>0</v>
      </c>
      <c r="M161" s="257"/>
      <c r="N161" s="258">
        <f>ROUND(L161*K161,2)</f>
        <v>0</v>
      </c>
      <c r="O161" s="258"/>
      <c r="P161" s="258"/>
      <c r="Q161" s="258"/>
      <c r="R161" s="141"/>
      <c r="T161" s="174"/>
      <c r="U161" s="50" t="s">
        <v>39</v>
      </c>
      <c r="V161" s="41"/>
      <c r="W161" s="175">
        <f>V161*K161</f>
        <v>0</v>
      </c>
      <c r="X161" s="175">
        <v>0</v>
      </c>
      <c r="Y161" s="175">
        <f>X161*K161</f>
        <v>0</v>
      </c>
      <c r="Z161" s="175">
        <v>0</v>
      </c>
      <c r="AA161" s="176">
        <f>Z161*K161</f>
        <v>0</v>
      </c>
      <c r="AR161" s="22" t="s">
        <v>173</v>
      </c>
      <c r="AT161" s="22" t="s">
        <v>169</v>
      </c>
      <c r="AU161" s="22" t="s">
        <v>98</v>
      </c>
      <c r="AY161" s="22" t="s">
        <v>168</v>
      </c>
      <c r="BE161" s="111">
        <f>IF(U161="základní",N161,0)</f>
        <v>0</v>
      </c>
      <c r="BF161" s="111">
        <f>IF(U161="snížená",N161,0)</f>
        <v>0</v>
      </c>
      <c r="BG161" s="111">
        <f>IF(U161="zákl. přenesená",N161,0)</f>
        <v>0</v>
      </c>
      <c r="BH161" s="111">
        <f>IF(U161="sníž. přenesená",N161,0)</f>
        <v>0</v>
      </c>
      <c r="BI161" s="111">
        <f>IF(U161="nulová",N161,0)</f>
        <v>0</v>
      </c>
      <c r="BJ161" s="22" t="s">
        <v>82</v>
      </c>
      <c r="BK161" s="111">
        <f>ROUND(L161*K161,2)</f>
        <v>0</v>
      </c>
      <c r="BL161" s="22" t="s">
        <v>173</v>
      </c>
      <c r="BM161" s="22" t="s">
        <v>186</v>
      </c>
    </row>
    <row r="162" spans="2:65" s="177" customFormat="1" ht="14.4" customHeight="1" x14ac:dyDescent="0.3">
      <c r="B162" s="178"/>
      <c r="C162" s="179"/>
      <c r="D162" s="179"/>
      <c r="E162" s="180"/>
      <c r="F162" s="259" t="s">
        <v>187</v>
      </c>
      <c r="G162" s="259"/>
      <c r="H162" s="259"/>
      <c r="I162" s="259"/>
      <c r="J162" s="179"/>
      <c r="K162" s="181">
        <v>29.635999999999999</v>
      </c>
      <c r="L162" s="179"/>
      <c r="M162" s="179"/>
      <c r="N162" s="179"/>
      <c r="O162" s="179"/>
      <c r="P162" s="179"/>
      <c r="Q162" s="179"/>
      <c r="R162" s="182"/>
      <c r="T162" s="183"/>
      <c r="U162" s="179"/>
      <c r="V162" s="179"/>
      <c r="W162" s="179"/>
      <c r="X162" s="179"/>
      <c r="Y162" s="179"/>
      <c r="Z162" s="179"/>
      <c r="AA162" s="184"/>
      <c r="AT162" s="185" t="s">
        <v>176</v>
      </c>
      <c r="AU162" s="185" t="s">
        <v>98</v>
      </c>
      <c r="AV162" s="177" t="s">
        <v>98</v>
      </c>
      <c r="AW162" s="177" t="s">
        <v>32</v>
      </c>
      <c r="AX162" s="177" t="s">
        <v>82</v>
      </c>
      <c r="AY162" s="185" t="s">
        <v>168</v>
      </c>
    </row>
    <row r="163" spans="2:65" s="39" customFormat="1" ht="22.95" customHeight="1" x14ac:dyDescent="0.3">
      <c r="B163" s="139"/>
      <c r="C163" s="170" t="s">
        <v>173</v>
      </c>
      <c r="D163" s="170" t="s">
        <v>169</v>
      </c>
      <c r="E163" s="171" t="s">
        <v>188</v>
      </c>
      <c r="F163" s="256" t="s">
        <v>189</v>
      </c>
      <c r="G163" s="256"/>
      <c r="H163" s="256"/>
      <c r="I163" s="256"/>
      <c r="J163" s="172" t="s">
        <v>172</v>
      </c>
      <c r="K163" s="173">
        <v>7.4089999999999998</v>
      </c>
      <c r="L163" s="257">
        <v>0</v>
      </c>
      <c r="M163" s="257"/>
      <c r="N163" s="258">
        <f>ROUND(L163*K163,2)</f>
        <v>0</v>
      </c>
      <c r="O163" s="258"/>
      <c r="P163" s="258"/>
      <c r="Q163" s="258"/>
      <c r="R163" s="141"/>
      <c r="T163" s="174"/>
      <c r="U163" s="50" t="s">
        <v>39</v>
      </c>
      <c r="V163" s="41"/>
      <c r="W163" s="175">
        <f>V163*K163</f>
        <v>0</v>
      </c>
      <c r="X163" s="175">
        <v>0</v>
      </c>
      <c r="Y163" s="175">
        <f>X163*K163</f>
        <v>0</v>
      </c>
      <c r="Z163" s="175">
        <v>0</v>
      </c>
      <c r="AA163" s="176">
        <f>Z163*K163</f>
        <v>0</v>
      </c>
      <c r="AR163" s="22" t="s">
        <v>173</v>
      </c>
      <c r="AT163" s="22" t="s">
        <v>169</v>
      </c>
      <c r="AU163" s="22" t="s">
        <v>98</v>
      </c>
      <c r="AY163" s="22" t="s">
        <v>168</v>
      </c>
      <c r="BE163" s="111">
        <f>IF(U163="základní",N163,0)</f>
        <v>0</v>
      </c>
      <c r="BF163" s="111">
        <f>IF(U163="snížená",N163,0)</f>
        <v>0</v>
      </c>
      <c r="BG163" s="111">
        <f>IF(U163="zákl. přenesená",N163,0)</f>
        <v>0</v>
      </c>
      <c r="BH163" s="111">
        <f>IF(U163="sníž. přenesená",N163,0)</f>
        <v>0</v>
      </c>
      <c r="BI163" s="111">
        <f>IF(U163="nulová",N163,0)</f>
        <v>0</v>
      </c>
      <c r="BJ163" s="22" t="s">
        <v>82</v>
      </c>
      <c r="BK163" s="111">
        <f>ROUND(L163*K163,2)</f>
        <v>0</v>
      </c>
      <c r="BL163" s="22" t="s">
        <v>173</v>
      </c>
      <c r="BM163" s="22" t="s">
        <v>190</v>
      </c>
    </row>
    <row r="164" spans="2:65" s="177" customFormat="1" ht="14.4" customHeight="1" x14ac:dyDescent="0.3">
      <c r="B164" s="178"/>
      <c r="C164" s="179"/>
      <c r="D164" s="179"/>
      <c r="E164" s="180"/>
      <c r="F164" s="259" t="s">
        <v>191</v>
      </c>
      <c r="G164" s="259"/>
      <c r="H164" s="259"/>
      <c r="I164" s="259"/>
      <c r="J164" s="179"/>
      <c r="K164" s="181">
        <v>7.4089999999999998</v>
      </c>
      <c r="L164" s="179"/>
      <c r="M164" s="179"/>
      <c r="N164" s="179"/>
      <c r="O164" s="179"/>
      <c r="P164" s="179"/>
      <c r="Q164" s="179"/>
      <c r="R164" s="182"/>
      <c r="T164" s="183"/>
      <c r="U164" s="179"/>
      <c r="V164" s="179"/>
      <c r="W164" s="179"/>
      <c r="X164" s="179"/>
      <c r="Y164" s="179"/>
      <c r="Z164" s="179"/>
      <c r="AA164" s="184"/>
      <c r="AT164" s="185" t="s">
        <v>176</v>
      </c>
      <c r="AU164" s="185" t="s">
        <v>98</v>
      </c>
      <c r="AV164" s="177" t="s">
        <v>98</v>
      </c>
      <c r="AW164" s="177" t="s">
        <v>32</v>
      </c>
      <c r="AX164" s="177" t="s">
        <v>82</v>
      </c>
      <c r="AY164" s="185" t="s">
        <v>168</v>
      </c>
    </row>
    <row r="165" spans="2:65" s="39" customFormat="1" ht="14.4" customHeight="1" x14ac:dyDescent="0.3">
      <c r="B165" s="139"/>
      <c r="C165" s="170" t="s">
        <v>192</v>
      </c>
      <c r="D165" s="170" t="s">
        <v>169</v>
      </c>
      <c r="E165" s="171" t="s">
        <v>193</v>
      </c>
      <c r="F165" s="256" t="s">
        <v>194</v>
      </c>
      <c r="G165" s="256"/>
      <c r="H165" s="256"/>
      <c r="I165" s="256"/>
      <c r="J165" s="172" t="s">
        <v>172</v>
      </c>
      <c r="K165" s="173">
        <v>7.4089999999999998</v>
      </c>
      <c r="L165" s="257">
        <v>0</v>
      </c>
      <c r="M165" s="257"/>
      <c r="N165" s="258">
        <f>ROUND(L165*K165,2)</f>
        <v>0</v>
      </c>
      <c r="O165" s="258"/>
      <c r="P165" s="258"/>
      <c r="Q165" s="258"/>
      <c r="R165" s="141"/>
      <c r="T165" s="174"/>
      <c r="U165" s="50" t="s">
        <v>39</v>
      </c>
      <c r="V165" s="41"/>
      <c r="W165" s="175">
        <f>V165*K165</f>
        <v>0</v>
      </c>
      <c r="X165" s="175">
        <v>0</v>
      </c>
      <c r="Y165" s="175">
        <f>X165*K165</f>
        <v>0</v>
      </c>
      <c r="Z165" s="175">
        <v>0</v>
      </c>
      <c r="AA165" s="176">
        <f>Z165*K165</f>
        <v>0</v>
      </c>
      <c r="AR165" s="22" t="s">
        <v>173</v>
      </c>
      <c r="AT165" s="22" t="s">
        <v>169</v>
      </c>
      <c r="AU165" s="22" t="s">
        <v>98</v>
      </c>
      <c r="AY165" s="22" t="s">
        <v>168</v>
      </c>
      <c r="BE165" s="111">
        <f>IF(U165="základní",N165,0)</f>
        <v>0</v>
      </c>
      <c r="BF165" s="111">
        <f>IF(U165="snížená",N165,0)</f>
        <v>0</v>
      </c>
      <c r="BG165" s="111">
        <f>IF(U165="zákl. přenesená",N165,0)</f>
        <v>0</v>
      </c>
      <c r="BH165" s="111">
        <f>IF(U165="sníž. přenesená",N165,0)</f>
        <v>0</v>
      </c>
      <c r="BI165" s="111">
        <f>IF(U165="nulová",N165,0)</f>
        <v>0</v>
      </c>
      <c r="BJ165" s="22" t="s">
        <v>82</v>
      </c>
      <c r="BK165" s="111">
        <f>ROUND(L165*K165,2)</f>
        <v>0</v>
      </c>
      <c r="BL165" s="22" t="s">
        <v>173</v>
      </c>
      <c r="BM165" s="22" t="s">
        <v>195</v>
      </c>
    </row>
    <row r="166" spans="2:65" s="177" customFormat="1" ht="14.4" customHeight="1" x14ac:dyDescent="0.3">
      <c r="B166" s="178"/>
      <c r="C166" s="179"/>
      <c r="D166" s="179"/>
      <c r="E166" s="180"/>
      <c r="F166" s="259" t="s">
        <v>196</v>
      </c>
      <c r="G166" s="259"/>
      <c r="H166" s="259"/>
      <c r="I166" s="259"/>
      <c r="J166" s="179"/>
      <c r="K166" s="181">
        <v>7.4089999999999998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176</v>
      </c>
      <c r="AU166" s="185" t="s">
        <v>98</v>
      </c>
      <c r="AV166" s="177" t="s">
        <v>98</v>
      </c>
      <c r="AW166" s="177" t="s">
        <v>32</v>
      </c>
      <c r="AX166" s="177" t="s">
        <v>82</v>
      </c>
      <c r="AY166" s="185" t="s">
        <v>168</v>
      </c>
    </row>
    <row r="167" spans="2:65" s="39" customFormat="1" ht="22.95" customHeight="1" x14ac:dyDescent="0.3">
      <c r="B167" s="139"/>
      <c r="C167" s="170" t="s">
        <v>197</v>
      </c>
      <c r="D167" s="170" t="s">
        <v>169</v>
      </c>
      <c r="E167" s="171" t="s">
        <v>198</v>
      </c>
      <c r="F167" s="256" t="s">
        <v>199</v>
      </c>
      <c r="G167" s="256"/>
      <c r="H167" s="256"/>
      <c r="I167" s="256"/>
      <c r="J167" s="172" t="s">
        <v>200</v>
      </c>
      <c r="K167" s="173">
        <v>13.336</v>
      </c>
      <c r="L167" s="257">
        <v>0</v>
      </c>
      <c r="M167" s="257"/>
      <c r="N167" s="258">
        <f>ROUND(L167*K167,2)</f>
        <v>0</v>
      </c>
      <c r="O167" s="258"/>
      <c r="P167" s="258"/>
      <c r="Q167" s="258"/>
      <c r="R167" s="141"/>
      <c r="T167" s="174"/>
      <c r="U167" s="50" t="s">
        <v>39</v>
      </c>
      <c r="V167" s="41"/>
      <c r="W167" s="175">
        <f>V167*K167</f>
        <v>0</v>
      </c>
      <c r="X167" s="175">
        <v>0</v>
      </c>
      <c r="Y167" s="175">
        <f>X167*K167</f>
        <v>0</v>
      </c>
      <c r="Z167" s="175">
        <v>0</v>
      </c>
      <c r="AA167" s="176">
        <f>Z167*K167</f>
        <v>0</v>
      </c>
      <c r="AR167" s="22" t="s">
        <v>173</v>
      </c>
      <c r="AT167" s="22" t="s">
        <v>169</v>
      </c>
      <c r="AU167" s="22" t="s">
        <v>98</v>
      </c>
      <c r="AY167" s="22" t="s">
        <v>168</v>
      </c>
      <c r="BE167" s="111">
        <f>IF(U167="základní",N167,0)</f>
        <v>0</v>
      </c>
      <c r="BF167" s="111">
        <f>IF(U167="snížená",N167,0)</f>
        <v>0</v>
      </c>
      <c r="BG167" s="111">
        <f>IF(U167="zákl. přenesená",N167,0)</f>
        <v>0</v>
      </c>
      <c r="BH167" s="111">
        <f>IF(U167="sníž. přenesená",N167,0)</f>
        <v>0</v>
      </c>
      <c r="BI167" s="111">
        <f>IF(U167="nulová",N167,0)</f>
        <v>0</v>
      </c>
      <c r="BJ167" s="22" t="s">
        <v>82</v>
      </c>
      <c r="BK167" s="111">
        <f>ROUND(L167*K167,2)</f>
        <v>0</v>
      </c>
      <c r="BL167" s="22" t="s">
        <v>173</v>
      </c>
      <c r="BM167" s="22" t="s">
        <v>201</v>
      </c>
    </row>
    <row r="168" spans="2:65" s="177" customFormat="1" ht="14.4" customHeight="1" x14ac:dyDescent="0.3">
      <c r="B168" s="178"/>
      <c r="C168" s="179"/>
      <c r="D168" s="179"/>
      <c r="E168" s="180"/>
      <c r="F168" s="259" t="s">
        <v>202</v>
      </c>
      <c r="G168" s="259"/>
      <c r="H168" s="259"/>
      <c r="I168" s="259"/>
      <c r="J168" s="179"/>
      <c r="K168" s="181">
        <v>13.336</v>
      </c>
      <c r="L168" s="179"/>
      <c r="M168" s="179"/>
      <c r="N168" s="179"/>
      <c r="O168" s="179"/>
      <c r="P168" s="179"/>
      <c r="Q168" s="179"/>
      <c r="R168" s="182"/>
      <c r="T168" s="183"/>
      <c r="U168" s="179"/>
      <c r="V168" s="179"/>
      <c r="W168" s="179"/>
      <c r="X168" s="179"/>
      <c r="Y168" s="179"/>
      <c r="Z168" s="179"/>
      <c r="AA168" s="184"/>
      <c r="AT168" s="185" t="s">
        <v>176</v>
      </c>
      <c r="AU168" s="185" t="s">
        <v>98</v>
      </c>
      <c r="AV168" s="177" t="s">
        <v>98</v>
      </c>
      <c r="AW168" s="177" t="s">
        <v>32</v>
      </c>
      <c r="AX168" s="177" t="s">
        <v>82</v>
      </c>
      <c r="AY168" s="185" t="s">
        <v>168</v>
      </c>
    </row>
    <row r="169" spans="2:65" s="39" customFormat="1" ht="22.95" customHeight="1" x14ac:dyDescent="0.3">
      <c r="B169" s="139"/>
      <c r="C169" s="170" t="s">
        <v>203</v>
      </c>
      <c r="D169" s="170" t="s">
        <v>169</v>
      </c>
      <c r="E169" s="171" t="s">
        <v>204</v>
      </c>
      <c r="F169" s="256" t="s">
        <v>205</v>
      </c>
      <c r="G169" s="256"/>
      <c r="H169" s="256"/>
      <c r="I169" s="256"/>
      <c r="J169" s="172" t="s">
        <v>172</v>
      </c>
      <c r="K169" s="173">
        <v>3.2570000000000001</v>
      </c>
      <c r="L169" s="257">
        <v>0</v>
      </c>
      <c r="M169" s="257"/>
      <c r="N169" s="258">
        <f>ROUND(L169*K169,2)</f>
        <v>0</v>
      </c>
      <c r="O169" s="258"/>
      <c r="P169" s="258"/>
      <c r="Q169" s="258"/>
      <c r="R169" s="141"/>
      <c r="T169" s="174"/>
      <c r="U169" s="50" t="s">
        <v>39</v>
      </c>
      <c r="V169" s="41"/>
      <c r="W169" s="175">
        <f>V169*K169</f>
        <v>0</v>
      </c>
      <c r="X169" s="175">
        <v>0</v>
      </c>
      <c r="Y169" s="175">
        <f>X169*K169</f>
        <v>0</v>
      </c>
      <c r="Z169" s="175">
        <v>0</v>
      </c>
      <c r="AA169" s="176">
        <f>Z169*K169</f>
        <v>0</v>
      </c>
      <c r="AR169" s="22" t="s">
        <v>173</v>
      </c>
      <c r="AT169" s="22" t="s">
        <v>169</v>
      </c>
      <c r="AU169" s="22" t="s">
        <v>98</v>
      </c>
      <c r="AY169" s="22" t="s">
        <v>168</v>
      </c>
      <c r="BE169" s="111">
        <f>IF(U169="základní",N169,0)</f>
        <v>0</v>
      </c>
      <c r="BF169" s="111">
        <f>IF(U169="snížená",N169,0)</f>
        <v>0</v>
      </c>
      <c r="BG169" s="111">
        <f>IF(U169="zákl. přenesená",N169,0)</f>
        <v>0</v>
      </c>
      <c r="BH169" s="111">
        <f>IF(U169="sníž. přenesená",N169,0)</f>
        <v>0</v>
      </c>
      <c r="BI169" s="111">
        <f>IF(U169="nulová",N169,0)</f>
        <v>0</v>
      </c>
      <c r="BJ169" s="22" t="s">
        <v>82</v>
      </c>
      <c r="BK169" s="111">
        <f>ROUND(L169*K169,2)</f>
        <v>0</v>
      </c>
      <c r="BL169" s="22" t="s">
        <v>173</v>
      </c>
      <c r="BM169" s="22" t="s">
        <v>206</v>
      </c>
    </row>
    <row r="170" spans="2:65" s="177" customFormat="1" ht="14.4" customHeight="1" x14ac:dyDescent="0.3">
      <c r="B170" s="178"/>
      <c r="C170" s="179"/>
      <c r="D170" s="179"/>
      <c r="E170" s="180"/>
      <c r="F170" s="259" t="s">
        <v>207</v>
      </c>
      <c r="G170" s="259"/>
      <c r="H170" s="259"/>
      <c r="I170" s="259"/>
      <c r="J170" s="179"/>
      <c r="K170" s="181">
        <v>3.2570000000000001</v>
      </c>
      <c r="L170" s="179"/>
      <c r="M170" s="179"/>
      <c r="N170" s="179"/>
      <c r="O170" s="179"/>
      <c r="P170" s="179"/>
      <c r="Q170" s="179"/>
      <c r="R170" s="182"/>
      <c r="T170" s="183"/>
      <c r="U170" s="179"/>
      <c r="V170" s="179"/>
      <c r="W170" s="179"/>
      <c r="X170" s="179"/>
      <c r="Y170" s="179"/>
      <c r="Z170" s="179"/>
      <c r="AA170" s="184"/>
      <c r="AT170" s="185" t="s">
        <v>176</v>
      </c>
      <c r="AU170" s="185" t="s">
        <v>98</v>
      </c>
      <c r="AV170" s="177" t="s">
        <v>98</v>
      </c>
      <c r="AW170" s="177" t="s">
        <v>32</v>
      </c>
      <c r="AX170" s="177" t="s">
        <v>82</v>
      </c>
      <c r="AY170" s="185" t="s">
        <v>168</v>
      </c>
    </row>
    <row r="171" spans="2:65" s="39" customFormat="1" ht="22.95" customHeight="1" x14ac:dyDescent="0.3">
      <c r="B171" s="139"/>
      <c r="C171" s="170" t="s">
        <v>208</v>
      </c>
      <c r="D171" s="170" t="s">
        <v>169</v>
      </c>
      <c r="E171" s="171" t="s">
        <v>209</v>
      </c>
      <c r="F171" s="256" t="s">
        <v>210</v>
      </c>
      <c r="G171" s="256"/>
      <c r="H171" s="256"/>
      <c r="I171" s="256"/>
      <c r="J171" s="172" t="s">
        <v>211</v>
      </c>
      <c r="K171" s="173">
        <v>5.899</v>
      </c>
      <c r="L171" s="257">
        <v>0</v>
      </c>
      <c r="M171" s="257"/>
      <c r="N171" s="258">
        <f>ROUND(L171*K171,2)</f>
        <v>0</v>
      </c>
      <c r="O171" s="258"/>
      <c r="P171" s="258"/>
      <c r="Q171" s="258"/>
      <c r="R171" s="141"/>
      <c r="T171" s="174"/>
      <c r="U171" s="50" t="s">
        <v>39</v>
      </c>
      <c r="V171" s="41"/>
      <c r="W171" s="175">
        <f>V171*K171</f>
        <v>0</v>
      </c>
      <c r="X171" s="175">
        <v>0</v>
      </c>
      <c r="Y171" s="175">
        <f>X171*K171</f>
        <v>0</v>
      </c>
      <c r="Z171" s="175">
        <v>0</v>
      </c>
      <c r="AA171" s="176">
        <f>Z171*K171</f>
        <v>0</v>
      </c>
      <c r="AR171" s="22" t="s">
        <v>173</v>
      </c>
      <c r="AT171" s="22" t="s">
        <v>169</v>
      </c>
      <c r="AU171" s="22" t="s">
        <v>98</v>
      </c>
      <c r="AY171" s="22" t="s">
        <v>168</v>
      </c>
      <c r="BE171" s="111">
        <f>IF(U171="základní",N171,0)</f>
        <v>0</v>
      </c>
      <c r="BF171" s="111">
        <f>IF(U171="snížená",N171,0)</f>
        <v>0</v>
      </c>
      <c r="BG171" s="111">
        <f>IF(U171="zákl. přenesená",N171,0)</f>
        <v>0</v>
      </c>
      <c r="BH171" s="111">
        <f>IF(U171="sníž. přenesená",N171,0)</f>
        <v>0</v>
      </c>
      <c r="BI171" s="111">
        <f>IF(U171="nulová",N171,0)</f>
        <v>0</v>
      </c>
      <c r="BJ171" s="22" t="s">
        <v>82</v>
      </c>
      <c r="BK171" s="111">
        <f>ROUND(L171*K171,2)</f>
        <v>0</v>
      </c>
      <c r="BL171" s="22" t="s">
        <v>173</v>
      </c>
      <c r="BM171" s="22" t="s">
        <v>212</v>
      </c>
    </row>
    <row r="172" spans="2:65" s="177" customFormat="1" ht="14.4" customHeight="1" x14ac:dyDescent="0.3">
      <c r="B172" s="178"/>
      <c r="C172" s="179"/>
      <c r="D172" s="179"/>
      <c r="E172" s="180"/>
      <c r="F172" s="259" t="s">
        <v>213</v>
      </c>
      <c r="G172" s="259"/>
      <c r="H172" s="259"/>
      <c r="I172" s="259"/>
      <c r="J172" s="179"/>
      <c r="K172" s="181">
        <v>5.899</v>
      </c>
      <c r="L172" s="179"/>
      <c r="M172" s="179"/>
      <c r="N172" s="179"/>
      <c r="O172" s="179"/>
      <c r="P172" s="179"/>
      <c r="Q172" s="179"/>
      <c r="R172" s="182"/>
      <c r="T172" s="183"/>
      <c r="U172" s="179"/>
      <c r="V172" s="179"/>
      <c r="W172" s="179"/>
      <c r="X172" s="179"/>
      <c r="Y172" s="179"/>
      <c r="Z172" s="179"/>
      <c r="AA172" s="184"/>
      <c r="AT172" s="185" t="s">
        <v>176</v>
      </c>
      <c r="AU172" s="185" t="s">
        <v>98</v>
      </c>
      <c r="AV172" s="177" t="s">
        <v>98</v>
      </c>
      <c r="AW172" s="177" t="s">
        <v>32</v>
      </c>
      <c r="AX172" s="177" t="s">
        <v>82</v>
      </c>
      <c r="AY172" s="185" t="s">
        <v>168</v>
      </c>
    </row>
    <row r="173" spans="2:65" s="158" customFormat="1" ht="29.85" customHeight="1" x14ac:dyDescent="0.35">
      <c r="B173" s="159"/>
      <c r="C173" s="160"/>
      <c r="D173" s="169" t="s">
        <v>110</v>
      </c>
      <c r="E173" s="169"/>
      <c r="F173" s="169"/>
      <c r="G173" s="169"/>
      <c r="H173" s="169"/>
      <c r="I173" s="169"/>
      <c r="J173" s="169"/>
      <c r="K173" s="169"/>
      <c r="L173" s="169"/>
      <c r="M173" s="169"/>
      <c r="N173" s="255">
        <f>BK173</f>
        <v>0</v>
      </c>
      <c r="O173" s="255"/>
      <c r="P173" s="255"/>
      <c r="Q173" s="255"/>
      <c r="R173" s="162"/>
      <c r="T173" s="163"/>
      <c r="U173" s="160"/>
      <c r="V173" s="160"/>
      <c r="W173" s="164">
        <f>SUM(W174:W199)</f>
        <v>0</v>
      </c>
      <c r="X173" s="160"/>
      <c r="Y173" s="164">
        <f>SUM(Y174:Y199)</f>
        <v>14.132259559999998</v>
      </c>
      <c r="Z173" s="160"/>
      <c r="AA173" s="165">
        <f>SUM(AA174:AA199)</f>
        <v>0</v>
      </c>
      <c r="AR173" s="166" t="s">
        <v>82</v>
      </c>
      <c r="AT173" s="167" t="s">
        <v>73</v>
      </c>
      <c r="AU173" s="167" t="s">
        <v>82</v>
      </c>
      <c r="AY173" s="166" t="s">
        <v>168</v>
      </c>
      <c r="BK173" s="168">
        <f>SUM(BK174:BK199)</f>
        <v>0</v>
      </c>
    </row>
    <row r="174" spans="2:65" s="39" customFormat="1" ht="34.200000000000003" customHeight="1" x14ac:dyDescent="0.3">
      <c r="B174" s="139"/>
      <c r="C174" s="170" t="s">
        <v>214</v>
      </c>
      <c r="D174" s="170" t="s">
        <v>169</v>
      </c>
      <c r="E174" s="171" t="s">
        <v>215</v>
      </c>
      <c r="F174" s="256" t="s">
        <v>216</v>
      </c>
      <c r="G174" s="256"/>
      <c r="H174" s="256"/>
      <c r="I174" s="256"/>
      <c r="J174" s="172" t="s">
        <v>172</v>
      </c>
      <c r="K174" s="173">
        <v>0.59</v>
      </c>
      <c r="L174" s="257">
        <v>0</v>
      </c>
      <c r="M174" s="257"/>
      <c r="N174" s="258">
        <f>ROUND(L174*K174,2)</f>
        <v>0</v>
      </c>
      <c r="O174" s="258"/>
      <c r="P174" s="258"/>
      <c r="Q174" s="258"/>
      <c r="R174" s="141"/>
      <c r="T174" s="174"/>
      <c r="U174" s="50" t="s">
        <v>39</v>
      </c>
      <c r="V174" s="41"/>
      <c r="W174" s="175">
        <f>V174*K174</f>
        <v>0</v>
      </c>
      <c r="X174" s="175">
        <v>2.16</v>
      </c>
      <c r="Y174" s="175">
        <f>X174*K174</f>
        <v>1.2744</v>
      </c>
      <c r="Z174" s="175">
        <v>0</v>
      </c>
      <c r="AA174" s="176">
        <f>Z174*K174</f>
        <v>0</v>
      </c>
      <c r="AR174" s="22" t="s">
        <v>173</v>
      </c>
      <c r="AT174" s="22" t="s">
        <v>169</v>
      </c>
      <c r="AU174" s="22" t="s">
        <v>98</v>
      </c>
      <c r="AY174" s="22" t="s">
        <v>168</v>
      </c>
      <c r="BE174" s="111">
        <f>IF(U174="základní",N174,0)</f>
        <v>0</v>
      </c>
      <c r="BF174" s="111">
        <f>IF(U174="snížená",N174,0)</f>
        <v>0</v>
      </c>
      <c r="BG174" s="111">
        <f>IF(U174="zákl. přenesená",N174,0)</f>
        <v>0</v>
      </c>
      <c r="BH174" s="111">
        <f>IF(U174="sníž. přenesená",N174,0)</f>
        <v>0</v>
      </c>
      <c r="BI174" s="111">
        <f>IF(U174="nulová",N174,0)</f>
        <v>0</v>
      </c>
      <c r="BJ174" s="22" t="s">
        <v>82</v>
      </c>
      <c r="BK174" s="111">
        <f>ROUND(L174*K174,2)</f>
        <v>0</v>
      </c>
      <c r="BL174" s="22" t="s">
        <v>173</v>
      </c>
      <c r="BM174" s="22" t="s">
        <v>217</v>
      </c>
    </row>
    <row r="175" spans="2:65" s="177" customFormat="1" ht="14.4" customHeight="1" x14ac:dyDescent="0.3">
      <c r="B175" s="178"/>
      <c r="C175" s="179"/>
      <c r="D175" s="179"/>
      <c r="E175" s="180"/>
      <c r="F175" s="259" t="s">
        <v>218</v>
      </c>
      <c r="G175" s="259"/>
      <c r="H175" s="259"/>
      <c r="I175" s="259"/>
      <c r="J175" s="179"/>
      <c r="K175" s="181">
        <v>0.59</v>
      </c>
      <c r="L175" s="179"/>
      <c r="M175" s="179"/>
      <c r="N175" s="179"/>
      <c r="O175" s="179"/>
      <c r="P175" s="179"/>
      <c r="Q175" s="179"/>
      <c r="R175" s="182"/>
      <c r="T175" s="183"/>
      <c r="U175" s="179"/>
      <c r="V175" s="179"/>
      <c r="W175" s="179"/>
      <c r="X175" s="179"/>
      <c r="Y175" s="179"/>
      <c r="Z175" s="179"/>
      <c r="AA175" s="184"/>
      <c r="AT175" s="185" t="s">
        <v>176</v>
      </c>
      <c r="AU175" s="185" t="s">
        <v>98</v>
      </c>
      <c r="AV175" s="177" t="s">
        <v>98</v>
      </c>
      <c r="AW175" s="177" t="s">
        <v>32</v>
      </c>
      <c r="AX175" s="177" t="s">
        <v>82</v>
      </c>
      <c r="AY175" s="185" t="s">
        <v>168</v>
      </c>
    </row>
    <row r="176" spans="2:65" s="39" customFormat="1" ht="22.95" customHeight="1" x14ac:dyDescent="0.3">
      <c r="B176" s="139"/>
      <c r="C176" s="170" t="s">
        <v>219</v>
      </c>
      <c r="D176" s="170" t="s">
        <v>169</v>
      </c>
      <c r="E176" s="171" t="s">
        <v>220</v>
      </c>
      <c r="F176" s="256" t="s">
        <v>221</v>
      </c>
      <c r="G176" s="256"/>
      <c r="H176" s="256"/>
      <c r="I176" s="256"/>
      <c r="J176" s="172" t="s">
        <v>172</v>
      </c>
      <c r="K176" s="173">
        <v>3.21</v>
      </c>
      <c r="L176" s="257">
        <v>0</v>
      </c>
      <c r="M176" s="257"/>
      <c r="N176" s="258">
        <f>ROUND(L176*K176,2)</f>
        <v>0</v>
      </c>
      <c r="O176" s="258"/>
      <c r="P176" s="258"/>
      <c r="Q176" s="258"/>
      <c r="R176" s="141"/>
      <c r="T176" s="174"/>
      <c r="U176" s="50" t="s">
        <v>39</v>
      </c>
      <c r="V176" s="41"/>
      <c r="W176" s="175">
        <f>V176*K176</f>
        <v>0</v>
      </c>
      <c r="X176" s="175">
        <v>2.2563399999999998</v>
      </c>
      <c r="Y176" s="175">
        <f>X176*K176</f>
        <v>7.2428513999999993</v>
      </c>
      <c r="Z176" s="175">
        <v>0</v>
      </c>
      <c r="AA176" s="176">
        <f>Z176*K176</f>
        <v>0</v>
      </c>
      <c r="AR176" s="22" t="s">
        <v>173</v>
      </c>
      <c r="AT176" s="22" t="s">
        <v>169</v>
      </c>
      <c r="AU176" s="22" t="s">
        <v>98</v>
      </c>
      <c r="AY176" s="22" t="s">
        <v>168</v>
      </c>
      <c r="BE176" s="111">
        <f>IF(U176="základní",N176,0)</f>
        <v>0</v>
      </c>
      <c r="BF176" s="111">
        <f>IF(U176="snížená",N176,0)</f>
        <v>0</v>
      </c>
      <c r="BG176" s="111">
        <f>IF(U176="zákl. přenesená",N176,0)</f>
        <v>0</v>
      </c>
      <c r="BH176" s="111">
        <f>IF(U176="sníž. přenesená",N176,0)</f>
        <v>0</v>
      </c>
      <c r="BI176" s="111">
        <f>IF(U176="nulová",N176,0)</f>
        <v>0</v>
      </c>
      <c r="BJ176" s="22" t="s">
        <v>82</v>
      </c>
      <c r="BK176" s="111">
        <f>ROUND(L176*K176,2)</f>
        <v>0</v>
      </c>
      <c r="BL176" s="22" t="s">
        <v>173</v>
      </c>
      <c r="BM176" s="22" t="s">
        <v>222</v>
      </c>
    </row>
    <row r="177" spans="1:65" s="177" customFormat="1" ht="22.95" customHeight="1" x14ac:dyDescent="0.3">
      <c r="B177" s="178"/>
      <c r="C177" s="179"/>
      <c r="D177" s="179"/>
      <c r="E177" s="180"/>
      <c r="F177" s="259" t="s">
        <v>223</v>
      </c>
      <c r="G177" s="259"/>
      <c r="H177" s="259"/>
      <c r="I177" s="259"/>
      <c r="J177" s="179"/>
      <c r="K177" s="181">
        <v>0.41299999999999998</v>
      </c>
      <c r="L177" s="179"/>
      <c r="M177" s="179"/>
      <c r="N177" s="179"/>
      <c r="O177" s="179"/>
      <c r="P177" s="179"/>
      <c r="Q177" s="179"/>
      <c r="R177" s="182"/>
      <c r="T177" s="183"/>
      <c r="U177" s="179"/>
      <c r="V177" s="179"/>
      <c r="W177" s="179"/>
      <c r="X177" s="179"/>
      <c r="Y177" s="179"/>
      <c r="Z177" s="179"/>
      <c r="AA177" s="184"/>
      <c r="AT177" s="185" t="s">
        <v>176</v>
      </c>
      <c r="AU177" s="185" t="s">
        <v>98</v>
      </c>
      <c r="AV177" s="177" t="s">
        <v>98</v>
      </c>
      <c r="AW177" s="177" t="s">
        <v>32</v>
      </c>
      <c r="AX177" s="177" t="s">
        <v>74</v>
      </c>
      <c r="AY177" s="185" t="s">
        <v>168</v>
      </c>
    </row>
    <row r="178" spans="1:65" ht="14.4" customHeight="1" x14ac:dyDescent="0.3">
      <c r="A178" s="177"/>
      <c r="B178" s="178"/>
      <c r="C178" s="179"/>
      <c r="D178" s="179"/>
      <c r="E178" s="180"/>
      <c r="F178" s="260" t="s">
        <v>224</v>
      </c>
      <c r="G178" s="260"/>
      <c r="H178" s="260"/>
      <c r="I178" s="260"/>
      <c r="J178" s="179"/>
      <c r="K178" s="181">
        <v>1.5369999999999999</v>
      </c>
      <c r="L178" s="179"/>
      <c r="M178" s="179"/>
      <c r="N178" s="179"/>
      <c r="O178" s="179"/>
      <c r="P178" s="179"/>
      <c r="Q178" s="179"/>
      <c r="R178" s="182"/>
      <c r="T178" s="183"/>
      <c r="U178" s="179"/>
      <c r="V178" s="179"/>
      <c r="W178" s="179"/>
      <c r="X178" s="179"/>
      <c r="Y178" s="179"/>
      <c r="Z178" s="179"/>
      <c r="AA178" s="184"/>
      <c r="AT178" s="185" t="s">
        <v>176</v>
      </c>
      <c r="AU178" s="185" t="s">
        <v>98</v>
      </c>
      <c r="AV178" s="177" t="s">
        <v>98</v>
      </c>
      <c r="AW178" s="177" t="s">
        <v>32</v>
      </c>
      <c r="AX178" s="177" t="s">
        <v>74</v>
      </c>
      <c r="AY178" s="185" t="s">
        <v>168</v>
      </c>
    </row>
    <row r="179" spans="1:65" ht="14.4" customHeight="1" x14ac:dyDescent="0.3">
      <c r="A179" s="177"/>
      <c r="B179" s="178"/>
      <c r="C179" s="179"/>
      <c r="D179" s="179"/>
      <c r="E179" s="180"/>
      <c r="F179" s="260" t="s">
        <v>225</v>
      </c>
      <c r="G179" s="260"/>
      <c r="H179" s="260"/>
      <c r="I179" s="260"/>
      <c r="J179" s="179"/>
      <c r="K179" s="181">
        <v>1.26</v>
      </c>
      <c r="L179" s="179"/>
      <c r="M179" s="179"/>
      <c r="N179" s="179"/>
      <c r="O179" s="179"/>
      <c r="P179" s="179"/>
      <c r="Q179" s="179"/>
      <c r="R179" s="182"/>
      <c r="T179" s="183"/>
      <c r="U179" s="179"/>
      <c r="V179" s="179"/>
      <c r="W179" s="179"/>
      <c r="X179" s="179"/>
      <c r="Y179" s="179"/>
      <c r="Z179" s="179"/>
      <c r="AA179" s="184"/>
      <c r="AT179" s="185" t="s">
        <v>176</v>
      </c>
      <c r="AU179" s="185" t="s">
        <v>98</v>
      </c>
      <c r="AV179" s="177" t="s">
        <v>98</v>
      </c>
      <c r="AW179" s="177" t="s">
        <v>32</v>
      </c>
      <c r="AX179" s="177" t="s">
        <v>74</v>
      </c>
      <c r="AY179" s="185" t="s">
        <v>168</v>
      </c>
    </row>
    <row r="180" spans="1:65" s="186" customFormat="1" ht="14.4" customHeight="1" x14ac:dyDescent="0.3">
      <c r="B180" s="187"/>
      <c r="C180" s="188"/>
      <c r="D180" s="188"/>
      <c r="E180" s="189"/>
      <c r="F180" s="261" t="s">
        <v>178</v>
      </c>
      <c r="G180" s="261"/>
      <c r="H180" s="261"/>
      <c r="I180" s="261"/>
      <c r="J180" s="188"/>
      <c r="K180" s="190">
        <v>3.21</v>
      </c>
      <c r="L180" s="188"/>
      <c r="M180" s="188"/>
      <c r="N180" s="188"/>
      <c r="O180" s="188"/>
      <c r="P180" s="188"/>
      <c r="Q180" s="188"/>
      <c r="R180" s="191"/>
      <c r="T180" s="192"/>
      <c r="U180" s="188"/>
      <c r="V180" s="188"/>
      <c r="W180" s="188"/>
      <c r="X180" s="188"/>
      <c r="Y180" s="188"/>
      <c r="Z180" s="188"/>
      <c r="AA180" s="193"/>
      <c r="AT180" s="194" t="s">
        <v>176</v>
      </c>
      <c r="AU180" s="194" t="s">
        <v>98</v>
      </c>
      <c r="AV180" s="186" t="s">
        <v>173</v>
      </c>
      <c r="AW180" s="186" t="s">
        <v>32</v>
      </c>
      <c r="AX180" s="186" t="s">
        <v>82</v>
      </c>
      <c r="AY180" s="194" t="s">
        <v>168</v>
      </c>
    </row>
    <row r="181" spans="1:65" s="39" customFormat="1" ht="34.200000000000003" customHeight="1" x14ac:dyDescent="0.3">
      <c r="B181" s="139"/>
      <c r="C181" s="170" t="s">
        <v>226</v>
      </c>
      <c r="D181" s="170" t="s">
        <v>169</v>
      </c>
      <c r="E181" s="171" t="s">
        <v>227</v>
      </c>
      <c r="F181" s="256" t="s">
        <v>228</v>
      </c>
      <c r="G181" s="256"/>
      <c r="H181" s="256"/>
      <c r="I181" s="256"/>
      <c r="J181" s="172" t="s">
        <v>172</v>
      </c>
      <c r="K181" s="173">
        <v>0.44800000000000001</v>
      </c>
      <c r="L181" s="257">
        <v>0</v>
      </c>
      <c r="M181" s="257"/>
      <c r="N181" s="258">
        <f>ROUND(L181*K181,2)</f>
        <v>0</v>
      </c>
      <c r="O181" s="258"/>
      <c r="P181" s="258"/>
      <c r="Q181" s="258"/>
      <c r="R181" s="141"/>
      <c r="T181" s="174"/>
      <c r="U181" s="50" t="s">
        <v>39</v>
      </c>
      <c r="V181" s="41"/>
      <c r="W181" s="175">
        <f>V181*K181</f>
        <v>0</v>
      </c>
      <c r="X181" s="175">
        <v>2.45329</v>
      </c>
      <c r="Y181" s="175">
        <f>X181*K181</f>
        <v>1.0990739199999999</v>
      </c>
      <c r="Z181" s="175">
        <v>0</v>
      </c>
      <c r="AA181" s="176">
        <f>Z181*K181</f>
        <v>0</v>
      </c>
      <c r="AR181" s="22" t="s">
        <v>173</v>
      </c>
      <c r="AT181" s="22" t="s">
        <v>169</v>
      </c>
      <c r="AU181" s="22" t="s">
        <v>98</v>
      </c>
      <c r="AY181" s="22" t="s">
        <v>168</v>
      </c>
      <c r="BE181" s="111">
        <f>IF(U181="základní",N181,0)</f>
        <v>0</v>
      </c>
      <c r="BF181" s="111">
        <f>IF(U181="snížená",N181,0)</f>
        <v>0</v>
      </c>
      <c r="BG181" s="111">
        <f>IF(U181="zákl. přenesená",N181,0)</f>
        <v>0</v>
      </c>
      <c r="BH181" s="111">
        <f>IF(U181="sníž. přenesená",N181,0)</f>
        <v>0</v>
      </c>
      <c r="BI181" s="111">
        <f>IF(U181="nulová",N181,0)</f>
        <v>0</v>
      </c>
      <c r="BJ181" s="22" t="s">
        <v>82</v>
      </c>
      <c r="BK181" s="111">
        <f>ROUND(L181*K181,2)</f>
        <v>0</v>
      </c>
      <c r="BL181" s="22" t="s">
        <v>173</v>
      </c>
      <c r="BM181" s="22" t="s">
        <v>229</v>
      </c>
    </row>
    <row r="182" spans="1:65" s="177" customFormat="1" ht="14.4" customHeight="1" x14ac:dyDescent="0.3">
      <c r="B182" s="178"/>
      <c r="C182" s="179"/>
      <c r="D182" s="179"/>
      <c r="E182" s="180"/>
      <c r="F182" s="259" t="s">
        <v>230</v>
      </c>
      <c r="G182" s="259"/>
      <c r="H182" s="259"/>
      <c r="I182" s="259"/>
      <c r="J182" s="179"/>
      <c r="K182" s="181">
        <v>0.44800000000000001</v>
      </c>
      <c r="L182" s="179"/>
      <c r="M182" s="179"/>
      <c r="N182" s="179"/>
      <c r="O182" s="179"/>
      <c r="P182" s="179"/>
      <c r="Q182" s="179"/>
      <c r="R182" s="182"/>
      <c r="T182" s="183"/>
      <c r="U182" s="179"/>
      <c r="V182" s="179"/>
      <c r="W182" s="179"/>
      <c r="X182" s="179"/>
      <c r="Y182" s="179"/>
      <c r="Z182" s="179"/>
      <c r="AA182" s="184"/>
      <c r="AT182" s="185" t="s">
        <v>176</v>
      </c>
      <c r="AU182" s="185" t="s">
        <v>98</v>
      </c>
      <c r="AV182" s="177" t="s">
        <v>98</v>
      </c>
      <c r="AW182" s="177" t="s">
        <v>32</v>
      </c>
      <c r="AX182" s="177" t="s">
        <v>82</v>
      </c>
      <c r="AY182" s="185" t="s">
        <v>168</v>
      </c>
    </row>
    <row r="183" spans="1:65" s="39" customFormat="1" ht="34.200000000000003" customHeight="1" x14ac:dyDescent="0.3">
      <c r="B183" s="139"/>
      <c r="C183" s="170" t="s">
        <v>231</v>
      </c>
      <c r="D183" s="170" t="s">
        <v>169</v>
      </c>
      <c r="E183" s="171" t="s">
        <v>232</v>
      </c>
      <c r="F183" s="256" t="s">
        <v>233</v>
      </c>
      <c r="G183" s="256"/>
      <c r="H183" s="256"/>
      <c r="I183" s="256"/>
      <c r="J183" s="172" t="s">
        <v>172</v>
      </c>
      <c r="K183" s="173">
        <v>1.034</v>
      </c>
      <c r="L183" s="257">
        <v>0</v>
      </c>
      <c r="M183" s="257"/>
      <c r="N183" s="258">
        <f>ROUND(L183*K183,2)</f>
        <v>0</v>
      </c>
      <c r="O183" s="258"/>
      <c r="P183" s="258"/>
      <c r="Q183" s="258"/>
      <c r="R183" s="141"/>
      <c r="T183" s="174"/>
      <c r="U183" s="50" t="s">
        <v>39</v>
      </c>
      <c r="V183" s="41"/>
      <c r="W183" s="175">
        <f>V183*K183</f>
        <v>0</v>
      </c>
      <c r="X183" s="175">
        <v>2.45329</v>
      </c>
      <c r="Y183" s="175">
        <f>X183*K183</f>
        <v>2.53670186</v>
      </c>
      <c r="Z183" s="175">
        <v>0</v>
      </c>
      <c r="AA183" s="176">
        <f>Z183*K183</f>
        <v>0</v>
      </c>
      <c r="AR183" s="22" t="s">
        <v>173</v>
      </c>
      <c r="AT183" s="22" t="s">
        <v>169</v>
      </c>
      <c r="AU183" s="22" t="s">
        <v>98</v>
      </c>
      <c r="AY183" s="22" t="s">
        <v>168</v>
      </c>
      <c r="BE183" s="111">
        <f>IF(U183="základní",N183,0)</f>
        <v>0</v>
      </c>
      <c r="BF183" s="111">
        <f>IF(U183="snížená",N183,0)</f>
        <v>0</v>
      </c>
      <c r="BG183" s="111">
        <f>IF(U183="zákl. přenesená",N183,0)</f>
        <v>0</v>
      </c>
      <c r="BH183" s="111">
        <f>IF(U183="sníž. přenesená",N183,0)</f>
        <v>0</v>
      </c>
      <c r="BI183" s="111">
        <f>IF(U183="nulová",N183,0)</f>
        <v>0</v>
      </c>
      <c r="BJ183" s="22" t="s">
        <v>82</v>
      </c>
      <c r="BK183" s="111">
        <f>ROUND(L183*K183,2)</f>
        <v>0</v>
      </c>
      <c r="BL183" s="22" t="s">
        <v>173</v>
      </c>
      <c r="BM183" s="22" t="s">
        <v>234</v>
      </c>
    </row>
    <row r="184" spans="1:65" s="177" customFormat="1" ht="14.4" customHeight="1" x14ac:dyDescent="0.3">
      <c r="B184" s="178"/>
      <c r="C184" s="179"/>
      <c r="D184" s="179"/>
      <c r="E184" s="180"/>
      <c r="F184" s="259" t="s">
        <v>235</v>
      </c>
      <c r="G184" s="259"/>
      <c r="H184" s="259"/>
      <c r="I184" s="259"/>
      <c r="J184" s="179"/>
      <c r="K184" s="181">
        <v>1.034</v>
      </c>
      <c r="L184" s="179"/>
      <c r="M184" s="179"/>
      <c r="N184" s="179"/>
      <c r="O184" s="179"/>
      <c r="P184" s="179"/>
      <c r="Q184" s="179"/>
      <c r="R184" s="182"/>
      <c r="T184" s="183"/>
      <c r="U184" s="179"/>
      <c r="V184" s="179"/>
      <c r="W184" s="179"/>
      <c r="X184" s="179"/>
      <c r="Y184" s="179"/>
      <c r="Z184" s="179"/>
      <c r="AA184" s="184"/>
      <c r="AT184" s="185" t="s">
        <v>176</v>
      </c>
      <c r="AU184" s="185" t="s">
        <v>98</v>
      </c>
      <c r="AV184" s="177" t="s">
        <v>98</v>
      </c>
      <c r="AW184" s="177" t="s">
        <v>32</v>
      </c>
      <c r="AX184" s="177" t="s">
        <v>82</v>
      </c>
      <c r="AY184" s="185" t="s">
        <v>168</v>
      </c>
    </row>
    <row r="185" spans="1:65" s="39" customFormat="1" ht="14.4" customHeight="1" x14ac:dyDescent="0.3">
      <c r="B185" s="139"/>
      <c r="C185" s="170" t="s">
        <v>236</v>
      </c>
      <c r="D185" s="170" t="s">
        <v>169</v>
      </c>
      <c r="E185" s="171" t="s">
        <v>237</v>
      </c>
      <c r="F185" s="256" t="s">
        <v>238</v>
      </c>
      <c r="G185" s="256"/>
      <c r="H185" s="256"/>
      <c r="I185" s="256"/>
      <c r="J185" s="172" t="s">
        <v>211</v>
      </c>
      <c r="K185" s="173">
        <v>2.774</v>
      </c>
      <c r="L185" s="257">
        <v>0</v>
      </c>
      <c r="M185" s="257"/>
      <c r="N185" s="258">
        <f>ROUND(L185*K185,2)</f>
        <v>0</v>
      </c>
      <c r="O185" s="258"/>
      <c r="P185" s="258"/>
      <c r="Q185" s="258"/>
      <c r="R185" s="141"/>
      <c r="T185" s="174"/>
      <c r="U185" s="50" t="s">
        <v>39</v>
      </c>
      <c r="V185" s="41"/>
      <c r="W185" s="175">
        <f>V185*K185</f>
        <v>0</v>
      </c>
      <c r="X185" s="175">
        <v>2.47E-3</v>
      </c>
      <c r="Y185" s="175">
        <f>X185*K185</f>
        <v>6.85178E-3</v>
      </c>
      <c r="Z185" s="175">
        <v>0</v>
      </c>
      <c r="AA185" s="176">
        <f>Z185*K185</f>
        <v>0</v>
      </c>
      <c r="AR185" s="22" t="s">
        <v>173</v>
      </c>
      <c r="AT185" s="22" t="s">
        <v>169</v>
      </c>
      <c r="AU185" s="22" t="s">
        <v>98</v>
      </c>
      <c r="AY185" s="22" t="s">
        <v>168</v>
      </c>
      <c r="BE185" s="111">
        <f>IF(U185="základní",N185,0)</f>
        <v>0</v>
      </c>
      <c r="BF185" s="111">
        <f>IF(U185="snížená",N185,0)</f>
        <v>0</v>
      </c>
      <c r="BG185" s="111">
        <f>IF(U185="zákl. přenesená",N185,0)</f>
        <v>0</v>
      </c>
      <c r="BH185" s="111">
        <f>IF(U185="sníž. přenesená",N185,0)</f>
        <v>0</v>
      </c>
      <c r="BI185" s="111">
        <f>IF(U185="nulová",N185,0)</f>
        <v>0</v>
      </c>
      <c r="BJ185" s="22" t="s">
        <v>82</v>
      </c>
      <c r="BK185" s="111">
        <f>ROUND(L185*K185,2)</f>
        <v>0</v>
      </c>
      <c r="BL185" s="22" t="s">
        <v>173</v>
      </c>
      <c r="BM185" s="22" t="s">
        <v>239</v>
      </c>
    </row>
    <row r="186" spans="1:65" s="177" customFormat="1" ht="14.4" customHeight="1" x14ac:dyDescent="0.3">
      <c r="B186" s="178"/>
      <c r="C186" s="179"/>
      <c r="D186" s="179"/>
      <c r="E186" s="180"/>
      <c r="F186" s="259" t="s">
        <v>240</v>
      </c>
      <c r="G186" s="259"/>
      <c r="H186" s="259"/>
      <c r="I186" s="259"/>
      <c r="J186" s="179"/>
      <c r="K186" s="181">
        <v>1.6579999999999999</v>
      </c>
      <c r="L186" s="179"/>
      <c r="M186" s="179"/>
      <c r="N186" s="179"/>
      <c r="O186" s="179"/>
      <c r="P186" s="179"/>
      <c r="Q186" s="179"/>
      <c r="R186" s="182"/>
      <c r="T186" s="183"/>
      <c r="U186" s="179"/>
      <c r="V186" s="179"/>
      <c r="W186" s="179"/>
      <c r="X186" s="179"/>
      <c r="Y186" s="179"/>
      <c r="Z186" s="179"/>
      <c r="AA186" s="184"/>
      <c r="AT186" s="185" t="s">
        <v>176</v>
      </c>
      <c r="AU186" s="185" t="s">
        <v>98</v>
      </c>
      <c r="AV186" s="177" t="s">
        <v>98</v>
      </c>
      <c r="AW186" s="177" t="s">
        <v>32</v>
      </c>
      <c r="AX186" s="177" t="s">
        <v>74</v>
      </c>
      <c r="AY186" s="185" t="s">
        <v>168</v>
      </c>
    </row>
    <row r="187" spans="1:65" ht="14.4" customHeight="1" x14ac:dyDescent="0.3">
      <c r="A187" s="177"/>
      <c r="B187" s="178"/>
      <c r="C187" s="179"/>
      <c r="D187" s="179"/>
      <c r="E187" s="180"/>
      <c r="F187" s="260" t="s">
        <v>241</v>
      </c>
      <c r="G187" s="260"/>
      <c r="H187" s="260"/>
      <c r="I187" s="260"/>
      <c r="J187" s="179"/>
      <c r="K187" s="181">
        <v>1.1160000000000001</v>
      </c>
      <c r="L187" s="179"/>
      <c r="M187" s="179"/>
      <c r="N187" s="179"/>
      <c r="O187" s="179"/>
      <c r="P187" s="179"/>
      <c r="Q187" s="179"/>
      <c r="R187" s="182"/>
      <c r="T187" s="183"/>
      <c r="U187" s="179"/>
      <c r="V187" s="179"/>
      <c r="W187" s="179"/>
      <c r="X187" s="179"/>
      <c r="Y187" s="179"/>
      <c r="Z187" s="179"/>
      <c r="AA187" s="184"/>
      <c r="AT187" s="185" t="s">
        <v>176</v>
      </c>
      <c r="AU187" s="185" t="s">
        <v>98</v>
      </c>
      <c r="AV187" s="177" t="s">
        <v>98</v>
      </c>
      <c r="AW187" s="177" t="s">
        <v>32</v>
      </c>
      <c r="AX187" s="177" t="s">
        <v>74</v>
      </c>
      <c r="AY187" s="185" t="s">
        <v>168</v>
      </c>
    </row>
    <row r="188" spans="1:65" s="186" customFormat="1" ht="14.4" customHeight="1" x14ac:dyDescent="0.3">
      <c r="B188" s="187"/>
      <c r="C188" s="188"/>
      <c r="D188" s="188"/>
      <c r="E188" s="189"/>
      <c r="F188" s="261" t="s">
        <v>178</v>
      </c>
      <c r="G188" s="261"/>
      <c r="H188" s="261"/>
      <c r="I188" s="261"/>
      <c r="J188" s="188"/>
      <c r="K188" s="190">
        <v>2.774</v>
      </c>
      <c r="L188" s="188"/>
      <c r="M188" s="188"/>
      <c r="N188" s="188"/>
      <c r="O188" s="188"/>
      <c r="P188" s="188"/>
      <c r="Q188" s="188"/>
      <c r="R188" s="191"/>
      <c r="T188" s="192"/>
      <c r="U188" s="188"/>
      <c r="V188" s="188"/>
      <c r="W188" s="188"/>
      <c r="X188" s="188"/>
      <c r="Y188" s="188"/>
      <c r="Z188" s="188"/>
      <c r="AA188" s="193"/>
      <c r="AT188" s="194" t="s">
        <v>176</v>
      </c>
      <c r="AU188" s="194" t="s">
        <v>98</v>
      </c>
      <c r="AV188" s="186" t="s">
        <v>173</v>
      </c>
      <c r="AW188" s="186" t="s">
        <v>32</v>
      </c>
      <c r="AX188" s="186" t="s">
        <v>82</v>
      </c>
      <c r="AY188" s="194" t="s">
        <v>168</v>
      </c>
    </row>
    <row r="189" spans="1:65" s="39" customFormat="1" ht="22.95" customHeight="1" x14ac:dyDescent="0.3">
      <c r="B189" s="139"/>
      <c r="C189" s="170" t="s">
        <v>242</v>
      </c>
      <c r="D189" s="170" t="s">
        <v>169</v>
      </c>
      <c r="E189" s="171" t="s">
        <v>243</v>
      </c>
      <c r="F189" s="256" t="s">
        <v>244</v>
      </c>
      <c r="G189" s="256"/>
      <c r="H189" s="256"/>
      <c r="I189" s="256"/>
      <c r="J189" s="172" t="s">
        <v>211</v>
      </c>
      <c r="K189" s="173">
        <v>2.774</v>
      </c>
      <c r="L189" s="257">
        <v>0</v>
      </c>
      <c r="M189" s="257"/>
      <c r="N189" s="258">
        <f>ROUND(L189*K189,2)</f>
        <v>0</v>
      </c>
      <c r="O189" s="258"/>
      <c r="P189" s="258"/>
      <c r="Q189" s="258"/>
      <c r="R189" s="141"/>
      <c r="T189" s="174"/>
      <c r="U189" s="50" t="s">
        <v>39</v>
      </c>
      <c r="V189" s="41"/>
      <c r="W189" s="175">
        <f>V189*K189</f>
        <v>0</v>
      </c>
      <c r="X189" s="175">
        <v>0</v>
      </c>
      <c r="Y189" s="175">
        <f>X189*K189</f>
        <v>0</v>
      </c>
      <c r="Z189" s="175">
        <v>0</v>
      </c>
      <c r="AA189" s="176">
        <f>Z189*K189</f>
        <v>0</v>
      </c>
      <c r="AR189" s="22" t="s">
        <v>173</v>
      </c>
      <c r="AT189" s="22" t="s">
        <v>169</v>
      </c>
      <c r="AU189" s="22" t="s">
        <v>98</v>
      </c>
      <c r="AY189" s="22" t="s">
        <v>168</v>
      </c>
      <c r="BE189" s="111">
        <f>IF(U189="základní",N189,0)</f>
        <v>0</v>
      </c>
      <c r="BF189" s="111">
        <f>IF(U189="snížená",N189,0)</f>
        <v>0</v>
      </c>
      <c r="BG189" s="111">
        <f>IF(U189="zákl. přenesená",N189,0)</f>
        <v>0</v>
      </c>
      <c r="BH189" s="111">
        <f>IF(U189="sníž. přenesená",N189,0)</f>
        <v>0</v>
      </c>
      <c r="BI189" s="111">
        <f>IF(U189="nulová",N189,0)</f>
        <v>0</v>
      </c>
      <c r="BJ189" s="22" t="s">
        <v>82</v>
      </c>
      <c r="BK189" s="111">
        <f>ROUND(L189*K189,2)</f>
        <v>0</v>
      </c>
      <c r="BL189" s="22" t="s">
        <v>173</v>
      </c>
      <c r="BM189" s="22" t="s">
        <v>245</v>
      </c>
    </row>
    <row r="190" spans="1:65" s="39" customFormat="1" ht="22.95" customHeight="1" x14ac:dyDescent="0.3">
      <c r="B190" s="139"/>
      <c r="C190" s="170" t="s">
        <v>10</v>
      </c>
      <c r="D190" s="170" t="s">
        <v>169</v>
      </c>
      <c r="E190" s="171" t="s">
        <v>246</v>
      </c>
      <c r="F190" s="256" t="s">
        <v>247</v>
      </c>
      <c r="G190" s="256"/>
      <c r="H190" s="256"/>
      <c r="I190" s="256"/>
      <c r="J190" s="172" t="s">
        <v>200</v>
      </c>
      <c r="K190" s="173">
        <v>0.221</v>
      </c>
      <c r="L190" s="257">
        <v>0</v>
      </c>
      <c r="M190" s="257"/>
      <c r="N190" s="258">
        <f>ROUND(L190*K190,2)</f>
        <v>0</v>
      </c>
      <c r="O190" s="258"/>
      <c r="P190" s="258"/>
      <c r="Q190" s="258"/>
      <c r="R190" s="141"/>
      <c r="T190" s="174"/>
      <c r="U190" s="50" t="s">
        <v>39</v>
      </c>
      <c r="V190" s="41"/>
      <c r="W190" s="175">
        <f>V190*K190</f>
        <v>0</v>
      </c>
      <c r="X190" s="175">
        <v>1.0525899999999999</v>
      </c>
      <c r="Y190" s="175">
        <f>X190*K190</f>
        <v>0.23262238999999998</v>
      </c>
      <c r="Z190" s="175">
        <v>0</v>
      </c>
      <c r="AA190" s="176">
        <f>Z190*K190</f>
        <v>0</v>
      </c>
      <c r="AR190" s="22" t="s">
        <v>173</v>
      </c>
      <c r="AT190" s="22" t="s">
        <v>169</v>
      </c>
      <c r="AU190" s="22" t="s">
        <v>98</v>
      </c>
      <c r="AY190" s="22" t="s">
        <v>168</v>
      </c>
      <c r="BE190" s="111">
        <f>IF(U190="základní",N190,0)</f>
        <v>0</v>
      </c>
      <c r="BF190" s="111">
        <f>IF(U190="snížená",N190,0)</f>
        <v>0</v>
      </c>
      <c r="BG190" s="111">
        <f>IF(U190="zákl. přenesená",N190,0)</f>
        <v>0</v>
      </c>
      <c r="BH190" s="111">
        <f>IF(U190="sníž. přenesená",N190,0)</f>
        <v>0</v>
      </c>
      <c r="BI190" s="111">
        <f>IF(U190="nulová",N190,0)</f>
        <v>0</v>
      </c>
      <c r="BJ190" s="22" t="s">
        <v>82</v>
      </c>
      <c r="BK190" s="111">
        <f>ROUND(L190*K190,2)</f>
        <v>0</v>
      </c>
      <c r="BL190" s="22" t="s">
        <v>173</v>
      </c>
      <c r="BM190" s="22" t="s">
        <v>248</v>
      </c>
    </row>
    <row r="191" spans="1:65" s="177" customFormat="1" ht="22.95" customHeight="1" x14ac:dyDescent="0.3">
      <c r="B191" s="178"/>
      <c r="C191" s="179"/>
      <c r="D191" s="179"/>
      <c r="E191" s="180"/>
      <c r="F191" s="259" t="s">
        <v>249</v>
      </c>
      <c r="G191" s="259"/>
      <c r="H191" s="259"/>
      <c r="I191" s="259"/>
      <c r="J191" s="179"/>
      <c r="K191" s="181">
        <v>0.112</v>
      </c>
      <c r="L191" s="179"/>
      <c r="M191" s="179"/>
      <c r="N191" s="179"/>
      <c r="O191" s="179"/>
      <c r="P191" s="179"/>
      <c r="Q191" s="179"/>
      <c r="R191" s="182"/>
      <c r="T191" s="183"/>
      <c r="U191" s="179"/>
      <c r="V191" s="179"/>
      <c r="W191" s="179"/>
      <c r="X191" s="179"/>
      <c r="Y191" s="179"/>
      <c r="Z191" s="179"/>
      <c r="AA191" s="184"/>
      <c r="AT191" s="185" t="s">
        <v>176</v>
      </c>
      <c r="AU191" s="185" t="s">
        <v>98</v>
      </c>
      <c r="AV191" s="177" t="s">
        <v>98</v>
      </c>
      <c r="AW191" s="177" t="s">
        <v>32</v>
      </c>
      <c r="AX191" s="177" t="s">
        <v>74</v>
      </c>
      <c r="AY191" s="185" t="s">
        <v>168</v>
      </c>
    </row>
    <row r="192" spans="1:65" ht="14.4" customHeight="1" x14ac:dyDescent="0.3">
      <c r="A192" s="177"/>
      <c r="B192" s="178"/>
      <c r="C192" s="179"/>
      <c r="D192" s="179"/>
      <c r="E192" s="180"/>
      <c r="F192" s="260" t="s">
        <v>250</v>
      </c>
      <c r="G192" s="260"/>
      <c r="H192" s="260"/>
      <c r="I192" s="260"/>
      <c r="J192" s="179"/>
      <c r="K192" s="181">
        <v>6.2E-2</v>
      </c>
      <c r="L192" s="179"/>
      <c r="M192" s="179"/>
      <c r="N192" s="179"/>
      <c r="O192" s="179"/>
      <c r="P192" s="179"/>
      <c r="Q192" s="179"/>
      <c r="R192" s="182"/>
      <c r="T192" s="183"/>
      <c r="U192" s="179"/>
      <c r="V192" s="179"/>
      <c r="W192" s="179"/>
      <c r="X192" s="179"/>
      <c r="Y192" s="179"/>
      <c r="Z192" s="179"/>
      <c r="AA192" s="184"/>
      <c r="AT192" s="185" t="s">
        <v>176</v>
      </c>
      <c r="AU192" s="185" t="s">
        <v>98</v>
      </c>
      <c r="AV192" s="177" t="s">
        <v>98</v>
      </c>
      <c r="AW192" s="177" t="s">
        <v>32</v>
      </c>
      <c r="AX192" s="177" t="s">
        <v>74</v>
      </c>
      <c r="AY192" s="185" t="s">
        <v>168</v>
      </c>
    </row>
    <row r="193" spans="1:65" ht="14.4" customHeight="1" x14ac:dyDescent="0.3">
      <c r="A193" s="177"/>
      <c r="B193" s="178"/>
      <c r="C193" s="179"/>
      <c r="D193" s="179"/>
      <c r="E193" s="180"/>
      <c r="F193" s="260" t="s">
        <v>251</v>
      </c>
      <c r="G193" s="260"/>
      <c r="H193" s="260"/>
      <c r="I193" s="260"/>
      <c r="J193" s="179"/>
      <c r="K193" s="181">
        <v>4.7E-2</v>
      </c>
      <c r="L193" s="179"/>
      <c r="M193" s="179"/>
      <c r="N193" s="179"/>
      <c r="O193" s="179"/>
      <c r="P193" s="179"/>
      <c r="Q193" s="179"/>
      <c r="R193" s="182"/>
      <c r="T193" s="183"/>
      <c r="U193" s="179"/>
      <c r="V193" s="179"/>
      <c r="W193" s="179"/>
      <c r="X193" s="179"/>
      <c r="Y193" s="179"/>
      <c r="Z193" s="179"/>
      <c r="AA193" s="184"/>
      <c r="AT193" s="185" t="s">
        <v>176</v>
      </c>
      <c r="AU193" s="185" t="s">
        <v>98</v>
      </c>
      <c r="AV193" s="177" t="s">
        <v>98</v>
      </c>
      <c r="AW193" s="177" t="s">
        <v>32</v>
      </c>
      <c r="AX193" s="177" t="s">
        <v>74</v>
      </c>
      <c r="AY193" s="185" t="s">
        <v>168</v>
      </c>
    </row>
    <row r="194" spans="1:65" s="186" customFormat="1" ht="14.4" customHeight="1" x14ac:dyDescent="0.3">
      <c r="B194" s="187"/>
      <c r="C194" s="188"/>
      <c r="D194" s="188"/>
      <c r="E194" s="189"/>
      <c r="F194" s="261" t="s">
        <v>178</v>
      </c>
      <c r="G194" s="261"/>
      <c r="H194" s="261"/>
      <c r="I194" s="261"/>
      <c r="J194" s="188"/>
      <c r="K194" s="190">
        <v>0.221</v>
      </c>
      <c r="L194" s="188"/>
      <c r="M194" s="188"/>
      <c r="N194" s="188"/>
      <c r="O194" s="188"/>
      <c r="P194" s="188"/>
      <c r="Q194" s="188"/>
      <c r="R194" s="191"/>
      <c r="T194" s="192"/>
      <c r="U194" s="188"/>
      <c r="V194" s="188"/>
      <c r="W194" s="188"/>
      <c r="X194" s="188"/>
      <c r="Y194" s="188"/>
      <c r="Z194" s="188"/>
      <c r="AA194" s="193"/>
      <c r="AT194" s="194" t="s">
        <v>176</v>
      </c>
      <c r="AU194" s="194" t="s">
        <v>98</v>
      </c>
      <c r="AV194" s="186" t="s">
        <v>173</v>
      </c>
      <c r="AW194" s="186" t="s">
        <v>32</v>
      </c>
      <c r="AX194" s="186" t="s">
        <v>82</v>
      </c>
      <c r="AY194" s="194" t="s">
        <v>168</v>
      </c>
    </row>
    <row r="195" spans="1:65" s="39" customFormat="1" ht="22.95" customHeight="1" x14ac:dyDescent="0.3">
      <c r="B195" s="139"/>
      <c r="C195" s="170" t="s">
        <v>252</v>
      </c>
      <c r="D195" s="170" t="s">
        <v>169</v>
      </c>
      <c r="E195" s="171" t="s">
        <v>253</v>
      </c>
      <c r="F195" s="256" t="s">
        <v>254</v>
      </c>
      <c r="G195" s="256"/>
      <c r="H195" s="256"/>
      <c r="I195" s="256"/>
      <c r="J195" s="172" t="s">
        <v>172</v>
      </c>
      <c r="K195" s="173">
        <v>0.76800000000000002</v>
      </c>
      <c r="L195" s="257">
        <v>0</v>
      </c>
      <c r="M195" s="257"/>
      <c r="N195" s="258">
        <f>ROUND(L195*K195,2)</f>
        <v>0</v>
      </c>
      <c r="O195" s="258"/>
      <c r="P195" s="258"/>
      <c r="Q195" s="258"/>
      <c r="R195" s="141"/>
      <c r="T195" s="174"/>
      <c r="U195" s="50" t="s">
        <v>39</v>
      </c>
      <c r="V195" s="41"/>
      <c r="W195" s="175">
        <f>V195*K195</f>
        <v>0</v>
      </c>
      <c r="X195" s="175">
        <v>2.2563399999999998</v>
      </c>
      <c r="Y195" s="175">
        <f>X195*K195</f>
        <v>1.7328691199999999</v>
      </c>
      <c r="Z195" s="175">
        <v>0</v>
      </c>
      <c r="AA195" s="176">
        <f>Z195*K195</f>
        <v>0</v>
      </c>
      <c r="AR195" s="22" t="s">
        <v>173</v>
      </c>
      <c r="AT195" s="22" t="s">
        <v>169</v>
      </c>
      <c r="AU195" s="22" t="s">
        <v>98</v>
      </c>
      <c r="AY195" s="22" t="s">
        <v>168</v>
      </c>
      <c r="BE195" s="111">
        <f>IF(U195="základní",N195,0)</f>
        <v>0</v>
      </c>
      <c r="BF195" s="111">
        <f>IF(U195="snížená",N195,0)</f>
        <v>0</v>
      </c>
      <c r="BG195" s="111">
        <f>IF(U195="zákl. přenesená",N195,0)</f>
        <v>0</v>
      </c>
      <c r="BH195" s="111">
        <f>IF(U195="sníž. přenesená",N195,0)</f>
        <v>0</v>
      </c>
      <c r="BI195" s="111">
        <f>IF(U195="nulová",N195,0)</f>
        <v>0</v>
      </c>
      <c r="BJ195" s="22" t="s">
        <v>82</v>
      </c>
      <c r="BK195" s="111">
        <f>ROUND(L195*K195,2)</f>
        <v>0</v>
      </c>
      <c r="BL195" s="22" t="s">
        <v>173</v>
      </c>
      <c r="BM195" s="22" t="s">
        <v>255</v>
      </c>
    </row>
    <row r="196" spans="1:65" s="177" customFormat="1" ht="22.95" customHeight="1" x14ac:dyDescent="0.3">
      <c r="B196" s="178"/>
      <c r="C196" s="179"/>
      <c r="D196" s="179"/>
      <c r="E196" s="180"/>
      <c r="F196" s="259" t="s">
        <v>256</v>
      </c>
      <c r="G196" s="259"/>
      <c r="H196" s="259"/>
      <c r="I196" s="259"/>
      <c r="J196" s="179"/>
      <c r="K196" s="181">
        <v>0.76800000000000002</v>
      </c>
      <c r="L196" s="179"/>
      <c r="M196" s="179"/>
      <c r="N196" s="179"/>
      <c r="O196" s="179"/>
      <c r="P196" s="179"/>
      <c r="Q196" s="179"/>
      <c r="R196" s="182"/>
      <c r="T196" s="183"/>
      <c r="U196" s="179"/>
      <c r="V196" s="179"/>
      <c r="W196" s="179"/>
      <c r="X196" s="179"/>
      <c r="Y196" s="179"/>
      <c r="Z196" s="179"/>
      <c r="AA196" s="184"/>
      <c r="AT196" s="185" t="s">
        <v>176</v>
      </c>
      <c r="AU196" s="185" t="s">
        <v>98</v>
      </c>
      <c r="AV196" s="177" t="s">
        <v>98</v>
      </c>
      <c r="AW196" s="177" t="s">
        <v>32</v>
      </c>
      <c r="AX196" s="177" t="s">
        <v>82</v>
      </c>
      <c r="AY196" s="185" t="s">
        <v>168</v>
      </c>
    </row>
    <row r="197" spans="1:65" s="39" customFormat="1" ht="22.95" customHeight="1" x14ac:dyDescent="0.3">
      <c r="B197" s="139"/>
      <c r="C197" s="170" t="s">
        <v>257</v>
      </c>
      <c r="D197" s="170" t="s">
        <v>169</v>
      </c>
      <c r="E197" s="171" t="s">
        <v>258</v>
      </c>
      <c r="F197" s="256" t="s">
        <v>259</v>
      </c>
      <c r="G197" s="256"/>
      <c r="H197" s="256"/>
      <c r="I197" s="256"/>
      <c r="J197" s="172" t="s">
        <v>211</v>
      </c>
      <c r="K197" s="173">
        <v>2.5609999999999999</v>
      </c>
      <c r="L197" s="257">
        <v>0</v>
      </c>
      <c r="M197" s="257"/>
      <c r="N197" s="258">
        <f>ROUND(L197*K197,2)</f>
        <v>0</v>
      </c>
      <c r="O197" s="258"/>
      <c r="P197" s="258"/>
      <c r="Q197" s="258"/>
      <c r="R197" s="141"/>
      <c r="T197" s="174"/>
      <c r="U197" s="50" t="s">
        <v>39</v>
      </c>
      <c r="V197" s="41"/>
      <c r="W197" s="175">
        <f>V197*K197</f>
        <v>0</v>
      </c>
      <c r="X197" s="175">
        <v>2.6900000000000001E-3</v>
      </c>
      <c r="Y197" s="175">
        <f>X197*K197</f>
        <v>6.8890900000000005E-3</v>
      </c>
      <c r="Z197" s="175">
        <v>0</v>
      </c>
      <c r="AA197" s="176">
        <f>Z197*K197</f>
        <v>0</v>
      </c>
      <c r="AR197" s="22" t="s">
        <v>173</v>
      </c>
      <c r="AT197" s="22" t="s">
        <v>169</v>
      </c>
      <c r="AU197" s="22" t="s">
        <v>98</v>
      </c>
      <c r="AY197" s="22" t="s">
        <v>168</v>
      </c>
      <c r="BE197" s="111">
        <f>IF(U197="základní",N197,0)</f>
        <v>0</v>
      </c>
      <c r="BF197" s="111">
        <f>IF(U197="snížená",N197,0)</f>
        <v>0</v>
      </c>
      <c r="BG197" s="111">
        <f>IF(U197="zákl. přenesená",N197,0)</f>
        <v>0</v>
      </c>
      <c r="BH197" s="111">
        <f>IF(U197="sníž. přenesená",N197,0)</f>
        <v>0</v>
      </c>
      <c r="BI197" s="111">
        <f>IF(U197="nulová",N197,0)</f>
        <v>0</v>
      </c>
      <c r="BJ197" s="22" t="s">
        <v>82</v>
      </c>
      <c r="BK197" s="111">
        <f>ROUND(L197*K197,2)</f>
        <v>0</v>
      </c>
      <c r="BL197" s="22" t="s">
        <v>173</v>
      </c>
      <c r="BM197" s="22" t="s">
        <v>260</v>
      </c>
    </row>
    <row r="198" spans="1:65" s="177" customFormat="1" ht="22.95" customHeight="1" x14ac:dyDescent="0.3">
      <c r="B198" s="178"/>
      <c r="C198" s="179"/>
      <c r="D198" s="179"/>
      <c r="E198" s="180"/>
      <c r="F198" s="259" t="s">
        <v>261</v>
      </c>
      <c r="G198" s="259"/>
      <c r="H198" s="259"/>
      <c r="I198" s="259"/>
      <c r="J198" s="179"/>
      <c r="K198" s="181">
        <v>2.5609999999999999</v>
      </c>
      <c r="L198" s="179"/>
      <c r="M198" s="179"/>
      <c r="N198" s="179"/>
      <c r="O198" s="179"/>
      <c r="P198" s="179"/>
      <c r="Q198" s="179"/>
      <c r="R198" s="182"/>
      <c r="T198" s="183"/>
      <c r="U198" s="179"/>
      <c r="V198" s="179"/>
      <c r="W198" s="179"/>
      <c r="X198" s="179"/>
      <c r="Y198" s="179"/>
      <c r="Z198" s="179"/>
      <c r="AA198" s="184"/>
      <c r="AT198" s="185" t="s">
        <v>176</v>
      </c>
      <c r="AU198" s="185" t="s">
        <v>98</v>
      </c>
      <c r="AV198" s="177" t="s">
        <v>98</v>
      </c>
      <c r="AW198" s="177" t="s">
        <v>32</v>
      </c>
      <c r="AX198" s="177" t="s">
        <v>82</v>
      </c>
      <c r="AY198" s="185" t="s">
        <v>168</v>
      </c>
    </row>
    <row r="199" spans="1:65" s="39" customFormat="1" ht="22.95" customHeight="1" x14ac:dyDescent="0.3">
      <c r="B199" s="139"/>
      <c r="C199" s="170" t="s">
        <v>262</v>
      </c>
      <c r="D199" s="170" t="s">
        <v>169</v>
      </c>
      <c r="E199" s="171" t="s">
        <v>263</v>
      </c>
      <c r="F199" s="256" t="s">
        <v>264</v>
      </c>
      <c r="G199" s="256"/>
      <c r="H199" s="256"/>
      <c r="I199" s="256"/>
      <c r="J199" s="172" t="s">
        <v>211</v>
      </c>
      <c r="K199" s="173">
        <v>2.5609999999999999</v>
      </c>
      <c r="L199" s="257">
        <v>0</v>
      </c>
      <c r="M199" s="257"/>
      <c r="N199" s="258">
        <f>ROUND(L199*K199,2)</f>
        <v>0</v>
      </c>
      <c r="O199" s="258"/>
      <c r="P199" s="258"/>
      <c r="Q199" s="258"/>
      <c r="R199" s="141"/>
      <c r="T199" s="174"/>
      <c r="U199" s="50" t="s">
        <v>39</v>
      </c>
      <c r="V199" s="41"/>
      <c r="W199" s="175">
        <f>V199*K199</f>
        <v>0</v>
      </c>
      <c r="X199" s="175">
        <v>0</v>
      </c>
      <c r="Y199" s="175">
        <f>X199*K199</f>
        <v>0</v>
      </c>
      <c r="Z199" s="175">
        <v>0</v>
      </c>
      <c r="AA199" s="176">
        <f>Z199*K199</f>
        <v>0</v>
      </c>
      <c r="AR199" s="22" t="s">
        <v>173</v>
      </c>
      <c r="AT199" s="22" t="s">
        <v>169</v>
      </c>
      <c r="AU199" s="22" t="s">
        <v>98</v>
      </c>
      <c r="AY199" s="22" t="s">
        <v>168</v>
      </c>
      <c r="BE199" s="111">
        <f>IF(U199="základní",N199,0)</f>
        <v>0</v>
      </c>
      <c r="BF199" s="111">
        <f>IF(U199="snížená",N199,0)</f>
        <v>0</v>
      </c>
      <c r="BG199" s="111">
        <f>IF(U199="zákl. přenesená",N199,0)</f>
        <v>0</v>
      </c>
      <c r="BH199" s="111">
        <f>IF(U199="sníž. přenesená",N199,0)</f>
        <v>0</v>
      </c>
      <c r="BI199" s="111">
        <f>IF(U199="nulová",N199,0)</f>
        <v>0</v>
      </c>
      <c r="BJ199" s="22" t="s">
        <v>82</v>
      </c>
      <c r="BK199" s="111">
        <f>ROUND(L199*K199,2)</f>
        <v>0</v>
      </c>
      <c r="BL199" s="22" t="s">
        <v>173</v>
      </c>
      <c r="BM199" s="22" t="s">
        <v>265</v>
      </c>
    </row>
    <row r="200" spans="1:65" s="158" customFormat="1" ht="29.85" customHeight="1" x14ac:dyDescent="0.35">
      <c r="B200" s="159"/>
      <c r="C200" s="160"/>
      <c r="D200" s="169" t="s">
        <v>111</v>
      </c>
      <c r="E200" s="169"/>
      <c r="F200" s="169"/>
      <c r="G200" s="169"/>
      <c r="H200" s="169"/>
      <c r="I200" s="169"/>
      <c r="J200" s="169"/>
      <c r="K200" s="169"/>
      <c r="L200" s="169"/>
      <c r="M200" s="169"/>
      <c r="N200" s="262">
        <f>BK200</f>
        <v>0</v>
      </c>
      <c r="O200" s="262"/>
      <c r="P200" s="262"/>
      <c r="Q200" s="262"/>
      <c r="R200" s="162"/>
      <c r="T200" s="163"/>
      <c r="U200" s="160"/>
      <c r="V200" s="160"/>
      <c r="W200" s="164">
        <f>SUM(W201:W260)</f>
        <v>0</v>
      </c>
      <c r="X200" s="160"/>
      <c r="Y200" s="164">
        <f>SUM(Y201:Y260)</f>
        <v>41.86199955</v>
      </c>
      <c r="Z200" s="160"/>
      <c r="AA200" s="165">
        <f>SUM(AA201:AA260)</f>
        <v>0</v>
      </c>
      <c r="AR200" s="166" t="s">
        <v>82</v>
      </c>
      <c r="AT200" s="167" t="s">
        <v>73</v>
      </c>
      <c r="AU200" s="167" t="s">
        <v>82</v>
      </c>
      <c r="AY200" s="166" t="s">
        <v>168</v>
      </c>
      <c r="BK200" s="168">
        <f>SUM(BK201:BK260)</f>
        <v>0</v>
      </c>
    </row>
    <row r="201" spans="1:65" s="39" customFormat="1" ht="22.95" customHeight="1" x14ac:dyDescent="0.3">
      <c r="B201" s="139"/>
      <c r="C201" s="170" t="s">
        <v>266</v>
      </c>
      <c r="D201" s="170" t="s">
        <v>169</v>
      </c>
      <c r="E201" s="171" t="s">
        <v>267</v>
      </c>
      <c r="F201" s="256" t="s">
        <v>268</v>
      </c>
      <c r="G201" s="256"/>
      <c r="H201" s="256"/>
      <c r="I201" s="256"/>
      <c r="J201" s="172" t="s">
        <v>172</v>
      </c>
      <c r="K201" s="173">
        <v>7.899</v>
      </c>
      <c r="L201" s="257">
        <v>0</v>
      </c>
      <c r="M201" s="257"/>
      <c r="N201" s="258">
        <f>ROUND(L201*K201,2)</f>
        <v>0</v>
      </c>
      <c r="O201" s="258"/>
      <c r="P201" s="258"/>
      <c r="Q201" s="258"/>
      <c r="R201" s="141"/>
      <c r="T201" s="174"/>
      <c r="U201" s="50" t="s">
        <v>39</v>
      </c>
      <c r="V201" s="41"/>
      <c r="W201" s="175">
        <f>V201*K201</f>
        <v>0</v>
      </c>
      <c r="X201" s="175">
        <v>1.80972</v>
      </c>
      <c r="Y201" s="175">
        <f>X201*K201</f>
        <v>14.29497828</v>
      </c>
      <c r="Z201" s="175">
        <v>0</v>
      </c>
      <c r="AA201" s="176">
        <f>Z201*K201</f>
        <v>0</v>
      </c>
      <c r="AR201" s="22" t="s">
        <v>173</v>
      </c>
      <c r="AT201" s="22" t="s">
        <v>169</v>
      </c>
      <c r="AU201" s="22" t="s">
        <v>98</v>
      </c>
      <c r="AY201" s="22" t="s">
        <v>168</v>
      </c>
      <c r="BE201" s="111">
        <f>IF(U201="základní",N201,0)</f>
        <v>0</v>
      </c>
      <c r="BF201" s="111">
        <f>IF(U201="snížená",N201,0)</f>
        <v>0</v>
      </c>
      <c r="BG201" s="111">
        <f>IF(U201="zákl. přenesená",N201,0)</f>
        <v>0</v>
      </c>
      <c r="BH201" s="111">
        <f>IF(U201="sníž. přenesená",N201,0)</f>
        <v>0</v>
      </c>
      <c r="BI201" s="111">
        <f>IF(U201="nulová",N201,0)</f>
        <v>0</v>
      </c>
      <c r="BJ201" s="22" t="s">
        <v>82</v>
      </c>
      <c r="BK201" s="111">
        <f>ROUND(L201*K201,2)</f>
        <v>0</v>
      </c>
      <c r="BL201" s="22" t="s">
        <v>173</v>
      </c>
      <c r="BM201" s="22" t="s">
        <v>269</v>
      </c>
    </row>
    <row r="202" spans="1:65" s="177" customFormat="1" ht="34.200000000000003" customHeight="1" x14ac:dyDescent="0.3">
      <c r="B202" s="178"/>
      <c r="C202" s="179"/>
      <c r="D202" s="179"/>
      <c r="E202" s="180"/>
      <c r="F202" s="259" t="s">
        <v>270</v>
      </c>
      <c r="G202" s="259"/>
      <c r="H202" s="259"/>
      <c r="I202" s="259"/>
      <c r="J202" s="179"/>
      <c r="K202" s="181">
        <v>3.0659999999999998</v>
      </c>
      <c r="L202" s="179"/>
      <c r="M202" s="179"/>
      <c r="N202" s="179"/>
      <c r="O202" s="179"/>
      <c r="P202" s="179"/>
      <c r="Q202" s="179"/>
      <c r="R202" s="182"/>
      <c r="T202" s="183"/>
      <c r="U202" s="179"/>
      <c r="V202" s="179"/>
      <c r="W202" s="179"/>
      <c r="X202" s="179"/>
      <c r="Y202" s="179"/>
      <c r="Z202" s="179"/>
      <c r="AA202" s="184"/>
      <c r="AT202" s="185" t="s">
        <v>176</v>
      </c>
      <c r="AU202" s="185" t="s">
        <v>98</v>
      </c>
      <c r="AV202" s="177" t="s">
        <v>98</v>
      </c>
      <c r="AW202" s="177" t="s">
        <v>32</v>
      </c>
      <c r="AX202" s="177" t="s">
        <v>74</v>
      </c>
      <c r="AY202" s="185" t="s">
        <v>168</v>
      </c>
    </row>
    <row r="203" spans="1:65" ht="22.95" customHeight="1" x14ac:dyDescent="0.3">
      <c r="A203" s="177"/>
      <c r="B203" s="178"/>
      <c r="C203" s="179"/>
      <c r="D203" s="179"/>
      <c r="E203" s="180"/>
      <c r="F203" s="260" t="s">
        <v>271</v>
      </c>
      <c r="G203" s="260"/>
      <c r="H203" s="260"/>
      <c r="I203" s="260"/>
      <c r="J203" s="179"/>
      <c r="K203" s="181">
        <v>4.8330000000000002</v>
      </c>
      <c r="L203" s="179"/>
      <c r="M203" s="179"/>
      <c r="N203" s="179"/>
      <c r="O203" s="179"/>
      <c r="P203" s="179"/>
      <c r="Q203" s="179"/>
      <c r="R203" s="182"/>
      <c r="T203" s="183"/>
      <c r="U203" s="179"/>
      <c r="V203" s="179"/>
      <c r="W203" s="179"/>
      <c r="X203" s="179"/>
      <c r="Y203" s="179"/>
      <c r="Z203" s="179"/>
      <c r="AA203" s="184"/>
      <c r="AT203" s="185" t="s">
        <v>176</v>
      </c>
      <c r="AU203" s="185" t="s">
        <v>98</v>
      </c>
      <c r="AV203" s="177" t="s">
        <v>98</v>
      </c>
      <c r="AW203" s="177" t="s">
        <v>32</v>
      </c>
      <c r="AX203" s="177" t="s">
        <v>74</v>
      </c>
      <c r="AY203" s="185" t="s">
        <v>168</v>
      </c>
    </row>
    <row r="204" spans="1:65" s="186" customFormat="1" ht="14.4" customHeight="1" x14ac:dyDescent="0.3">
      <c r="B204" s="187"/>
      <c r="C204" s="188"/>
      <c r="D204" s="188"/>
      <c r="E204" s="189"/>
      <c r="F204" s="261" t="s">
        <v>178</v>
      </c>
      <c r="G204" s="261"/>
      <c r="H204" s="261"/>
      <c r="I204" s="261"/>
      <c r="J204" s="188"/>
      <c r="K204" s="190">
        <v>7.899</v>
      </c>
      <c r="L204" s="188"/>
      <c r="M204" s="188"/>
      <c r="N204" s="188"/>
      <c r="O204" s="188"/>
      <c r="P204" s="188"/>
      <c r="Q204" s="188"/>
      <c r="R204" s="191"/>
      <c r="T204" s="192"/>
      <c r="U204" s="188"/>
      <c r="V204" s="188"/>
      <c r="W204" s="188"/>
      <c r="X204" s="188"/>
      <c r="Y204" s="188"/>
      <c r="Z204" s="188"/>
      <c r="AA204" s="193"/>
      <c r="AT204" s="194" t="s">
        <v>176</v>
      </c>
      <c r="AU204" s="194" t="s">
        <v>98</v>
      </c>
      <c r="AV204" s="186" t="s">
        <v>173</v>
      </c>
      <c r="AW204" s="186" t="s">
        <v>32</v>
      </c>
      <c r="AX204" s="186" t="s">
        <v>82</v>
      </c>
      <c r="AY204" s="194" t="s">
        <v>168</v>
      </c>
    </row>
    <row r="205" spans="1:65" s="39" customFormat="1" ht="34.200000000000003" customHeight="1" x14ac:dyDescent="0.3">
      <c r="B205" s="139"/>
      <c r="C205" s="170" t="s">
        <v>272</v>
      </c>
      <c r="D205" s="170" t="s">
        <v>169</v>
      </c>
      <c r="E205" s="171" t="s">
        <v>273</v>
      </c>
      <c r="F205" s="256" t="s">
        <v>274</v>
      </c>
      <c r="G205" s="256"/>
      <c r="H205" s="256"/>
      <c r="I205" s="256"/>
      <c r="J205" s="172" t="s">
        <v>172</v>
      </c>
      <c r="K205" s="173">
        <v>0.88500000000000001</v>
      </c>
      <c r="L205" s="257">
        <v>0</v>
      </c>
      <c r="M205" s="257"/>
      <c r="N205" s="258">
        <f>ROUND(L205*K205,2)</f>
        <v>0</v>
      </c>
      <c r="O205" s="258"/>
      <c r="P205" s="258"/>
      <c r="Q205" s="258"/>
      <c r="R205" s="141"/>
      <c r="T205" s="174"/>
      <c r="U205" s="50" t="s">
        <v>39</v>
      </c>
      <c r="V205" s="41"/>
      <c r="W205" s="175">
        <f>V205*K205</f>
        <v>0</v>
      </c>
      <c r="X205" s="175">
        <v>0.74970000000000003</v>
      </c>
      <c r="Y205" s="175">
        <f>X205*K205</f>
        <v>0.66348450000000003</v>
      </c>
      <c r="Z205" s="175">
        <v>0</v>
      </c>
      <c r="AA205" s="176">
        <f>Z205*K205</f>
        <v>0</v>
      </c>
      <c r="AR205" s="22" t="s">
        <v>173</v>
      </c>
      <c r="AT205" s="22" t="s">
        <v>169</v>
      </c>
      <c r="AU205" s="22" t="s">
        <v>98</v>
      </c>
      <c r="AY205" s="22" t="s">
        <v>168</v>
      </c>
      <c r="BE205" s="111">
        <f>IF(U205="základní",N205,0)</f>
        <v>0</v>
      </c>
      <c r="BF205" s="111">
        <f>IF(U205="snížená",N205,0)</f>
        <v>0</v>
      </c>
      <c r="BG205" s="111">
        <f>IF(U205="zákl. přenesená",N205,0)</f>
        <v>0</v>
      </c>
      <c r="BH205" s="111">
        <f>IF(U205="sníž. přenesená",N205,0)</f>
        <v>0</v>
      </c>
      <c r="BI205" s="111">
        <f>IF(U205="nulová",N205,0)</f>
        <v>0</v>
      </c>
      <c r="BJ205" s="22" t="s">
        <v>82</v>
      </c>
      <c r="BK205" s="111">
        <f>ROUND(L205*K205,2)</f>
        <v>0</v>
      </c>
      <c r="BL205" s="22" t="s">
        <v>173</v>
      </c>
      <c r="BM205" s="22" t="s">
        <v>275</v>
      </c>
    </row>
    <row r="206" spans="1:65" s="177" customFormat="1" ht="14.4" customHeight="1" x14ac:dyDescent="0.3">
      <c r="B206" s="178"/>
      <c r="C206" s="179"/>
      <c r="D206" s="179"/>
      <c r="E206" s="180"/>
      <c r="F206" s="259" t="s">
        <v>276</v>
      </c>
      <c r="G206" s="259"/>
      <c r="H206" s="259"/>
      <c r="I206" s="259"/>
      <c r="J206" s="179"/>
      <c r="K206" s="181">
        <v>0.88500000000000001</v>
      </c>
      <c r="L206" s="179"/>
      <c r="M206" s="179"/>
      <c r="N206" s="179"/>
      <c r="O206" s="179"/>
      <c r="P206" s="179"/>
      <c r="Q206" s="179"/>
      <c r="R206" s="182"/>
      <c r="T206" s="183"/>
      <c r="U206" s="179"/>
      <c r="V206" s="179"/>
      <c r="W206" s="179"/>
      <c r="X206" s="179"/>
      <c r="Y206" s="179"/>
      <c r="Z206" s="179"/>
      <c r="AA206" s="184"/>
      <c r="AT206" s="185" t="s">
        <v>176</v>
      </c>
      <c r="AU206" s="185" t="s">
        <v>98</v>
      </c>
      <c r="AV206" s="177" t="s">
        <v>98</v>
      </c>
      <c r="AW206" s="177" t="s">
        <v>32</v>
      </c>
      <c r="AX206" s="177" t="s">
        <v>82</v>
      </c>
      <c r="AY206" s="185" t="s">
        <v>168</v>
      </c>
    </row>
    <row r="207" spans="1:65" s="39" customFormat="1" ht="22.95" customHeight="1" x14ac:dyDescent="0.3">
      <c r="B207" s="139"/>
      <c r="C207" s="170" t="s">
        <v>9</v>
      </c>
      <c r="D207" s="170" t="s">
        <v>169</v>
      </c>
      <c r="E207" s="171" t="s">
        <v>277</v>
      </c>
      <c r="F207" s="256" t="s">
        <v>278</v>
      </c>
      <c r="G207" s="256"/>
      <c r="H207" s="256"/>
      <c r="I207" s="256"/>
      <c r="J207" s="172" t="s">
        <v>172</v>
      </c>
      <c r="K207" s="173">
        <v>0.996</v>
      </c>
      <c r="L207" s="257">
        <v>0</v>
      </c>
      <c r="M207" s="257"/>
      <c r="N207" s="258">
        <f>ROUND(L207*K207,2)</f>
        <v>0</v>
      </c>
      <c r="O207" s="258"/>
      <c r="P207" s="258"/>
      <c r="Q207" s="258"/>
      <c r="R207" s="141"/>
      <c r="T207" s="174"/>
      <c r="U207" s="50" t="s">
        <v>39</v>
      </c>
      <c r="V207" s="41"/>
      <c r="W207" s="175">
        <f>V207*K207</f>
        <v>0</v>
      </c>
      <c r="X207" s="175">
        <v>2.45329</v>
      </c>
      <c r="Y207" s="175">
        <f>X207*K207</f>
        <v>2.4434768399999998</v>
      </c>
      <c r="Z207" s="175">
        <v>0</v>
      </c>
      <c r="AA207" s="176">
        <f>Z207*K207</f>
        <v>0</v>
      </c>
      <c r="AR207" s="22" t="s">
        <v>173</v>
      </c>
      <c r="AT207" s="22" t="s">
        <v>169</v>
      </c>
      <c r="AU207" s="22" t="s">
        <v>98</v>
      </c>
      <c r="AY207" s="22" t="s">
        <v>168</v>
      </c>
      <c r="BE207" s="111">
        <f>IF(U207="základní",N207,0)</f>
        <v>0</v>
      </c>
      <c r="BF207" s="111">
        <f>IF(U207="snížená",N207,0)</f>
        <v>0</v>
      </c>
      <c r="BG207" s="111">
        <f>IF(U207="zákl. přenesená",N207,0)</f>
        <v>0</v>
      </c>
      <c r="BH207" s="111">
        <f>IF(U207="sníž. přenesená",N207,0)</f>
        <v>0</v>
      </c>
      <c r="BI207" s="111">
        <f>IF(U207="nulová",N207,0)</f>
        <v>0</v>
      </c>
      <c r="BJ207" s="22" t="s">
        <v>82</v>
      </c>
      <c r="BK207" s="111">
        <f>ROUND(L207*K207,2)</f>
        <v>0</v>
      </c>
      <c r="BL207" s="22" t="s">
        <v>173</v>
      </c>
      <c r="BM207" s="22" t="s">
        <v>279</v>
      </c>
    </row>
    <row r="208" spans="1:65" s="177" customFormat="1" ht="22.95" customHeight="1" x14ac:dyDescent="0.3">
      <c r="B208" s="178"/>
      <c r="C208" s="179"/>
      <c r="D208" s="179"/>
      <c r="E208" s="180"/>
      <c r="F208" s="259" t="s">
        <v>280</v>
      </c>
      <c r="G208" s="259"/>
      <c r="H208" s="259"/>
      <c r="I208" s="259"/>
      <c r="J208" s="179"/>
      <c r="K208" s="181">
        <v>0.996</v>
      </c>
      <c r="L208" s="179"/>
      <c r="M208" s="179"/>
      <c r="N208" s="179"/>
      <c r="O208" s="179"/>
      <c r="P208" s="179"/>
      <c r="Q208" s="179"/>
      <c r="R208" s="182"/>
      <c r="T208" s="183"/>
      <c r="U208" s="179"/>
      <c r="V208" s="179"/>
      <c r="W208" s="179"/>
      <c r="X208" s="179"/>
      <c r="Y208" s="179"/>
      <c r="Z208" s="179"/>
      <c r="AA208" s="184"/>
      <c r="AT208" s="185" t="s">
        <v>176</v>
      </c>
      <c r="AU208" s="185" t="s">
        <v>98</v>
      </c>
      <c r="AV208" s="177" t="s">
        <v>98</v>
      </c>
      <c r="AW208" s="177" t="s">
        <v>32</v>
      </c>
      <c r="AX208" s="177" t="s">
        <v>82</v>
      </c>
      <c r="AY208" s="185" t="s">
        <v>168</v>
      </c>
    </row>
    <row r="209" spans="1:65" s="39" customFormat="1" ht="22.95" customHeight="1" x14ac:dyDescent="0.3">
      <c r="B209" s="139"/>
      <c r="C209" s="170" t="s">
        <v>281</v>
      </c>
      <c r="D209" s="170" t="s">
        <v>169</v>
      </c>
      <c r="E209" s="171" t="s">
        <v>282</v>
      </c>
      <c r="F209" s="256" t="s">
        <v>283</v>
      </c>
      <c r="G209" s="256"/>
      <c r="H209" s="256"/>
      <c r="I209" s="256"/>
      <c r="J209" s="172" t="s">
        <v>211</v>
      </c>
      <c r="K209" s="173">
        <v>7.9690000000000003</v>
      </c>
      <c r="L209" s="257">
        <v>0</v>
      </c>
      <c r="M209" s="257"/>
      <c r="N209" s="258">
        <f>ROUND(L209*K209,2)</f>
        <v>0</v>
      </c>
      <c r="O209" s="258"/>
      <c r="P209" s="258"/>
      <c r="Q209" s="258"/>
      <c r="R209" s="141"/>
      <c r="T209" s="174"/>
      <c r="U209" s="50" t="s">
        <v>39</v>
      </c>
      <c r="V209" s="41"/>
      <c r="W209" s="175">
        <f>V209*K209</f>
        <v>0</v>
      </c>
      <c r="X209" s="175">
        <v>2.7499999999999998E-3</v>
      </c>
      <c r="Y209" s="175">
        <f>X209*K209</f>
        <v>2.191475E-2</v>
      </c>
      <c r="Z209" s="175">
        <v>0</v>
      </c>
      <c r="AA209" s="176">
        <f>Z209*K209</f>
        <v>0</v>
      </c>
      <c r="AR209" s="22" t="s">
        <v>173</v>
      </c>
      <c r="AT209" s="22" t="s">
        <v>169</v>
      </c>
      <c r="AU209" s="22" t="s">
        <v>98</v>
      </c>
      <c r="AY209" s="22" t="s">
        <v>168</v>
      </c>
      <c r="BE209" s="111">
        <f>IF(U209="základní",N209,0)</f>
        <v>0</v>
      </c>
      <c r="BF209" s="111">
        <f>IF(U209="snížená",N209,0)</f>
        <v>0</v>
      </c>
      <c r="BG209" s="111">
        <f>IF(U209="zákl. přenesená",N209,0)</f>
        <v>0</v>
      </c>
      <c r="BH209" s="111">
        <f>IF(U209="sníž. přenesená",N209,0)</f>
        <v>0</v>
      </c>
      <c r="BI209" s="111">
        <f>IF(U209="nulová",N209,0)</f>
        <v>0</v>
      </c>
      <c r="BJ209" s="22" t="s">
        <v>82</v>
      </c>
      <c r="BK209" s="111">
        <f>ROUND(L209*K209,2)</f>
        <v>0</v>
      </c>
      <c r="BL209" s="22" t="s">
        <v>173</v>
      </c>
      <c r="BM209" s="22" t="s">
        <v>284</v>
      </c>
    </row>
    <row r="210" spans="1:65" s="177" customFormat="1" ht="22.95" customHeight="1" x14ac:dyDescent="0.3">
      <c r="B210" s="178"/>
      <c r="C210" s="179"/>
      <c r="D210" s="179"/>
      <c r="E210" s="180"/>
      <c r="F210" s="259" t="s">
        <v>285</v>
      </c>
      <c r="G210" s="259"/>
      <c r="H210" s="259"/>
      <c r="I210" s="259"/>
      <c r="J210" s="179"/>
      <c r="K210" s="181">
        <v>7.9690000000000003</v>
      </c>
      <c r="L210" s="179"/>
      <c r="M210" s="179"/>
      <c r="N210" s="179"/>
      <c r="O210" s="179"/>
      <c r="P210" s="179"/>
      <c r="Q210" s="179"/>
      <c r="R210" s="182"/>
      <c r="T210" s="183"/>
      <c r="U210" s="179"/>
      <c r="V210" s="179"/>
      <c r="W210" s="179"/>
      <c r="X210" s="179"/>
      <c r="Y210" s="179"/>
      <c r="Z210" s="179"/>
      <c r="AA210" s="184"/>
      <c r="AT210" s="185" t="s">
        <v>176</v>
      </c>
      <c r="AU210" s="185" t="s">
        <v>98</v>
      </c>
      <c r="AV210" s="177" t="s">
        <v>98</v>
      </c>
      <c r="AW210" s="177" t="s">
        <v>32</v>
      </c>
      <c r="AX210" s="177" t="s">
        <v>82</v>
      </c>
      <c r="AY210" s="185" t="s">
        <v>168</v>
      </c>
    </row>
    <row r="211" spans="1:65" s="39" customFormat="1" ht="22.95" customHeight="1" x14ac:dyDescent="0.3">
      <c r="B211" s="139"/>
      <c r="C211" s="170" t="s">
        <v>286</v>
      </c>
      <c r="D211" s="170" t="s">
        <v>169</v>
      </c>
      <c r="E211" s="171" t="s">
        <v>287</v>
      </c>
      <c r="F211" s="256" t="s">
        <v>288</v>
      </c>
      <c r="G211" s="256"/>
      <c r="H211" s="256"/>
      <c r="I211" s="256"/>
      <c r="J211" s="172" t="s">
        <v>211</v>
      </c>
      <c r="K211" s="173">
        <v>7.9690000000000003</v>
      </c>
      <c r="L211" s="257">
        <v>0</v>
      </c>
      <c r="M211" s="257"/>
      <c r="N211" s="258">
        <f>ROUND(L211*K211,2)</f>
        <v>0</v>
      </c>
      <c r="O211" s="258"/>
      <c r="P211" s="258"/>
      <c r="Q211" s="258"/>
      <c r="R211" s="141"/>
      <c r="T211" s="174"/>
      <c r="U211" s="50" t="s">
        <v>39</v>
      </c>
      <c r="V211" s="41"/>
      <c r="W211" s="175">
        <f>V211*K211</f>
        <v>0</v>
      </c>
      <c r="X211" s="175">
        <v>0</v>
      </c>
      <c r="Y211" s="175">
        <f>X211*K211</f>
        <v>0</v>
      </c>
      <c r="Z211" s="175">
        <v>0</v>
      </c>
      <c r="AA211" s="176">
        <f>Z211*K211</f>
        <v>0</v>
      </c>
      <c r="AR211" s="22" t="s">
        <v>173</v>
      </c>
      <c r="AT211" s="22" t="s">
        <v>169</v>
      </c>
      <c r="AU211" s="22" t="s">
        <v>98</v>
      </c>
      <c r="AY211" s="22" t="s">
        <v>168</v>
      </c>
      <c r="BE211" s="111">
        <f>IF(U211="základní",N211,0)</f>
        <v>0</v>
      </c>
      <c r="BF211" s="111">
        <f>IF(U211="snížená",N211,0)</f>
        <v>0</v>
      </c>
      <c r="BG211" s="111">
        <f>IF(U211="zákl. přenesená",N211,0)</f>
        <v>0</v>
      </c>
      <c r="BH211" s="111">
        <f>IF(U211="sníž. přenesená",N211,0)</f>
        <v>0</v>
      </c>
      <c r="BI211" s="111">
        <f>IF(U211="nulová",N211,0)</f>
        <v>0</v>
      </c>
      <c r="BJ211" s="22" t="s">
        <v>82</v>
      </c>
      <c r="BK211" s="111">
        <f>ROUND(L211*K211,2)</f>
        <v>0</v>
      </c>
      <c r="BL211" s="22" t="s">
        <v>173</v>
      </c>
      <c r="BM211" s="22" t="s">
        <v>289</v>
      </c>
    </row>
    <row r="212" spans="1:65" s="39" customFormat="1" ht="22.95" customHeight="1" x14ac:dyDescent="0.3">
      <c r="B212" s="139"/>
      <c r="C212" s="170" t="s">
        <v>290</v>
      </c>
      <c r="D212" s="170" t="s">
        <v>169</v>
      </c>
      <c r="E212" s="171" t="s">
        <v>291</v>
      </c>
      <c r="F212" s="256" t="s">
        <v>292</v>
      </c>
      <c r="G212" s="256"/>
      <c r="H212" s="256"/>
      <c r="I212" s="256"/>
      <c r="J212" s="172" t="s">
        <v>200</v>
      </c>
      <c r="K212" s="173">
        <v>0.14899999999999999</v>
      </c>
      <c r="L212" s="257">
        <v>0</v>
      </c>
      <c r="M212" s="257"/>
      <c r="N212" s="258">
        <f>ROUND(L212*K212,2)</f>
        <v>0</v>
      </c>
      <c r="O212" s="258"/>
      <c r="P212" s="258"/>
      <c r="Q212" s="258"/>
      <c r="R212" s="141"/>
      <c r="T212" s="174"/>
      <c r="U212" s="50" t="s">
        <v>39</v>
      </c>
      <c r="V212" s="41"/>
      <c r="W212" s="175">
        <f>V212*K212</f>
        <v>0</v>
      </c>
      <c r="X212" s="175">
        <v>1.04881</v>
      </c>
      <c r="Y212" s="175">
        <f>X212*K212</f>
        <v>0.15627268999999999</v>
      </c>
      <c r="Z212" s="175">
        <v>0</v>
      </c>
      <c r="AA212" s="176">
        <f>Z212*K212</f>
        <v>0</v>
      </c>
      <c r="AR212" s="22" t="s">
        <v>173</v>
      </c>
      <c r="AT212" s="22" t="s">
        <v>169</v>
      </c>
      <c r="AU212" s="22" t="s">
        <v>98</v>
      </c>
      <c r="AY212" s="22" t="s">
        <v>168</v>
      </c>
      <c r="BE212" s="111">
        <f>IF(U212="základní",N212,0)</f>
        <v>0</v>
      </c>
      <c r="BF212" s="111">
        <f>IF(U212="snížená",N212,0)</f>
        <v>0</v>
      </c>
      <c r="BG212" s="111">
        <f>IF(U212="zákl. přenesená",N212,0)</f>
        <v>0</v>
      </c>
      <c r="BH212" s="111">
        <f>IF(U212="sníž. přenesená",N212,0)</f>
        <v>0</v>
      </c>
      <c r="BI212" s="111">
        <f>IF(U212="nulová",N212,0)</f>
        <v>0</v>
      </c>
      <c r="BJ212" s="22" t="s">
        <v>82</v>
      </c>
      <c r="BK212" s="111">
        <f>ROUND(L212*K212,2)</f>
        <v>0</v>
      </c>
      <c r="BL212" s="22" t="s">
        <v>173</v>
      </c>
      <c r="BM212" s="22" t="s">
        <v>293</v>
      </c>
    </row>
    <row r="213" spans="1:65" s="177" customFormat="1" ht="22.95" customHeight="1" x14ac:dyDescent="0.3">
      <c r="B213" s="178"/>
      <c r="C213" s="179"/>
      <c r="D213" s="179"/>
      <c r="E213" s="180"/>
      <c r="F213" s="259" t="s">
        <v>294</v>
      </c>
      <c r="G213" s="259"/>
      <c r="H213" s="259"/>
      <c r="I213" s="259"/>
      <c r="J213" s="179"/>
      <c r="K213" s="181">
        <v>0.14899999999999999</v>
      </c>
      <c r="L213" s="179"/>
      <c r="M213" s="179"/>
      <c r="N213" s="179"/>
      <c r="O213" s="179"/>
      <c r="P213" s="179"/>
      <c r="Q213" s="179"/>
      <c r="R213" s="182"/>
      <c r="T213" s="183"/>
      <c r="U213" s="179"/>
      <c r="V213" s="179"/>
      <c r="W213" s="179"/>
      <c r="X213" s="179"/>
      <c r="Y213" s="179"/>
      <c r="Z213" s="179"/>
      <c r="AA213" s="184"/>
      <c r="AT213" s="185" t="s">
        <v>176</v>
      </c>
      <c r="AU213" s="185" t="s">
        <v>98</v>
      </c>
      <c r="AV213" s="177" t="s">
        <v>98</v>
      </c>
      <c r="AW213" s="177" t="s">
        <v>32</v>
      </c>
      <c r="AX213" s="177" t="s">
        <v>82</v>
      </c>
      <c r="AY213" s="185" t="s">
        <v>168</v>
      </c>
    </row>
    <row r="214" spans="1:65" s="39" customFormat="1" ht="22.95" customHeight="1" x14ac:dyDescent="0.3">
      <c r="B214" s="139"/>
      <c r="C214" s="170" t="s">
        <v>295</v>
      </c>
      <c r="D214" s="170" t="s">
        <v>169</v>
      </c>
      <c r="E214" s="171" t="s">
        <v>296</v>
      </c>
      <c r="F214" s="256" t="s">
        <v>297</v>
      </c>
      <c r="G214" s="256"/>
      <c r="H214" s="256"/>
      <c r="I214" s="256"/>
      <c r="J214" s="172" t="s">
        <v>298</v>
      </c>
      <c r="K214" s="173">
        <v>1</v>
      </c>
      <c r="L214" s="257">
        <v>0</v>
      </c>
      <c r="M214" s="257"/>
      <c r="N214" s="258">
        <f>ROUND(L214*K214,2)</f>
        <v>0</v>
      </c>
      <c r="O214" s="258"/>
      <c r="P214" s="258"/>
      <c r="Q214" s="258"/>
      <c r="R214" s="141"/>
      <c r="T214" s="174"/>
      <c r="U214" s="50" t="s">
        <v>39</v>
      </c>
      <c r="V214" s="41"/>
      <c r="W214" s="175">
        <f>V214*K214</f>
        <v>0</v>
      </c>
      <c r="X214" s="175">
        <v>6.8799999999999998E-3</v>
      </c>
      <c r="Y214" s="175">
        <f>X214*K214</f>
        <v>6.8799999999999998E-3</v>
      </c>
      <c r="Z214" s="175">
        <v>0</v>
      </c>
      <c r="AA214" s="176">
        <f>Z214*K214</f>
        <v>0</v>
      </c>
      <c r="AR214" s="22" t="s">
        <v>173</v>
      </c>
      <c r="AT214" s="22" t="s">
        <v>169</v>
      </c>
      <c r="AU214" s="22" t="s">
        <v>98</v>
      </c>
      <c r="AY214" s="22" t="s">
        <v>168</v>
      </c>
      <c r="BE214" s="111">
        <f>IF(U214="základní",N214,0)</f>
        <v>0</v>
      </c>
      <c r="BF214" s="111">
        <f>IF(U214="snížená",N214,0)</f>
        <v>0</v>
      </c>
      <c r="BG214" s="111">
        <f>IF(U214="zákl. přenesená",N214,0)</f>
        <v>0</v>
      </c>
      <c r="BH214" s="111">
        <f>IF(U214="sníž. přenesená",N214,0)</f>
        <v>0</v>
      </c>
      <c r="BI214" s="111">
        <f>IF(U214="nulová",N214,0)</f>
        <v>0</v>
      </c>
      <c r="BJ214" s="22" t="s">
        <v>82</v>
      </c>
      <c r="BK214" s="111">
        <f>ROUND(L214*K214,2)</f>
        <v>0</v>
      </c>
      <c r="BL214" s="22" t="s">
        <v>173</v>
      </c>
      <c r="BM214" s="22" t="s">
        <v>299</v>
      </c>
    </row>
    <row r="215" spans="1:65" ht="22.95" customHeight="1" x14ac:dyDescent="0.3">
      <c r="A215" s="39"/>
      <c r="B215" s="139"/>
      <c r="C215" s="195" t="s">
        <v>300</v>
      </c>
      <c r="D215" s="195" t="s">
        <v>301</v>
      </c>
      <c r="E215" s="196" t="s">
        <v>302</v>
      </c>
      <c r="F215" s="263" t="s">
        <v>303</v>
      </c>
      <c r="G215" s="263"/>
      <c r="H215" s="263"/>
      <c r="I215" s="263"/>
      <c r="J215" s="197" t="s">
        <v>298</v>
      </c>
      <c r="K215" s="198">
        <v>1.01</v>
      </c>
      <c r="L215" s="264">
        <v>0</v>
      </c>
      <c r="M215" s="264"/>
      <c r="N215" s="265">
        <f>ROUND(L215*K215,2)</f>
        <v>0</v>
      </c>
      <c r="O215" s="265"/>
      <c r="P215" s="265"/>
      <c r="Q215" s="265"/>
      <c r="R215" s="141"/>
      <c r="T215" s="174"/>
      <c r="U215" s="50" t="s">
        <v>39</v>
      </c>
      <c r="V215" s="41"/>
      <c r="W215" s="175">
        <f>V215*K215</f>
        <v>0</v>
      </c>
      <c r="X215" s="175">
        <v>5.8000000000000003E-2</v>
      </c>
      <c r="Y215" s="175">
        <f>X215*K215</f>
        <v>5.858E-2</v>
      </c>
      <c r="Z215" s="175">
        <v>0</v>
      </c>
      <c r="AA215" s="176">
        <f>Z215*K215</f>
        <v>0</v>
      </c>
      <c r="AR215" s="22" t="s">
        <v>208</v>
      </c>
      <c r="AT215" s="22" t="s">
        <v>301</v>
      </c>
      <c r="AU215" s="22" t="s">
        <v>98</v>
      </c>
      <c r="AY215" s="22" t="s">
        <v>168</v>
      </c>
      <c r="BE215" s="111">
        <f>IF(U215="základní",N215,0)</f>
        <v>0</v>
      </c>
      <c r="BF215" s="111">
        <f>IF(U215="snížená",N215,0)</f>
        <v>0</v>
      </c>
      <c r="BG215" s="111">
        <f>IF(U215="zákl. přenesená",N215,0)</f>
        <v>0</v>
      </c>
      <c r="BH215" s="111">
        <f>IF(U215="sníž. přenesená",N215,0)</f>
        <v>0</v>
      </c>
      <c r="BI215" s="111">
        <f>IF(U215="nulová",N215,0)</f>
        <v>0</v>
      </c>
      <c r="BJ215" s="22" t="s">
        <v>82</v>
      </c>
      <c r="BK215" s="111">
        <f>ROUND(L215*K215,2)</f>
        <v>0</v>
      </c>
      <c r="BL215" s="22" t="s">
        <v>173</v>
      </c>
      <c r="BM215" s="22" t="s">
        <v>304</v>
      </c>
    </row>
    <row r="216" spans="1:65" s="177" customFormat="1" ht="14.4" customHeight="1" x14ac:dyDescent="0.3">
      <c r="B216" s="178"/>
      <c r="C216" s="179"/>
      <c r="D216" s="179"/>
      <c r="E216" s="180"/>
      <c r="F216" s="259" t="s">
        <v>305</v>
      </c>
      <c r="G216" s="259"/>
      <c r="H216" s="259"/>
      <c r="I216" s="259"/>
      <c r="J216" s="179"/>
      <c r="K216" s="181">
        <v>1.01</v>
      </c>
      <c r="L216" s="179"/>
      <c r="M216" s="179"/>
      <c r="N216" s="179"/>
      <c r="O216" s="179"/>
      <c r="P216" s="179"/>
      <c r="Q216" s="179"/>
      <c r="R216" s="182"/>
      <c r="T216" s="183"/>
      <c r="U216" s="179"/>
      <c r="V216" s="179"/>
      <c r="W216" s="179"/>
      <c r="X216" s="179"/>
      <c r="Y216" s="179"/>
      <c r="Z216" s="179"/>
      <c r="AA216" s="184"/>
      <c r="AT216" s="185" t="s">
        <v>176</v>
      </c>
      <c r="AU216" s="185" t="s">
        <v>98</v>
      </c>
      <c r="AV216" s="177" t="s">
        <v>98</v>
      </c>
      <c r="AW216" s="177" t="s">
        <v>32</v>
      </c>
      <c r="AX216" s="177" t="s">
        <v>82</v>
      </c>
      <c r="AY216" s="185" t="s">
        <v>168</v>
      </c>
    </row>
    <row r="217" spans="1:65" s="39" customFormat="1" ht="22.95" customHeight="1" x14ac:dyDescent="0.3">
      <c r="B217" s="139"/>
      <c r="C217" s="170" t="s">
        <v>306</v>
      </c>
      <c r="D217" s="170" t="s">
        <v>169</v>
      </c>
      <c r="E217" s="171" t="s">
        <v>307</v>
      </c>
      <c r="F217" s="256" t="s">
        <v>308</v>
      </c>
      <c r="G217" s="256"/>
      <c r="H217" s="256"/>
      <c r="I217" s="256"/>
      <c r="J217" s="172" t="s">
        <v>298</v>
      </c>
      <c r="K217" s="173">
        <v>2</v>
      </c>
      <c r="L217" s="257">
        <v>0</v>
      </c>
      <c r="M217" s="257"/>
      <c r="N217" s="258">
        <f>ROUND(L217*K217,2)</f>
        <v>0</v>
      </c>
      <c r="O217" s="258"/>
      <c r="P217" s="258"/>
      <c r="Q217" s="258"/>
      <c r="R217" s="141"/>
      <c r="T217" s="174"/>
      <c r="U217" s="50" t="s">
        <v>39</v>
      </c>
      <c r="V217" s="41"/>
      <c r="W217" s="175">
        <f>V217*K217</f>
        <v>0</v>
      </c>
      <c r="X217" s="175">
        <v>6.0900000000000003E-2</v>
      </c>
      <c r="Y217" s="175">
        <f>X217*K217</f>
        <v>0.12180000000000001</v>
      </c>
      <c r="Z217" s="175">
        <v>0</v>
      </c>
      <c r="AA217" s="176">
        <f>Z217*K217</f>
        <v>0</v>
      </c>
      <c r="AR217" s="22" t="s">
        <v>173</v>
      </c>
      <c r="AT217" s="22" t="s">
        <v>169</v>
      </c>
      <c r="AU217" s="22" t="s">
        <v>98</v>
      </c>
      <c r="AY217" s="22" t="s">
        <v>168</v>
      </c>
      <c r="BE217" s="111">
        <f>IF(U217="základní",N217,0)</f>
        <v>0</v>
      </c>
      <c r="BF217" s="111">
        <f>IF(U217="snížená",N217,0)</f>
        <v>0</v>
      </c>
      <c r="BG217" s="111">
        <f>IF(U217="zákl. přenesená",N217,0)</f>
        <v>0</v>
      </c>
      <c r="BH217" s="111">
        <f>IF(U217="sníž. přenesená",N217,0)</f>
        <v>0</v>
      </c>
      <c r="BI217" s="111">
        <f>IF(U217="nulová",N217,0)</f>
        <v>0</v>
      </c>
      <c r="BJ217" s="22" t="s">
        <v>82</v>
      </c>
      <c r="BK217" s="111">
        <f>ROUND(L217*K217,2)</f>
        <v>0</v>
      </c>
      <c r="BL217" s="22" t="s">
        <v>173</v>
      </c>
      <c r="BM217" s="22" t="s">
        <v>309</v>
      </c>
    </row>
    <row r="218" spans="1:65" s="177" customFormat="1" ht="14.4" customHeight="1" x14ac:dyDescent="0.3">
      <c r="B218" s="178"/>
      <c r="C218" s="179"/>
      <c r="D218" s="179"/>
      <c r="E218" s="180"/>
      <c r="F218" s="259" t="s">
        <v>310</v>
      </c>
      <c r="G218" s="259"/>
      <c r="H218" s="259"/>
      <c r="I218" s="259"/>
      <c r="J218" s="179"/>
      <c r="K218" s="181">
        <v>2</v>
      </c>
      <c r="L218" s="179"/>
      <c r="M218" s="179"/>
      <c r="N218" s="179"/>
      <c r="O218" s="179"/>
      <c r="P218" s="179"/>
      <c r="Q218" s="179"/>
      <c r="R218" s="182"/>
      <c r="T218" s="183"/>
      <c r="U218" s="179"/>
      <c r="V218" s="179"/>
      <c r="W218" s="179"/>
      <c r="X218" s="179"/>
      <c r="Y218" s="179"/>
      <c r="Z218" s="179"/>
      <c r="AA218" s="184"/>
      <c r="AT218" s="185" t="s">
        <v>176</v>
      </c>
      <c r="AU218" s="185" t="s">
        <v>98</v>
      </c>
      <c r="AV218" s="177" t="s">
        <v>98</v>
      </c>
      <c r="AW218" s="177" t="s">
        <v>32</v>
      </c>
      <c r="AX218" s="177" t="s">
        <v>82</v>
      </c>
      <c r="AY218" s="185" t="s">
        <v>168</v>
      </c>
    </row>
    <row r="219" spans="1:65" s="39" customFormat="1" ht="34.200000000000003" customHeight="1" x14ac:dyDescent="0.3">
      <c r="B219" s="139"/>
      <c r="C219" s="170" t="s">
        <v>311</v>
      </c>
      <c r="D219" s="170" t="s">
        <v>169</v>
      </c>
      <c r="E219" s="171" t="s">
        <v>312</v>
      </c>
      <c r="F219" s="256" t="s">
        <v>313</v>
      </c>
      <c r="G219" s="256"/>
      <c r="H219" s="256"/>
      <c r="I219" s="256"/>
      <c r="J219" s="172" t="s">
        <v>298</v>
      </c>
      <c r="K219" s="173">
        <v>4</v>
      </c>
      <c r="L219" s="257">
        <v>0</v>
      </c>
      <c r="M219" s="257"/>
      <c r="N219" s="258">
        <f>ROUND(L219*K219,2)</f>
        <v>0</v>
      </c>
      <c r="O219" s="258"/>
      <c r="P219" s="258"/>
      <c r="Q219" s="258"/>
      <c r="R219" s="141"/>
      <c r="T219" s="174"/>
      <c r="U219" s="50" t="s">
        <v>39</v>
      </c>
      <c r="V219" s="41"/>
      <c r="W219" s="175">
        <f>V219*K219</f>
        <v>0</v>
      </c>
      <c r="X219" s="175">
        <v>2.6839999999999999E-2</v>
      </c>
      <c r="Y219" s="175">
        <f>X219*K219</f>
        <v>0.10736</v>
      </c>
      <c r="Z219" s="175">
        <v>0</v>
      </c>
      <c r="AA219" s="176">
        <f>Z219*K219</f>
        <v>0</v>
      </c>
      <c r="AR219" s="22" t="s">
        <v>173</v>
      </c>
      <c r="AT219" s="22" t="s">
        <v>169</v>
      </c>
      <c r="AU219" s="22" t="s">
        <v>98</v>
      </c>
      <c r="AY219" s="22" t="s">
        <v>168</v>
      </c>
      <c r="BE219" s="111">
        <f>IF(U219="základní",N219,0)</f>
        <v>0</v>
      </c>
      <c r="BF219" s="111">
        <f>IF(U219="snížená",N219,0)</f>
        <v>0</v>
      </c>
      <c r="BG219" s="111">
        <f>IF(U219="zákl. přenesená",N219,0)</f>
        <v>0</v>
      </c>
      <c r="BH219" s="111">
        <f>IF(U219="sníž. přenesená",N219,0)</f>
        <v>0</v>
      </c>
      <c r="BI219" s="111">
        <f>IF(U219="nulová",N219,0)</f>
        <v>0</v>
      </c>
      <c r="BJ219" s="22" t="s">
        <v>82</v>
      </c>
      <c r="BK219" s="111">
        <f>ROUND(L219*K219,2)</f>
        <v>0</v>
      </c>
      <c r="BL219" s="22" t="s">
        <v>173</v>
      </c>
      <c r="BM219" s="22" t="s">
        <v>314</v>
      </c>
    </row>
    <row r="220" spans="1:65" s="39" customFormat="1" ht="34.200000000000003" customHeight="1" x14ac:dyDescent="0.3">
      <c r="B220" s="139"/>
      <c r="C220" s="170" t="s">
        <v>315</v>
      </c>
      <c r="D220" s="170" t="s">
        <v>169</v>
      </c>
      <c r="E220" s="171" t="s">
        <v>316</v>
      </c>
      <c r="F220" s="256" t="s">
        <v>317</v>
      </c>
      <c r="G220" s="256"/>
      <c r="H220" s="256"/>
      <c r="I220" s="256"/>
      <c r="J220" s="172" t="s">
        <v>298</v>
      </c>
      <c r="K220" s="173">
        <v>7</v>
      </c>
      <c r="L220" s="257">
        <v>0</v>
      </c>
      <c r="M220" s="257"/>
      <c r="N220" s="258">
        <f>ROUND(L220*K220,2)</f>
        <v>0</v>
      </c>
      <c r="O220" s="258"/>
      <c r="P220" s="258"/>
      <c r="Q220" s="258"/>
      <c r="R220" s="141"/>
      <c r="T220" s="174"/>
      <c r="U220" s="50" t="s">
        <v>39</v>
      </c>
      <c r="V220" s="41"/>
      <c r="W220" s="175">
        <f>V220*K220</f>
        <v>0</v>
      </c>
      <c r="X220" s="175">
        <v>3.304E-2</v>
      </c>
      <c r="Y220" s="175">
        <f>X220*K220</f>
        <v>0.23127999999999999</v>
      </c>
      <c r="Z220" s="175">
        <v>0</v>
      </c>
      <c r="AA220" s="176">
        <f>Z220*K220</f>
        <v>0</v>
      </c>
      <c r="AR220" s="22" t="s">
        <v>173</v>
      </c>
      <c r="AT220" s="22" t="s">
        <v>169</v>
      </c>
      <c r="AU220" s="22" t="s">
        <v>98</v>
      </c>
      <c r="AY220" s="22" t="s">
        <v>168</v>
      </c>
      <c r="BE220" s="111">
        <f>IF(U220="základní",N220,0)</f>
        <v>0</v>
      </c>
      <c r="BF220" s="111">
        <f>IF(U220="snížená",N220,0)</f>
        <v>0</v>
      </c>
      <c r="BG220" s="111">
        <f>IF(U220="zákl. přenesená",N220,0)</f>
        <v>0</v>
      </c>
      <c r="BH220" s="111">
        <f>IF(U220="sníž. přenesená",N220,0)</f>
        <v>0</v>
      </c>
      <c r="BI220" s="111">
        <f>IF(U220="nulová",N220,0)</f>
        <v>0</v>
      </c>
      <c r="BJ220" s="22" t="s">
        <v>82</v>
      </c>
      <c r="BK220" s="111">
        <f>ROUND(L220*K220,2)</f>
        <v>0</v>
      </c>
      <c r="BL220" s="22" t="s">
        <v>173</v>
      </c>
      <c r="BM220" s="22" t="s">
        <v>318</v>
      </c>
    </row>
    <row r="221" spans="1:65" s="39" customFormat="1" ht="34.200000000000003" customHeight="1" x14ac:dyDescent="0.3">
      <c r="B221" s="139"/>
      <c r="C221" s="170" t="s">
        <v>319</v>
      </c>
      <c r="D221" s="170" t="s">
        <v>169</v>
      </c>
      <c r="E221" s="171" t="s">
        <v>320</v>
      </c>
      <c r="F221" s="256" t="s">
        <v>321</v>
      </c>
      <c r="G221" s="256"/>
      <c r="H221" s="256"/>
      <c r="I221" s="256"/>
      <c r="J221" s="172" t="s">
        <v>298</v>
      </c>
      <c r="K221" s="173">
        <v>1</v>
      </c>
      <c r="L221" s="257">
        <v>0</v>
      </c>
      <c r="M221" s="257"/>
      <c r="N221" s="258">
        <f>ROUND(L221*K221,2)</f>
        <v>0</v>
      </c>
      <c r="O221" s="258"/>
      <c r="P221" s="258"/>
      <c r="Q221" s="258"/>
      <c r="R221" s="141"/>
      <c r="T221" s="174"/>
      <c r="U221" s="50" t="s">
        <v>39</v>
      </c>
      <c r="V221" s="41"/>
      <c r="W221" s="175">
        <f>V221*K221</f>
        <v>0</v>
      </c>
      <c r="X221" s="175">
        <v>8.5750000000000007E-2</v>
      </c>
      <c r="Y221" s="175">
        <f>X221*K221</f>
        <v>8.5750000000000007E-2</v>
      </c>
      <c r="Z221" s="175">
        <v>0</v>
      </c>
      <c r="AA221" s="176">
        <f>Z221*K221</f>
        <v>0</v>
      </c>
      <c r="AR221" s="22" t="s">
        <v>173</v>
      </c>
      <c r="AT221" s="22" t="s">
        <v>169</v>
      </c>
      <c r="AU221" s="22" t="s">
        <v>98</v>
      </c>
      <c r="AY221" s="22" t="s">
        <v>168</v>
      </c>
      <c r="BE221" s="111">
        <f>IF(U221="základní",N221,0)</f>
        <v>0</v>
      </c>
      <c r="BF221" s="111">
        <f>IF(U221="snížená",N221,0)</f>
        <v>0</v>
      </c>
      <c r="BG221" s="111">
        <f>IF(U221="zákl. přenesená",N221,0)</f>
        <v>0</v>
      </c>
      <c r="BH221" s="111">
        <f>IF(U221="sníž. přenesená",N221,0)</f>
        <v>0</v>
      </c>
      <c r="BI221" s="111">
        <f>IF(U221="nulová",N221,0)</f>
        <v>0</v>
      </c>
      <c r="BJ221" s="22" t="s">
        <v>82</v>
      </c>
      <c r="BK221" s="111">
        <f>ROUND(L221*K221,2)</f>
        <v>0</v>
      </c>
      <c r="BL221" s="22" t="s">
        <v>173</v>
      </c>
      <c r="BM221" s="22" t="s">
        <v>322</v>
      </c>
    </row>
    <row r="222" spans="1:65" s="39" customFormat="1" ht="22.95" customHeight="1" x14ac:dyDescent="0.3">
      <c r="B222" s="139"/>
      <c r="C222" s="170" t="s">
        <v>323</v>
      </c>
      <c r="D222" s="170" t="s">
        <v>169</v>
      </c>
      <c r="E222" s="171" t="s">
        <v>324</v>
      </c>
      <c r="F222" s="256" t="s">
        <v>325</v>
      </c>
      <c r="G222" s="256"/>
      <c r="H222" s="256"/>
      <c r="I222" s="256"/>
      <c r="J222" s="172" t="s">
        <v>172</v>
      </c>
      <c r="K222" s="173">
        <v>2.077</v>
      </c>
      <c r="L222" s="257">
        <v>0</v>
      </c>
      <c r="M222" s="257"/>
      <c r="N222" s="258">
        <f>ROUND(L222*K222,2)</f>
        <v>0</v>
      </c>
      <c r="O222" s="258"/>
      <c r="P222" s="258"/>
      <c r="Q222" s="258"/>
      <c r="R222" s="141"/>
      <c r="T222" s="174"/>
      <c r="U222" s="50" t="s">
        <v>39</v>
      </c>
      <c r="V222" s="41"/>
      <c r="W222" s="175">
        <f>V222*K222</f>
        <v>0</v>
      </c>
      <c r="X222" s="175">
        <v>1.94302</v>
      </c>
      <c r="Y222" s="175">
        <f>X222*K222</f>
        <v>4.0356525400000001</v>
      </c>
      <c r="Z222" s="175">
        <v>0</v>
      </c>
      <c r="AA222" s="176">
        <f>Z222*K222</f>
        <v>0</v>
      </c>
      <c r="AR222" s="22" t="s">
        <v>173</v>
      </c>
      <c r="AT222" s="22" t="s">
        <v>169</v>
      </c>
      <c r="AU222" s="22" t="s">
        <v>98</v>
      </c>
      <c r="AY222" s="22" t="s">
        <v>168</v>
      </c>
      <c r="BE222" s="111">
        <f>IF(U222="základní",N222,0)</f>
        <v>0</v>
      </c>
      <c r="BF222" s="111">
        <f>IF(U222="snížená",N222,0)</f>
        <v>0</v>
      </c>
      <c r="BG222" s="111">
        <f>IF(U222="zákl. přenesená",N222,0)</f>
        <v>0</v>
      </c>
      <c r="BH222" s="111">
        <f>IF(U222="sníž. přenesená",N222,0)</f>
        <v>0</v>
      </c>
      <c r="BI222" s="111">
        <f>IF(U222="nulová",N222,0)</f>
        <v>0</v>
      </c>
      <c r="BJ222" s="22" t="s">
        <v>82</v>
      </c>
      <c r="BK222" s="111">
        <f>ROUND(L222*K222,2)</f>
        <v>0</v>
      </c>
      <c r="BL222" s="22" t="s">
        <v>173</v>
      </c>
      <c r="BM222" s="22" t="s">
        <v>326</v>
      </c>
    </row>
    <row r="223" spans="1:65" s="177" customFormat="1" ht="14.4" customHeight="1" x14ac:dyDescent="0.3">
      <c r="B223" s="178"/>
      <c r="C223" s="179"/>
      <c r="D223" s="179"/>
      <c r="E223" s="180"/>
      <c r="F223" s="259" t="s">
        <v>327</v>
      </c>
      <c r="G223" s="259"/>
      <c r="H223" s="259"/>
      <c r="I223" s="259"/>
      <c r="J223" s="179"/>
      <c r="K223" s="181">
        <v>0.11899999999999999</v>
      </c>
      <c r="L223" s="179"/>
      <c r="M223" s="179"/>
      <c r="N223" s="179"/>
      <c r="O223" s="179"/>
      <c r="P223" s="179"/>
      <c r="Q223" s="179"/>
      <c r="R223" s="182"/>
      <c r="T223" s="183"/>
      <c r="U223" s="179"/>
      <c r="V223" s="179"/>
      <c r="W223" s="179"/>
      <c r="X223" s="179"/>
      <c r="Y223" s="179"/>
      <c r="Z223" s="179"/>
      <c r="AA223" s="184"/>
      <c r="AT223" s="185" t="s">
        <v>176</v>
      </c>
      <c r="AU223" s="185" t="s">
        <v>98</v>
      </c>
      <c r="AV223" s="177" t="s">
        <v>98</v>
      </c>
      <c r="AW223" s="177" t="s">
        <v>32</v>
      </c>
      <c r="AX223" s="177" t="s">
        <v>74</v>
      </c>
      <c r="AY223" s="185" t="s">
        <v>168</v>
      </c>
    </row>
    <row r="224" spans="1:65" ht="57" customHeight="1" x14ac:dyDescent="0.3">
      <c r="A224" s="177"/>
      <c r="B224" s="178"/>
      <c r="C224" s="179"/>
      <c r="D224" s="179"/>
      <c r="E224" s="180"/>
      <c r="F224" s="260" t="s">
        <v>328</v>
      </c>
      <c r="G224" s="260"/>
      <c r="H224" s="260"/>
      <c r="I224" s="260"/>
      <c r="J224" s="179"/>
      <c r="K224" s="181">
        <v>1.1180000000000001</v>
      </c>
      <c r="L224" s="179"/>
      <c r="M224" s="179"/>
      <c r="N224" s="179"/>
      <c r="O224" s="179"/>
      <c r="P224" s="179"/>
      <c r="Q224" s="179"/>
      <c r="R224" s="182"/>
      <c r="T224" s="183"/>
      <c r="U224" s="179"/>
      <c r="V224" s="179"/>
      <c r="W224" s="179"/>
      <c r="X224" s="179"/>
      <c r="Y224" s="179"/>
      <c r="Z224" s="179"/>
      <c r="AA224" s="184"/>
      <c r="AT224" s="185" t="s">
        <v>176</v>
      </c>
      <c r="AU224" s="185" t="s">
        <v>98</v>
      </c>
      <c r="AV224" s="177" t="s">
        <v>98</v>
      </c>
      <c r="AW224" s="177" t="s">
        <v>32</v>
      </c>
      <c r="AX224" s="177" t="s">
        <v>74</v>
      </c>
      <c r="AY224" s="185" t="s">
        <v>168</v>
      </c>
    </row>
    <row r="225" spans="1:65" ht="14.4" customHeight="1" x14ac:dyDescent="0.3">
      <c r="A225" s="177"/>
      <c r="B225" s="178"/>
      <c r="C225" s="179"/>
      <c r="D225" s="179"/>
      <c r="E225" s="180"/>
      <c r="F225" s="260" t="s">
        <v>329</v>
      </c>
      <c r="G225" s="260"/>
      <c r="H225" s="260"/>
      <c r="I225" s="260"/>
      <c r="J225" s="179"/>
      <c r="K225" s="181">
        <v>0.84</v>
      </c>
      <c r="L225" s="179"/>
      <c r="M225" s="179"/>
      <c r="N225" s="179"/>
      <c r="O225" s="179"/>
      <c r="P225" s="179"/>
      <c r="Q225" s="179"/>
      <c r="R225" s="182"/>
      <c r="T225" s="183"/>
      <c r="U225" s="179"/>
      <c r="V225" s="179"/>
      <c r="W225" s="179"/>
      <c r="X225" s="179"/>
      <c r="Y225" s="179"/>
      <c r="Z225" s="179"/>
      <c r="AA225" s="184"/>
      <c r="AT225" s="185" t="s">
        <v>176</v>
      </c>
      <c r="AU225" s="185" t="s">
        <v>98</v>
      </c>
      <c r="AV225" s="177" t="s">
        <v>98</v>
      </c>
      <c r="AW225" s="177" t="s">
        <v>32</v>
      </c>
      <c r="AX225" s="177" t="s">
        <v>74</v>
      </c>
      <c r="AY225" s="185" t="s">
        <v>168</v>
      </c>
    </row>
    <row r="226" spans="1:65" s="186" customFormat="1" ht="14.4" customHeight="1" x14ac:dyDescent="0.3">
      <c r="B226" s="187"/>
      <c r="C226" s="188"/>
      <c r="D226" s="188"/>
      <c r="E226" s="189"/>
      <c r="F226" s="261" t="s">
        <v>178</v>
      </c>
      <c r="G226" s="261"/>
      <c r="H226" s="261"/>
      <c r="I226" s="261"/>
      <c r="J226" s="188"/>
      <c r="K226" s="190">
        <v>2.077</v>
      </c>
      <c r="L226" s="188"/>
      <c r="M226" s="188"/>
      <c r="N226" s="188"/>
      <c r="O226" s="188"/>
      <c r="P226" s="188"/>
      <c r="Q226" s="188"/>
      <c r="R226" s="191"/>
      <c r="T226" s="192"/>
      <c r="U226" s="188"/>
      <c r="V226" s="188"/>
      <c r="W226" s="188"/>
      <c r="X226" s="188"/>
      <c r="Y226" s="188"/>
      <c r="Z226" s="188"/>
      <c r="AA226" s="193"/>
      <c r="AT226" s="194" t="s">
        <v>176</v>
      </c>
      <c r="AU226" s="194" t="s">
        <v>98</v>
      </c>
      <c r="AV226" s="186" t="s">
        <v>173</v>
      </c>
      <c r="AW226" s="186" t="s">
        <v>32</v>
      </c>
      <c r="AX226" s="186" t="s">
        <v>82</v>
      </c>
      <c r="AY226" s="194" t="s">
        <v>168</v>
      </c>
    </row>
    <row r="227" spans="1:65" s="39" customFormat="1" ht="34.200000000000003" customHeight="1" x14ac:dyDescent="0.3">
      <c r="B227" s="139"/>
      <c r="C227" s="170" t="s">
        <v>330</v>
      </c>
      <c r="D227" s="170" t="s">
        <v>169</v>
      </c>
      <c r="E227" s="171" t="s">
        <v>331</v>
      </c>
      <c r="F227" s="256" t="s">
        <v>332</v>
      </c>
      <c r="G227" s="256"/>
      <c r="H227" s="256"/>
      <c r="I227" s="256"/>
      <c r="J227" s="172" t="s">
        <v>200</v>
      </c>
      <c r="K227" s="173">
        <v>0.51</v>
      </c>
      <c r="L227" s="257">
        <v>0</v>
      </c>
      <c r="M227" s="257"/>
      <c r="N227" s="258">
        <f>ROUND(L227*K227,2)</f>
        <v>0</v>
      </c>
      <c r="O227" s="258"/>
      <c r="P227" s="258"/>
      <c r="Q227" s="258"/>
      <c r="R227" s="141"/>
      <c r="T227" s="174"/>
      <c r="U227" s="50" t="s">
        <v>39</v>
      </c>
      <c r="V227" s="41"/>
      <c r="W227" s="175">
        <f>V227*K227</f>
        <v>0</v>
      </c>
      <c r="X227" s="175">
        <v>1.9539999999999998E-2</v>
      </c>
      <c r="Y227" s="175">
        <f>X227*K227</f>
        <v>9.9653999999999993E-3</v>
      </c>
      <c r="Z227" s="175">
        <v>0</v>
      </c>
      <c r="AA227" s="176">
        <f>Z227*K227</f>
        <v>0</v>
      </c>
      <c r="AR227" s="22" t="s">
        <v>173</v>
      </c>
      <c r="AT227" s="22" t="s">
        <v>169</v>
      </c>
      <c r="AU227" s="22" t="s">
        <v>98</v>
      </c>
      <c r="AY227" s="22" t="s">
        <v>168</v>
      </c>
      <c r="BE227" s="111">
        <f>IF(U227="základní",N227,0)</f>
        <v>0</v>
      </c>
      <c r="BF227" s="111">
        <f>IF(U227="snížená",N227,0)</f>
        <v>0</v>
      </c>
      <c r="BG227" s="111">
        <f>IF(U227="zákl. přenesená",N227,0)</f>
        <v>0</v>
      </c>
      <c r="BH227" s="111">
        <f>IF(U227="sníž. přenesená",N227,0)</f>
        <v>0</v>
      </c>
      <c r="BI227" s="111">
        <f>IF(U227="nulová",N227,0)</f>
        <v>0</v>
      </c>
      <c r="BJ227" s="22" t="s">
        <v>82</v>
      </c>
      <c r="BK227" s="111">
        <f>ROUND(L227*K227,2)</f>
        <v>0</v>
      </c>
      <c r="BL227" s="22" t="s">
        <v>173</v>
      </c>
      <c r="BM227" s="22" t="s">
        <v>333</v>
      </c>
    </row>
    <row r="228" spans="1:65" s="177" customFormat="1" ht="34.200000000000003" customHeight="1" x14ac:dyDescent="0.3">
      <c r="B228" s="178"/>
      <c r="C228" s="179"/>
      <c r="D228" s="179"/>
      <c r="E228" s="180"/>
      <c r="F228" s="259" t="s">
        <v>334</v>
      </c>
      <c r="G228" s="259"/>
      <c r="H228" s="259"/>
      <c r="I228" s="259"/>
      <c r="J228" s="179"/>
      <c r="K228" s="181">
        <v>0.34799999999999998</v>
      </c>
      <c r="L228" s="179"/>
      <c r="M228" s="179"/>
      <c r="N228" s="179"/>
      <c r="O228" s="179"/>
      <c r="P228" s="179"/>
      <c r="Q228" s="179"/>
      <c r="R228" s="182"/>
      <c r="T228" s="183"/>
      <c r="U228" s="179"/>
      <c r="V228" s="179"/>
      <c r="W228" s="179"/>
      <c r="X228" s="179"/>
      <c r="Y228" s="179"/>
      <c r="Z228" s="179"/>
      <c r="AA228" s="184"/>
      <c r="AT228" s="185" t="s">
        <v>176</v>
      </c>
      <c r="AU228" s="185" t="s">
        <v>98</v>
      </c>
      <c r="AV228" s="177" t="s">
        <v>98</v>
      </c>
      <c r="AW228" s="177" t="s">
        <v>32</v>
      </c>
      <c r="AX228" s="177" t="s">
        <v>74</v>
      </c>
      <c r="AY228" s="185" t="s">
        <v>168</v>
      </c>
    </row>
    <row r="229" spans="1:65" ht="14.4" customHeight="1" x14ac:dyDescent="0.3">
      <c r="A229" s="177"/>
      <c r="B229" s="178"/>
      <c r="C229" s="179"/>
      <c r="D229" s="179"/>
      <c r="E229" s="180"/>
      <c r="F229" s="260" t="s">
        <v>335</v>
      </c>
      <c r="G229" s="260"/>
      <c r="H229" s="260"/>
      <c r="I229" s="260"/>
      <c r="J229" s="179"/>
      <c r="K229" s="181">
        <v>0.14199999999999999</v>
      </c>
      <c r="L229" s="179"/>
      <c r="M229" s="179"/>
      <c r="N229" s="179"/>
      <c r="O229" s="179"/>
      <c r="P229" s="179"/>
      <c r="Q229" s="179"/>
      <c r="R229" s="182"/>
      <c r="T229" s="183"/>
      <c r="U229" s="179"/>
      <c r="V229" s="179"/>
      <c r="W229" s="179"/>
      <c r="X229" s="179"/>
      <c r="Y229" s="179"/>
      <c r="Z229" s="179"/>
      <c r="AA229" s="184"/>
      <c r="AT229" s="185" t="s">
        <v>176</v>
      </c>
      <c r="AU229" s="185" t="s">
        <v>98</v>
      </c>
      <c r="AV229" s="177" t="s">
        <v>98</v>
      </c>
      <c r="AW229" s="177" t="s">
        <v>32</v>
      </c>
      <c r="AX229" s="177" t="s">
        <v>74</v>
      </c>
      <c r="AY229" s="185" t="s">
        <v>168</v>
      </c>
    </row>
    <row r="230" spans="1:65" ht="22.95" customHeight="1" x14ac:dyDescent="0.3">
      <c r="A230" s="177"/>
      <c r="B230" s="178"/>
      <c r="C230" s="179"/>
      <c r="D230" s="179"/>
      <c r="E230" s="180"/>
      <c r="F230" s="260" t="s">
        <v>336</v>
      </c>
      <c r="G230" s="260"/>
      <c r="H230" s="260"/>
      <c r="I230" s="260"/>
      <c r="J230" s="179"/>
      <c r="K230" s="181">
        <v>0.02</v>
      </c>
      <c r="L230" s="179"/>
      <c r="M230" s="179"/>
      <c r="N230" s="179"/>
      <c r="O230" s="179"/>
      <c r="P230" s="179"/>
      <c r="Q230" s="179"/>
      <c r="R230" s="182"/>
      <c r="T230" s="183"/>
      <c r="U230" s="179"/>
      <c r="V230" s="179"/>
      <c r="W230" s="179"/>
      <c r="X230" s="179"/>
      <c r="Y230" s="179"/>
      <c r="Z230" s="179"/>
      <c r="AA230" s="184"/>
      <c r="AT230" s="185" t="s">
        <v>176</v>
      </c>
      <c r="AU230" s="185" t="s">
        <v>98</v>
      </c>
      <c r="AV230" s="177" t="s">
        <v>98</v>
      </c>
      <c r="AW230" s="177" t="s">
        <v>32</v>
      </c>
      <c r="AX230" s="177" t="s">
        <v>74</v>
      </c>
      <c r="AY230" s="185" t="s">
        <v>168</v>
      </c>
    </row>
    <row r="231" spans="1:65" s="186" customFormat="1" ht="14.4" customHeight="1" x14ac:dyDescent="0.3">
      <c r="B231" s="187"/>
      <c r="C231" s="188"/>
      <c r="D231" s="188"/>
      <c r="E231" s="189"/>
      <c r="F231" s="261" t="s">
        <v>178</v>
      </c>
      <c r="G231" s="261"/>
      <c r="H231" s="261"/>
      <c r="I231" s="261"/>
      <c r="J231" s="188"/>
      <c r="K231" s="190">
        <v>0.51</v>
      </c>
      <c r="L231" s="188"/>
      <c r="M231" s="188"/>
      <c r="N231" s="188"/>
      <c r="O231" s="188"/>
      <c r="P231" s="188"/>
      <c r="Q231" s="188"/>
      <c r="R231" s="191"/>
      <c r="T231" s="192"/>
      <c r="U231" s="188"/>
      <c r="V231" s="188"/>
      <c r="W231" s="188"/>
      <c r="X231" s="188"/>
      <c r="Y231" s="188"/>
      <c r="Z231" s="188"/>
      <c r="AA231" s="193"/>
      <c r="AT231" s="194" t="s">
        <v>176</v>
      </c>
      <c r="AU231" s="194" t="s">
        <v>98</v>
      </c>
      <c r="AV231" s="186" t="s">
        <v>173</v>
      </c>
      <c r="AW231" s="186" t="s">
        <v>32</v>
      </c>
      <c r="AX231" s="186" t="s">
        <v>82</v>
      </c>
      <c r="AY231" s="194" t="s">
        <v>168</v>
      </c>
    </row>
    <row r="232" spans="1:65" s="39" customFormat="1" ht="22.95" customHeight="1" x14ac:dyDescent="0.3">
      <c r="B232" s="139"/>
      <c r="C232" s="195" t="s">
        <v>337</v>
      </c>
      <c r="D232" s="195" t="s">
        <v>301</v>
      </c>
      <c r="E232" s="196" t="s">
        <v>338</v>
      </c>
      <c r="F232" s="263" t="s">
        <v>339</v>
      </c>
      <c r="G232" s="263"/>
      <c r="H232" s="263"/>
      <c r="I232" s="263"/>
      <c r="J232" s="197" t="s">
        <v>200</v>
      </c>
      <c r="K232" s="198">
        <v>0.39800000000000002</v>
      </c>
      <c r="L232" s="264">
        <v>0</v>
      </c>
      <c r="M232" s="264"/>
      <c r="N232" s="265">
        <f>ROUND(L232*K232,2)</f>
        <v>0</v>
      </c>
      <c r="O232" s="265"/>
      <c r="P232" s="265"/>
      <c r="Q232" s="265"/>
      <c r="R232" s="141"/>
      <c r="T232" s="174"/>
      <c r="U232" s="50" t="s">
        <v>39</v>
      </c>
      <c r="V232" s="41"/>
      <c r="W232" s="175">
        <f>V232*K232</f>
        <v>0</v>
      </c>
      <c r="X232" s="175">
        <v>1</v>
      </c>
      <c r="Y232" s="175">
        <f>X232*K232</f>
        <v>0.39800000000000002</v>
      </c>
      <c r="Z232" s="175">
        <v>0</v>
      </c>
      <c r="AA232" s="176">
        <f>Z232*K232</f>
        <v>0</v>
      </c>
      <c r="AR232" s="22" t="s">
        <v>208</v>
      </c>
      <c r="AT232" s="22" t="s">
        <v>301</v>
      </c>
      <c r="AU232" s="22" t="s">
        <v>98</v>
      </c>
      <c r="AY232" s="22" t="s">
        <v>168</v>
      </c>
      <c r="BE232" s="111">
        <f>IF(U232="základní",N232,0)</f>
        <v>0</v>
      </c>
      <c r="BF232" s="111">
        <f>IF(U232="snížená",N232,0)</f>
        <v>0</v>
      </c>
      <c r="BG232" s="111">
        <f>IF(U232="zákl. přenesená",N232,0)</f>
        <v>0</v>
      </c>
      <c r="BH232" s="111">
        <f>IF(U232="sníž. přenesená",N232,0)</f>
        <v>0</v>
      </c>
      <c r="BI232" s="111">
        <f>IF(U232="nulová",N232,0)</f>
        <v>0</v>
      </c>
      <c r="BJ232" s="22" t="s">
        <v>82</v>
      </c>
      <c r="BK232" s="111">
        <f>ROUND(L232*K232,2)</f>
        <v>0</v>
      </c>
      <c r="BL232" s="22" t="s">
        <v>173</v>
      </c>
      <c r="BM232" s="22" t="s">
        <v>340</v>
      </c>
    </row>
    <row r="233" spans="1:65" s="177" customFormat="1" ht="34.200000000000003" customHeight="1" x14ac:dyDescent="0.3">
      <c r="B233" s="178"/>
      <c r="C233" s="179"/>
      <c r="D233" s="179"/>
      <c r="E233" s="180"/>
      <c r="F233" s="259" t="s">
        <v>341</v>
      </c>
      <c r="G233" s="259"/>
      <c r="H233" s="259"/>
      <c r="I233" s="259"/>
      <c r="J233" s="179"/>
      <c r="K233" s="181">
        <v>0.376</v>
      </c>
      <c r="L233" s="179"/>
      <c r="M233" s="179"/>
      <c r="N233" s="179"/>
      <c r="O233" s="179"/>
      <c r="P233" s="179"/>
      <c r="Q233" s="179"/>
      <c r="R233" s="182"/>
      <c r="T233" s="183"/>
      <c r="U233" s="179"/>
      <c r="V233" s="179"/>
      <c r="W233" s="179"/>
      <c r="X233" s="179"/>
      <c r="Y233" s="179"/>
      <c r="Z233" s="179"/>
      <c r="AA233" s="184"/>
      <c r="AT233" s="185" t="s">
        <v>176</v>
      </c>
      <c r="AU233" s="185" t="s">
        <v>98</v>
      </c>
      <c r="AV233" s="177" t="s">
        <v>98</v>
      </c>
      <c r="AW233" s="177" t="s">
        <v>32</v>
      </c>
      <c r="AX233" s="177" t="s">
        <v>74</v>
      </c>
      <c r="AY233" s="185" t="s">
        <v>168</v>
      </c>
    </row>
    <row r="234" spans="1:65" ht="22.95" customHeight="1" x14ac:dyDescent="0.3">
      <c r="A234" s="177"/>
      <c r="B234" s="178"/>
      <c r="C234" s="179"/>
      <c r="D234" s="179"/>
      <c r="E234" s="180"/>
      <c r="F234" s="260" t="s">
        <v>342</v>
      </c>
      <c r="G234" s="260"/>
      <c r="H234" s="260"/>
      <c r="I234" s="260"/>
      <c r="J234" s="179"/>
      <c r="K234" s="181">
        <v>2.1999999999999999E-2</v>
      </c>
      <c r="L234" s="179"/>
      <c r="M234" s="179"/>
      <c r="N234" s="179"/>
      <c r="O234" s="179"/>
      <c r="P234" s="179"/>
      <c r="Q234" s="179"/>
      <c r="R234" s="182"/>
      <c r="T234" s="183"/>
      <c r="U234" s="179"/>
      <c r="V234" s="179"/>
      <c r="W234" s="179"/>
      <c r="X234" s="179"/>
      <c r="Y234" s="179"/>
      <c r="Z234" s="179"/>
      <c r="AA234" s="184"/>
      <c r="AT234" s="185" t="s">
        <v>176</v>
      </c>
      <c r="AU234" s="185" t="s">
        <v>98</v>
      </c>
      <c r="AV234" s="177" t="s">
        <v>98</v>
      </c>
      <c r="AW234" s="177" t="s">
        <v>32</v>
      </c>
      <c r="AX234" s="177" t="s">
        <v>74</v>
      </c>
      <c r="AY234" s="185" t="s">
        <v>168</v>
      </c>
    </row>
    <row r="235" spans="1:65" s="186" customFormat="1" ht="14.4" customHeight="1" x14ac:dyDescent="0.3">
      <c r="B235" s="187"/>
      <c r="C235" s="188"/>
      <c r="D235" s="188"/>
      <c r="E235" s="189"/>
      <c r="F235" s="261" t="s">
        <v>178</v>
      </c>
      <c r="G235" s="261"/>
      <c r="H235" s="261"/>
      <c r="I235" s="261"/>
      <c r="J235" s="188"/>
      <c r="K235" s="190">
        <v>0.39800000000000002</v>
      </c>
      <c r="L235" s="188"/>
      <c r="M235" s="188"/>
      <c r="N235" s="188"/>
      <c r="O235" s="188"/>
      <c r="P235" s="188"/>
      <c r="Q235" s="188"/>
      <c r="R235" s="191"/>
      <c r="T235" s="192"/>
      <c r="U235" s="188"/>
      <c r="V235" s="188"/>
      <c r="W235" s="188"/>
      <c r="X235" s="188"/>
      <c r="Y235" s="188"/>
      <c r="Z235" s="188"/>
      <c r="AA235" s="193"/>
      <c r="AT235" s="194" t="s">
        <v>176</v>
      </c>
      <c r="AU235" s="194" t="s">
        <v>98</v>
      </c>
      <c r="AV235" s="186" t="s">
        <v>173</v>
      </c>
      <c r="AW235" s="186" t="s">
        <v>32</v>
      </c>
      <c r="AX235" s="186" t="s">
        <v>82</v>
      </c>
      <c r="AY235" s="194" t="s">
        <v>168</v>
      </c>
    </row>
    <row r="236" spans="1:65" s="39" customFormat="1" ht="22.95" customHeight="1" x14ac:dyDescent="0.3">
      <c r="B236" s="139"/>
      <c r="C236" s="195" t="s">
        <v>343</v>
      </c>
      <c r="D236" s="195" t="s">
        <v>301</v>
      </c>
      <c r="E236" s="196" t="s">
        <v>344</v>
      </c>
      <c r="F236" s="263" t="s">
        <v>345</v>
      </c>
      <c r="G236" s="263"/>
      <c r="H236" s="263"/>
      <c r="I236" s="263"/>
      <c r="J236" s="197" t="s">
        <v>200</v>
      </c>
      <c r="K236" s="198">
        <v>0.153</v>
      </c>
      <c r="L236" s="264">
        <v>0</v>
      </c>
      <c r="M236" s="264"/>
      <c r="N236" s="265">
        <f>ROUND(L236*K236,2)</f>
        <v>0</v>
      </c>
      <c r="O236" s="265"/>
      <c r="P236" s="265"/>
      <c r="Q236" s="265"/>
      <c r="R236" s="141"/>
      <c r="T236" s="174"/>
      <c r="U236" s="50" t="s">
        <v>39</v>
      </c>
      <c r="V236" s="41"/>
      <c r="W236" s="175">
        <f>V236*K236</f>
        <v>0</v>
      </c>
      <c r="X236" s="175">
        <v>1</v>
      </c>
      <c r="Y236" s="175">
        <f>X236*K236</f>
        <v>0.153</v>
      </c>
      <c r="Z236" s="175">
        <v>0</v>
      </c>
      <c r="AA236" s="176">
        <f>Z236*K236</f>
        <v>0</v>
      </c>
      <c r="AR236" s="22" t="s">
        <v>208</v>
      </c>
      <c r="AT236" s="22" t="s">
        <v>301</v>
      </c>
      <c r="AU236" s="22" t="s">
        <v>98</v>
      </c>
      <c r="AY236" s="22" t="s">
        <v>168</v>
      </c>
      <c r="BE236" s="111">
        <f>IF(U236="základní",N236,0)</f>
        <v>0</v>
      </c>
      <c r="BF236" s="111">
        <f>IF(U236="snížená",N236,0)</f>
        <v>0</v>
      </c>
      <c r="BG236" s="111">
        <f>IF(U236="zákl. přenesená",N236,0)</f>
        <v>0</v>
      </c>
      <c r="BH236" s="111">
        <f>IF(U236="sníž. přenesená",N236,0)</f>
        <v>0</v>
      </c>
      <c r="BI236" s="111">
        <f>IF(U236="nulová",N236,0)</f>
        <v>0</v>
      </c>
      <c r="BJ236" s="22" t="s">
        <v>82</v>
      </c>
      <c r="BK236" s="111">
        <f>ROUND(L236*K236,2)</f>
        <v>0</v>
      </c>
      <c r="BL236" s="22" t="s">
        <v>173</v>
      </c>
      <c r="BM236" s="22" t="s">
        <v>346</v>
      </c>
    </row>
    <row r="237" spans="1:65" s="177" customFormat="1" ht="14.4" customHeight="1" x14ac:dyDescent="0.3">
      <c r="B237" s="178"/>
      <c r="C237" s="179"/>
      <c r="D237" s="179"/>
      <c r="E237" s="180"/>
      <c r="F237" s="259" t="s">
        <v>347</v>
      </c>
      <c r="G237" s="259"/>
      <c r="H237" s="259"/>
      <c r="I237" s="259"/>
      <c r="J237" s="179"/>
      <c r="K237" s="181">
        <v>0.153</v>
      </c>
      <c r="L237" s="179"/>
      <c r="M237" s="179"/>
      <c r="N237" s="179"/>
      <c r="O237" s="179"/>
      <c r="P237" s="179"/>
      <c r="Q237" s="179"/>
      <c r="R237" s="182"/>
      <c r="T237" s="183"/>
      <c r="U237" s="179"/>
      <c r="V237" s="179"/>
      <c r="W237" s="179"/>
      <c r="X237" s="179"/>
      <c r="Y237" s="179"/>
      <c r="Z237" s="179"/>
      <c r="AA237" s="184"/>
      <c r="AT237" s="185" t="s">
        <v>176</v>
      </c>
      <c r="AU237" s="185" t="s">
        <v>98</v>
      </c>
      <c r="AV237" s="177" t="s">
        <v>98</v>
      </c>
      <c r="AW237" s="177" t="s">
        <v>32</v>
      </c>
      <c r="AX237" s="177" t="s">
        <v>82</v>
      </c>
      <c r="AY237" s="185" t="s">
        <v>168</v>
      </c>
    </row>
    <row r="238" spans="1:65" s="39" customFormat="1" ht="34.200000000000003" customHeight="1" x14ac:dyDescent="0.3">
      <c r="B238" s="139"/>
      <c r="C238" s="170" t="s">
        <v>348</v>
      </c>
      <c r="D238" s="170" t="s">
        <v>169</v>
      </c>
      <c r="E238" s="171" t="s">
        <v>349</v>
      </c>
      <c r="F238" s="256" t="s">
        <v>350</v>
      </c>
      <c r="G238" s="256"/>
      <c r="H238" s="256"/>
      <c r="I238" s="256"/>
      <c r="J238" s="172" t="s">
        <v>200</v>
      </c>
      <c r="K238" s="173">
        <v>0.28299999999999997</v>
      </c>
      <c r="L238" s="257">
        <v>0</v>
      </c>
      <c r="M238" s="257"/>
      <c r="N238" s="258">
        <f>ROUND(L238*K238,2)</f>
        <v>0</v>
      </c>
      <c r="O238" s="258"/>
      <c r="P238" s="258"/>
      <c r="Q238" s="258"/>
      <c r="R238" s="141"/>
      <c r="T238" s="174"/>
      <c r="U238" s="50" t="s">
        <v>39</v>
      </c>
      <c r="V238" s="41"/>
      <c r="W238" s="175">
        <f>V238*K238</f>
        <v>0</v>
      </c>
      <c r="X238" s="175">
        <v>1.7090000000000001E-2</v>
      </c>
      <c r="Y238" s="175">
        <f>X238*K238</f>
        <v>4.8364699999999998E-3</v>
      </c>
      <c r="Z238" s="175">
        <v>0</v>
      </c>
      <c r="AA238" s="176">
        <f>Z238*K238</f>
        <v>0</v>
      </c>
      <c r="AR238" s="22" t="s">
        <v>173</v>
      </c>
      <c r="AT238" s="22" t="s">
        <v>169</v>
      </c>
      <c r="AU238" s="22" t="s">
        <v>98</v>
      </c>
      <c r="AY238" s="22" t="s">
        <v>168</v>
      </c>
      <c r="BE238" s="111">
        <f>IF(U238="základní",N238,0)</f>
        <v>0</v>
      </c>
      <c r="BF238" s="111">
        <f>IF(U238="snížená",N238,0)</f>
        <v>0</v>
      </c>
      <c r="BG238" s="111">
        <f>IF(U238="zákl. přenesená",N238,0)</f>
        <v>0</v>
      </c>
      <c r="BH238" s="111">
        <f>IF(U238="sníž. přenesená",N238,0)</f>
        <v>0</v>
      </c>
      <c r="BI238" s="111">
        <f>IF(U238="nulová",N238,0)</f>
        <v>0</v>
      </c>
      <c r="BJ238" s="22" t="s">
        <v>82</v>
      </c>
      <c r="BK238" s="111">
        <f>ROUND(L238*K238,2)</f>
        <v>0</v>
      </c>
      <c r="BL238" s="22" t="s">
        <v>173</v>
      </c>
      <c r="BM238" s="22" t="s">
        <v>351</v>
      </c>
    </row>
    <row r="239" spans="1:65" s="177" customFormat="1" ht="14.4" customHeight="1" x14ac:dyDescent="0.3">
      <c r="B239" s="178"/>
      <c r="C239" s="179"/>
      <c r="D239" s="179"/>
      <c r="E239" s="180"/>
      <c r="F239" s="259" t="s">
        <v>352</v>
      </c>
      <c r="G239" s="259"/>
      <c r="H239" s="259"/>
      <c r="I239" s="259"/>
      <c r="J239" s="179"/>
      <c r="K239" s="181">
        <v>0.28299999999999997</v>
      </c>
      <c r="L239" s="179"/>
      <c r="M239" s="179"/>
      <c r="N239" s="179"/>
      <c r="O239" s="179"/>
      <c r="P239" s="179"/>
      <c r="Q239" s="179"/>
      <c r="R239" s="182"/>
      <c r="T239" s="183"/>
      <c r="U239" s="179"/>
      <c r="V239" s="179"/>
      <c r="W239" s="179"/>
      <c r="X239" s="179"/>
      <c r="Y239" s="179"/>
      <c r="Z239" s="179"/>
      <c r="AA239" s="184"/>
      <c r="AT239" s="185" t="s">
        <v>176</v>
      </c>
      <c r="AU239" s="185" t="s">
        <v>98</v>
      </c>
      <c r="AV239" s="177" t="s">
        <v>98</v>
      </c>
      <c r="AW239" s="177" t="s">
        <v>32</v>
      </c>
      <c r="AX239" s="177" t="s">
        <v>82</v>
      </c>
      <c r="AY239" s="185" t="s">
        <v>168</v>
      </c>
    </row>
    <row r="240" spans="1:65" s="39" customFormat="1" ht="22.95" customHeight="1" x14ac:dyDescent="0.3">
      <c r="B240" s="139"/>
      <c r="C240" s="195" t="s">
        <v>353</v>
      </c>
      <c r="D240" s="195" t="s">
        <v>301</v>
      </c>
      <c r="E240" s="196" t="s">
        <v>354</v>
      </c>
      <c r="F240" s="263" t="s">
        <v>355</v>
      </c>
      <c r="G240" s="263"/>
      <c r="H240" s="263"/>
      <c r="I240" s="263"/>
      <c r="J240" s="197" t="s">
        <v>200</v>
      </c>
      <c r="K240" s="198">
        <v>0.30599999999999999</v>
      </c>
      <c r="L240" s="264">
        <v>0</v>
      </c>
      <c r="M240" s="264"/>
      <c r="N240" s="265">
        <f>ROUND(L240*K240,2)</f>
        <v>0</v>
      </c>
      <c r="O240" s="265"/>
      <c r="P240" s="265"/>
      <c r="Q240" s="265"/>
      <c r="R240" s="141"/>
      <c r="T240" s="174"/>
      <c r="U240" s="50" t="s">
        <v>39</v>
      </c>
      <c r="V240" s="41"/>
      <c r="W240" s="175">
        <f>V240*K240</f>
        <v>0</v>
      </c>
      <c r="X240" s="175">
        <v>1</v>
      </c>
      <c r="Y240" s="175">
        <f>X240*K240</f>
        <v>0.30599999999999999</v>
      </c>
      <c r="Z240" s="175">
        <v>0</v>
      </c>
      <c r="AA240" s="176">
        <f>Z240*K240</f>
        <v>0</v>
      </c>
      <c r="AR240" s="22" t="s">
        <v>208</v>
      </c>
      <c r="AT240" s="22" t="s">
        <v>301</v>
      </c>
      <c r="AU240" s="22" t="s">
        <v>98</v>
      </c>
      <c r="AY240" s="22" t="s">
        <v>168</v>
      </c>
      <c r="BE240" s="111">
        <f>IF(U240="základní",N240,0)</f>
        <v>0</v>
      </c>
      <c r="BF240" s="111">
        <f>IF(U240="snížená",N240,0)</f>
        <v>0</v>
      </c>
      <c r="BG240" s="111">
        <f>IF(U240="zákl. přenesená",N240,0)</f>
        <v>0</v>
      </c>
      <c r="BH240" s="111">
        <f>IF(U240="sníž. přenesená",N240,0)</f>
        <v>0</v>
      </c>
      <c r="BI240" s="111">
        <f>IF(U240="nulová",N240,0)</f>
        <v>0</v>
      </c>
      <c r="BJ240" s="22" t="s">
        <v>82</v>
      </c>
      <c r="BK240" s="111">
        <f>ROUND(L240*K240,2)</f>
        <v>0</v>
      </c>
      <c r="BL240" s="22" t="s">
        <v>173</v>
      </c>
      <c r="BM240" s="22" t="s">
        <v>356</v>
      </c>
    </row>
    <row r="241" spans="1:65" s="177" customFormat="1" ht="14.4" customHeight="1" x14ac:dyDescent="0.3">
      <c r="B241" s="178"/>
      <c r="C241" s="179"/>
      <c r="D241" s="179"/>
      <c r="E241" s="180"/>
      <c r="F241" s="259" t="s">
        <v>357</v>
      </c>
      <c r="G241" s="259"/>
      <c r="H241" s="259"/>
      <c r="I241" s="259"/>
      <c r="J241" s="179"/>
      <c r="K241" s="181">
        <v>0.30599999999999999</v>
      </c>
      <c r="L241" s="179"/>
      <c r="M241" s="179"/>
      <c r="N241" s="179"/>
      <c r="O241" s="179"/>
      <c r="P241" s="179"/>
      <c r="Q241" s="179"/>
      <c r="R241" s="182"/>
      <c r="T241" s="183"/>
      <c r="U241" s="179"/>
      <c r="V241" s="179"/>
      <c r="W241" s="179"/>
      <c r="X241" s="179"/>
      <c r="Y241" s="179"/>
      <c r="Z241" s="179"/>
      <c r="AA241" s="184"/>
      <c r="AT241" s="185" t="s">
        <v>176</v>
      </c>
      <c r="AU241" s="185" t="s">
        <v>98</v>
      </c>
      <c r="AV241" s="177" t="s">
        <v>98</v>
      </c>
      <c r="AW241" s="177" t="s">
        <v>32</v>
      </c>
      <c r="AX241" s="177" t="s">
        <v>82</v>
      </c>
      <c r="AY241" s="185" t="s">
        <v>168</v>
      </c>
    </row>
    <row r="242" spans="1:65" s="39" customFormat="1" ht="34.200000000000003" customHeight="1" x14ac:dyDescent="0.3">
      <c r="B242" s="139"/>
      <c r="C242" s="170" t="s">
        <v>358</v>
      </c>
      <c r="D242" s="170" t="s">
        <v>169</v>
      </c>
      <c r="E242" s="171" t="s">
        <v>359</v>
      </c>
      <c r="F242" s="256" t="s">
        <v>360</v>
      </c>
      <c r="G242" s="256"/>
      <c r="H242" s="256"/>
      <c r="I242" s="256"/>
      <c r="J242" s="172" t="s">
        <v>200</v>
      </c>
      <c r="K242" s="173">
        <v>0.86699999999999999</v>
      </c>
      <c r="L242" s="257">
        <v>0</v>
      </c>
      <c r="M242" s="257"/>
      <c r="N242" s="258">
        <f>ROUND(L242*K242,2)</f>
        <v>0</v>
      </c>
      <c r="O242" s="258"/>
      <c r="P242" s="258"/>
      <c r="Q242" s="258"/>
      <c r="R242" s="141"/>
      <c r="T242" s="174"/>
      <c r="U242" s="50" t="s">
        <v>39</v>
      </c>
      <c r="V242" s="41"/>
      <c r="W242" s="175">
        <f>V242*K242</f>
        <v>0</v>
      </c>
      <c r="X242" s="175">
        <v>1.221E-2</v>
      </c>
      <c r="Y242" s="175">
        <f>X242*K242</f>
        <v>1.058607E-2</v>
      </c>
      <c r="Z242" s="175">
        <v>0</v>
      </c>
      <c r="AA242" s="176">
        <f>Z242*K242</f>
        <v>0</v>
      </c>
      <c r="AR242" s="22" t="s">
        <v>173</v>
      </c>
      <c r="AT242" s="22" t="s">
        <v>169</v>
      </c>
      <c r="AU242" s="22" t="s">
        <v>98</v>
      </c>
      <c r="AY242" s="22" t="s">
        <v>168</v>
      </c>
      <c r="BE242" s="111">
        <f>IF(U242="základní",N242,0)</f>
        <v>0</v>
      </c>
      <c r="BF242" s="111">
        <f>IF(U242="snížená",N242,0)</f>
        <v>0</v>
      </c>
      <c r="BG242" s="111">
        <f>IF(U242="zákl. přenesená",N242,0)</f>
        <v>0</v>
      </c>
      <c r="BH242" s="111">
        <f>IF(U242="sníž. přenesená",N242,0)</f>
        <v>0</v>
      </c>
      <c r="BI242" s="111">
        <f>IF(U242="nulová",N242,0)</f>
        <v>0</v>
      </c>
      <c r="BJ242" s="22" t="s">
        <v>82</v>
      </c>
      <c r="BK242" s="111">
        <f>ROUND(L242*K242,2)</f>
        <v>0</v>
      </c>
      <c r="BL242" s="22" t="s">
        <v>173</v>
      </c>
      <c r="BM242" s="22" t="s">
        <v>361</v>
      </c>
    </row>
    <row r="243" spans="1:65" s="177" customFormat="1" ht="14.4" customHeight="1" x14ac:dyDescent="0.3">
      <c r="B243" s="178"/>
      <c r="C243" s="179"/>
      <c r="D243" s="179"/>
      <c r="E243" s="180"/>
      <c r="F243" s="259" t="s">
        <v>362</v>
      </c>
      <c r="G243" s="259"/>
      <c r="H243" s="259"/>
      <c r="I243" s="259"/>
      <c r="J243" s="179"/>
      <c r="K243" s="181">
        <v>0.86699999999999999</v>
      </c>
      <c r="L243" s="179"/>
      <c r="M243" s="179"/>
      <c r="N243" s="179"/>
      <c r="O243" s="179"/>
      <c r="P243" s="179"/>
      <c r="Q243" s="179"/>
      <c r="R243" s="182"/>
      <c r="T243" s="183"/>
      <c r="U243" s="179"/>
      <c r="V243" s="179"/>
      <c r="W243" s="179"/>
      <c r="X243" s="179"/>
      <c r="Y243" s="179"/>
      <c r="Z243" s="179"/>
      <c r="AA243" s="184"/>
      <c r="AT243" s="185" t="s">
        <v>176</v>
      </c>
      <c r="AU243" s="185" t="s">
        <v>98</v>
      </c>
      <c r="AV243" s="177" t="s">
        <v>98</v>
      </c>
      <c r="AW243" s="177" t="s">
        <v>32</v>
      </c>
      <c r="AX243" s="177" t="s">
        <v>82</v>
      </c>
      <c r="AY243" s="185" t="s">
        <v>168</v>
      </c>
    </row>
    <row r="244" spans="1:65" s="39" customFormat="1" ht="22.95" customHeight="1" x14ac:dyDescent="0.3">
      <c r="B244" s="139"/>
      <c r="C244" s="195" t="s">
        <v>363</v>
      </c>
      <c r="D244" s="195" t="s">
        <v>301</v>
      </c>
      <c r="E244" s="196" t="s">
        <v>364</v>
      </c>
      <c r="F244" s="263" t="s">
        <v>365</v>
      </c>
      <c r="G244" s="263"/>
      <c r="H244" s="263"/>
      <c r="I244" s="263"/>
      <c r="J244" s="197" t="s">
        <v>200</v>
      </c>
      <c r="K244" s="198">
        <v>0.93700000000000006</v>
      </c>
      <c r="L244" s="264">
        <v>0</v>
      </c>
      <c r="M244" s="264"/>
      <c r="N244" s="265">
        <f>ROUND(L244*K244,2)</f>
        <v>0</v>
      </c>
      <c r="O244" s="265"/>
      <c r="P244" s="265"/>
      <c r="Q244" s="265"/>
      <c r="R244" s="141"/>
      <c r="T244" s="174"/>
      <c r="U244" s="50" t="s">
        <v>39</v>
      </c>
      <c r="V244" s="41"/>
      <c r="W244" s="175">
        <f>V244*K244</f>
        <v>0</v>
      </c>
      <c r="X244" s="175">
        <v>1</v>
      </c>
      <c r="Y244" s="175">
        <f>X244*K244</f>
        <v>0.93700000000000006</v>
      </c>
      <c r="Z244" s="175">
        <v>0</v>
      </c>
      <c r="AA244" s="176">
        <f>Z244*K244</f>
        <v>0</v>
      </c>
      <c r="AR244" s="22" t="s">
        <v>208</v>
      </c>
      <c r="AT244" s="22" t="s">
        <v>301</v>
      </c>
      <c r="AU244" s="22" t="s">
        <v>98</v>
      </c>
      <c r="AY244" s="22" t="s">
        <v>168</v>
      </c>
      <c r="BE244" s="111">
        <f>IF(U244="základní",N244,0)</f>
        <v>0</v>
      </c>
      <c r="BF244" s="111">
        <f>IF(U244="snížená",N244,0)</f>
        <v>0</v>
      </c>
      <c r="BG244" s="111">
        <f>IF(U244="zákl. přenesená",N244,0)</f>
        <v>0</v>
      </c>
      <c r="BH244" s="111">
        <f>IF(U244="sníž. přenesená",N244,0)</f>
        <v>0</v>
      </c>
      <c r="BI244" s="111">
        <f>IF(U244="nulová",N244,0)</f>
        <v>0</v>
      </c>
      <c r="BJ244" s="22" t="s">
        <v>82</v>
      </c>
      <c r="BK244" s="111">
        <f>ROUND(L244*K244,2)</f>
        <v>0</v>
      </c>
      <c r="BL244" s="22" t="s">
        <v>173</v>
      </c>
      <c r="BM244" s="22" t="s">
        <v>366</v>
      </c>
    </row>
    <row r="245" spans="1:65" s="177" customFormat="1" ht="14.4" customHeight="1" x14ac:dyDescent="0.3">
      <c r="B245" s="178"/>
      <c r="C245" s="179"/>
      <c r="D245" s="179"/>
      <c r="E245" s="180"/>
      <c r="F245" s="259" t="s">
        <v>367</v>
      </c>
      <c r="G245" s="259"/>
      <c r="H245" s="259"/>
      <c r="I245" s="259"/>
      <c r="J245" s="179"/>
      <c r="K245" s="181">
        <v>0.93700000000000006</v>
      </c>
      <c r="L245" s="179"/>
      <c r="M245" s="179"/>
      <c r="N245" s="179"/>
      <c r="O245" s="179"/>
      <c r="P245" s="179"/>
      <c r="Q245" s="179"/>
      <c r="R245" s="182"/>
      <c r="T245" s="183"/>
      <c r="U245" s="179"/>
      <c r="V245" s="179"/>
      <c r="W245" s="179"/>
      <c r="X245" s="179"/>
      <c r="Y245" s="179"/>
      <c r="Z245" s="179"/>
      <c r="AA245" s="184"/>
      <c r="AT245" s="185" t="s">
        <v>176</v>
      </c>
      <c r="AU245" s="185" t="s">
        <v>98</v>
      </c>
      <c r="AV245" s="177" t="s">
        <v>98</v>
      </c>
      <c r="AW245" s="177" t="s">
        <v>32</v>
      </c>
      <c r="AX245" s="177" t="s">
        <v>82</v>
      </c>
      <c r="AY245" s="185" t="s">
        <v>168</v>
      </c>
    </row>
    <row r="246" spans="1:65" s="39" customFormat="1" ht="22.95" customHeight="1" x14ac:dyDescent="0.3">
      <c r="B246" s="139"/>
      <c r="C246" s="170" t="s">
        <v>368</v>
      </c>
      <c r="D246" s="170" t="s">
        <v>169</v>
      </c>
      <c r="E246" s="171" t="s">
        <v>369</v>
      </c>
      <c r="F246" s="256" t="s">
        <v>370</v>
      </c>
      <c r="G246" s="256"/>
      <c r="H246" s="256"/>
      <c r="I246" s="256"/>
      <c r="J246" s="172" t="s">
        <v>211</v>
      </c>
      <c r="K246" s="173">
        <v>27.763999999999999</v>
      </c>
      <c r="L246" s="257">
        <v>0</v>
      </c>
      <c r="M246" s="257"/>
      <c r="N246" s="258">
        <f>ROUND(L246*K246,2)</f>
        <v>0</v>
      </c>
      <c r="O246" s="258"/>
      <c r="P246" s="258"/>
      <c r="Q246" s="258"/>
      <c r="R246" s="141"/>
      <c r="T246" s="174"/>
      <c r="U246" s="50" t="s">
        <v>39</v>
      </c>
      <c r="V246" s="41"/>
      <c r="W246" s="175">
        <f>V246*K246</f>
        <v>0</v>
      </c>
      <c r="X246" s="175">
        <v>0.23458000000000001</v>
      </c>
      <c r="Y246" s="175">
        <f>X246*K246</f>
        <v>6.51287912</v>
      </c>
      <c r="Z246" s="175">
        <v>0</v>
      </c>
      <c r="AA246" s="176">
        <f>Z246*K246</f>
        <v>0</v>
      </c>
      <c r="AR246" s="22" t="s">
        <v>173</v>
      </c>
      <c r="AT246" s="22" t="s">
        <v>169</v>
      </c>
      <c r="AU246" s="22" t="s">
        <v>98</v>
      </c>
      <c r="AY246" s="22" t="s">
        <v>168</v>
      </c>
      <c r="BE246" s="111">
        <f>IF(U246="základní",N246,0)</f>
        <v>0</v>
      </c>
      <c r="BF246" s="111">
        <f>IF(U246="snížená",N246,0)</f>
        <v>0</v>
      </c>
      <c r="BG246" s="111">
        <f>IF(U246="zákl. přenesená",N246,0)</f>
        <v>0</v>
      </c>
      <c r="BH246" s="111">
        <f>IF(U246="sníž. přenesená",N246,0)</f>
        <v>0</v>
      </c>
      <c r="BI246" s="111">
        <f>IF(U246="nulová",N246,0)</f>
        <v>0</v>
      </c>
      <c r="BJ246" s="22" t="s">
        <v>82</v>
      </c>
      <c r="BK246" s="111">
        <f>ROUND(L246*K246,2)</f>
        <v>0</v>
      </c>
      <c r="BL246" s="22" t="s">
        <v>173</v>
      </c>
      <c r="BM246" s="22" t="s">
        <v>371</v>
      </c>
    </row>
    <row r="247" spans="1:65" s="177" customFormat="1" ht="22.95" customHeight="1" x14ac:dyDescent="0.3">
      <c r="B247" s="178"/>
      <c r="C247" s="179"/>
      <c r="D247" s="179"/>
      <c r="E247" s="180"/>
      <c r="F247" s="259" t="s">
        <v>372</v>
      </c>
      <c r="G247" s="259"/>
      <c r="H247" s="259"/>
      <c r="I247" s="259"/>
      <c r="J247" s="179"/>
      <c r="K247" s="181">
        <v>17.794</v>
      </c>
      <c r="L247" s="179"/>
      <c r="M247" s="179"/>
      <c r="N247" s="179"/>
      <c r="O247" s="179"/>
      <c r="P247" s="179"/>
      <c r="Q247" s="179"/>
      <c r="R247" s="182"/>
      <c r="T247" s="183"/>
      <c r="U247" s="179"/>
      <c r="V247" s="179"/>
      <c r="W247" s="179"/>
      <c r="X247" s="179"/>
      <c r="Y247" s="179"/>
      <c r="Z247" s="179"/>
      <c r="AA247" s="184"/>
      <c r="AT247" s="185" t="s">
        <v>176</v>
      </c>
      <c r="AU247" s="185" t="s">
        <v>98</v>
      </c>
      <c r="AV247" s="177" t="s">
        <v>98</v>
      </c>
      <c r="AW247" s="177" t="s">
        <v>32</v>
      </c>
      <c r="AX247" s="177" t="s">
        <v>74</v>
      </c>
      <c r="AY247" s="185" t="s">
        <v>168</v>
      </c>
    </row>
    <row r="248" spans="1:65" ht="14.4" customHeight="1" x14ac:dyDescent="0.3">
      <c r="A248" s="177"/>
      <c r="B248" s="178"/>
      <c r="C248" s="179"/>
      <c r="D248" s="179"/>
      <c r="E248" s="180"/>
      <c r="F248" s="260" t="s">
        <v>373</v>
      </c>
      <c r="G248" s="260"/>
      <c r="H248" s="260"/>
      <c r="I248" s="260"/>
      <c r="J248" s="179"/>
      <c r="K248" s="181">
        <v>8.4700000000000006</v>
      </c>
      <c r="L248" s="179"/>
      <c r="M248" s="179"/>
      <c r="N248" s="179"/>
      <c r="O248" s="179"/>
      <c r="P248" s="179"/>
      <c r="Q248" s="179"/>
      <c r="R248" s="182"/>
      <c r="T248" s="183"/>
      <c r="U248" s="179"/>
      <c r="V248" s="179"/>
      <c r="W248" s="179"/>
      <c r="X248" s="179"/>
      <c r="Y248" s="179"/>
      <c r="Z248" s="179"/>
      <c r="AA248" s="184"/>
      <c r="AT248" s="185" t="s">
        <v>176</v>
      </c>
      <c r="AU248" s="185" t="s">
        <v>98</v>
      </c>
      <c r="AV248" s="177" t="s">
        <v>98</v>
      </c>
      <c r="AW248" s="177" t="s">
        <v>32</v>
      </c>
      <c r="AX248" s="177" t="s">
        <v>74</v>
      </c>
      <c r="AY248" s="185" t="s">
        <v>168</v>
      </c>
    </row>
    <row r="249" spans="1:65" ht="14.4" customHeight="1" x14ac:dyDescent="0.3">
      <c r="A249" s="177"/>
      <c r="B249" s="178"/>
      <c r="C249" s="179"/>
      <c r="D249" s="179"/>
      <c r="E249" s="180"/>
      <c r="F249" s="260" t="s">
        <v>374</v>
      </c>
      <c r="G249" s="260"/>
      <c r="H249" s="260"/>
      <c r="I249" s="260"/>
      <c r="J249" s="179"/>
      <c r="K249" s="181">
        <v>1.5</v>
      </c>
      <c r="L249" s="179"/>
      <c r="M249" s="179"/>
      <c r="N249" s="179"/>
      <c r="O249" s="179"/>
      <c r="P249" s="179"/>
      <c r="Q249" s="179"/>
      <c r="R249" s="182"/>
      <c r="T249" s="183"/>
      <c r="U249" s="179"/>
      <c r="V249" s="179"/>
      <c r="W249" s="179"/>
      <c r="X249" s="179"/>
      <c r="Y249" s="179"/>
      <c r="Z249" s="179"/>
      <c r="AA249" s="184"/>
      <c r="AT249" s="185" t="s">
        <v>176</v>
      </c>
      <c r="AU249" s="185" t="s">
        <v>98</v>
      </c>
      <c r="AV249" s="177" t="s">
        <v>98</v>
      </c>
      <c r="AW249" s="177" t="s">
        <v>32</v>
      </c>
      <c r="AX249" s="177" t="s">
        <v>74</v>
      </c>
      <c r="AY249" s="185" t="s">
        <v>168</v>
      </c>
    </row>
    <row r="250" spans="1:65" s="186" customFormat="1" ht="14.4" customHeight="1" x14ac:dyDescent="0.3">
      <c r="B250" s="187"/>
      <c r="C250" s="188"/>
      <c r="D250" s="188"/>
      <c r="E250" s="189"/>
      <c r="F250" s="261" t="s">
        <v>178</v>
      </c>
      <c r="G250" s="261"/>
      <c r="H250" s="261"/>
      <c r="I250" s="261"/>
      <c r="J250" s="188"/>
      <c r="K250" s="190">
        <v>27.763999999999999</v>
      </c>
      <c r="L250" s="188"/>
      <c r="M250" s="188"/>
      <c r="N250" s="188"/>
      <c r="O250" s="188"/>
      <c r="P250" s="188"/>
      <c r="Q250" s="188"/>
      <c r="R250" s="191"/>
      <c r="T250" s="192"/>
      <c r="U250" s="188"/>
      <c r="V250" s="188"/>
      <c r="W250" s="188"/>
      <c r="X250" s="188"/>
      <c r="Y250" s="188"/>
      <c r="Z250" s="188"/>
      <c r="AA250" s="193"/>
      <c r="AT250" s="194" t="s">
        <v>176</v>
      </c>
      <c r="AU250" s="194" t="s">
        <v>98</v>
      </c>
      <c r="AV250" s="186" t="s">
        <v>173</v>
      </c>
      <c r="AW250" s="186" t="s">
        <v>32</v>
      </c>
      <c r="AX250" s="186" t="s">
        <v>82</v>
      </c>
      <c r="AY250" s="194" t="s">
        <v>168</v>
      </c>
    </row>
    <row r="251" spans="1:65" s="39" customFormat="1" ht="34.200000000000003" customHeight="1" x14ac:dyDescent="0.3">
      <c r="B251" s="139"/>
      <c r="C251" s="170" t="s">
        <v>375</v>
      </c>
      <c r="D251" s="170" t="s">
        <v>169</v>
      </c>
      <c r="E251" s="171" t="s">
        <v>376</v>
      </c>
      <c r="F251" s="256" t="s">
        <v>377</v>
      </c>
      <c r="G251" s="256"/>
      <c r="H251" s="256"/>
      <c r="I251" s="256"/>
      <c r="J251" s="172" t="s">
        <v>211</v>
      </c>
      <c r="K251" s="173">
        <v>5.92</v>
      </c>
      <c r="L251" s="257">
        <v>0</v>
      </c>
      <c r="M251" s="257"/>
      <c r="N251" s="258">
        <f>ROUND(L251*K251,2)</f>
        <v>0</v>
      </c>
      <c r="O251" s="258"/>
      <c r="P251" s="258"/>
      <c r="Q251" s="258"/>
      <c r="R251" s="141"/>
      <c r="T251" s="174"/>
      <c r="U251" s="50" t="s">
        <v>39</v>
      </c>
      <c r="V251" s="41"/>
      <c r="W251" s="175">
        <f>V251*K251</f>
        <v>0</v>
      </c>
      <c r="X251" s="175">
        <v>4.0169999999999997E-2</v>
      </c>
      <c r="Y251" s="175">
        <f>X251*K251</f>
        <v>0.23780639999999997</v>
      </c>
      <c r="Z251" s="175">
        <v>0</v>
      </c>
      <c r="AA251" s="176">
        <f>Z251*K251</f>
        <v>0</v>
      </c>
      <c r="AR251" s="22" t="s">
        <v>173</v>
      </c>
      <c r="AT251" s="22" t="s">
        <v>169</v>
      </c>
      <c r="AU251" s="22" t="s">
        <v>98</v>
      </c>
      <c r="AY251" s="22" t="s">
        <v>168</v>
      </c>
      <c r="BE251" s="111">
        <f>IF(U251="základní",N251,0)</f>
        <v>0</v>
      </c>
      <c r="BF251" s="111">
        <f>IF(U251="snížená",N251,0)</f>
        <v>0</v>
      </c>
      <c r="BG251" s="111">
        <f>IF(U251="zákl. přenesená",N251,0)</f>
        <v>0</v>
      </c>
      <c r="BH251" s="111">
        <f>IF(U251="sníž. přenesená",N251,0)</f>
        <v>0</v>
      </c>
      <c r="BI251" s="111">
        <f>IF(U251="nulová",N251,0)</f>
        <v>0</v>
      </c>
      <c r="BJ251" s="22" t="s">
        <v>82</v>
      </c>
      <c r="BK251" s="111">
        <f>ROUND(L251*K251,2)</f>
        <v>0</v>
      </c>
      <c r="BL251" s="22" t="s">
        <v>173</v>
      </c>
      <c r="BM251" s="22" t="s">
        <v>378</v>
      </c>
    </row>
    <row r="252" spans="1:65" s="177" customFormat="1" ht="14.4" customHeight="1" x14ac:dyDescent="0.3">
      <c r="B252" s="178"/>
      <c r="C252" s="179"/>
      <c r="D252" s="179"/>
      <c r="E252" s="180"/>
      <c r="F252" s="259" t="s">
        <v>379</v>
      </c>
      <c r="G252" s="259"/>
      <c r="H252" s="259"/>
      <c r="I252" s="259"/>
      <c r="J252" s="179"/>
      <c r="K252" s="181">
        <v>5.92</v>
      </c>
      <c r="L252" s="179"/>
      <c r="M252" s="179"/>
      <c r="N252" s="179"/>
      <c r="O252" s="179"/>
      <c r="P252" s="179"/>
      <c r="Q252" s="179"/>
      <c r="R252" s="182"/>
      <c r="T252" s="183"/>
      <c r="U252" s="179"/>
      <c r="V252" s="179"/>
      <c r="W252" s="179"/>
      <c r="X252" s="179"/>
      <c r="Y252" s="179"/>
      <c r="Z252" s="179"/>
      <c r="AA252" s="184"/>
      <c r="AT252" s="185" t="s">
        <v>176</v>
      </c>
      <c r="AU252" s="185" t="s">
        <v>98</v>
      </c>
      <c r="AV252" s="177" t="s">
        <v>98</v>
      </c>
      <c r="AW252" s="177" t="s">
        <v>32</v>
      </c>
      <c r="AX252" s="177" t="s">
        <v>82</v>
      </c>
      <c r="AY252" s="185" t="s">
        <v>168</v>
      </c>
    </row>
    <row r="253" spans="1:65" s="39" customFormat="1" ht="34.200000000000003" customHeight="1" x14ac:dyDescent="0.3">
      <c r="B253" s="139"/>
      <c r="C253" s="170" t="s">
        <v>380</v>
      </c>
      <c r="D253" s="170" t="s">
        <v>169</v>
      </c>
      <c r="E253" s="171" t="s">
        <v>381</v>
      </c>
      <c r="F253" s="256" t="s">
        <v>382</v>
      </c>
      <c r="G253" s="256"/>
      <c r="H253" s="256"/>
      <c r="I253" s="256"/>
      <c r="J253" s="172" t="s">
        <v>211</v>
      </c>
      <c r="K253" s="173">
        <v>26.46</v>
      </c>
      <c r="L253" s="257">
        <v>0</v>
      </c>
      <c r="M253" s="257"/>
      <c r="N253" s="258">
        <f>ROUND(L253*K253,2)</f>
        <v>0</v>
      </c>
      <c r="O253" s="258"/>
      <c r="P253" s="258"/>
      <c r="Q253" s="258"/>
      <c r="R253" s="141"/>
      <c r="T253" s="174"/>
      <c r="U253" s="50" t="s">
        <v>39</v>
      </c>
      <c r="V253" s="41"/>
      <c r="W253" s="175">
        <f>V253*K253</f>
        <v>0</v>
      </c>
      <c r="X253" s="175">
        <v>6.9819999999999993E-2</v>
      </c>
      <c r="Y253" s="175">
        <f>X253*K253</f>
        <v>1.8474371999999999</v>
      </c>
      <c r="Z253" s="175">
        <v>0</v>
      </c>
      <c r="AA253" s="176">
        <f>Z253*K253</f>
        <v>0</v>
      </c>
      <c r="AR253" s="22" t="s">
        <v>173</v>
      </c>
      <c r="AT253" s="22" t="s">
        <v>169</v>
      </c>
      <c r="AU253" s="22" t="s">
        <v>98</v>
      </c>
      <c r="AY253" s="22" t="s">
        <v>168</v>
      </c>
      <c r="BE253" s="111">
        <f>IF(U253="základní",N253,0)</f>
        <v>0</v>
      </c>
      <c r="BF253" s="111">
        <f>IF(U253="snížená",N253,0)</f>
        <v>0</v>
      </c>
      <c r="BG253" s="111">
        <f>IF(U253="zákl. přenesená",N253,0)</f>
        <v>0</v>
      </c>
      <c r="BH253" s="111">
        <f>IF(U253="sníž. přenesená",N253,0)</f>
        <v>0</v>
      </c>
      <c r="BI253" s="111">
        <f>IF(U253="nulová",N253,0)</f>
        <v>0</v>
      </c>
      <c r="BJ253" s="22" t="s">
        <v>82</v>
      </c>
      <c r="BK253" s="111">
        <f>ROUND(L253*K253,2)</f>
        <v>0</v>
      </c>
      <c r="BL253" s="22" t="s">
        <v>173</v>
      </c>
      <c r="BM253" s="22" t="s">
        <v>383</v>
      </c>
    </row>
    <row r="254" spans="1:65" s="177" customFormat="1" ht="22.95" customHeight="1" x14ac:dyDescent="0.3">
      <c r="B254" s="178"/>
      <c r="C254" s="179"/>
      <c r="D254" s="179"/>
      <c r="E254" s="180"/>
      <c r="F254" s="259" t="s">
        <v>384</v>
      </c>
      <c r="G254" s="259"/>
      <c r="H254" s="259"/>
      <c r="I254" s="259"/>
      <c r="J254" s="179"/>
      <c r="K254" s="181">
        <v>26.46</v>
      </c>
      <c r="L254" s="179"/>
      <c r="M254" s="179"/>
      <c r="N254" s="179"/>
      <c r="O254" s="179"/>
      <c r="P254" s="179"/>
      <c r="Q254" s="179"/>
      <c r="R254" s="182"/>
      <c r="T254" s="183"/>
      <c r="U254" s="179"/>
      <c r="V254" s="179"/>
      <c r="W254" s="179"/>
      <c r="X254" s="179"/>
      <c r="Y254" s="179"/>
      <c r="Z254" s="179"/>
      <c r="AA254" s="184"/>
      <c r="AT254" s="185" t="s">
        <v>176</v>
      </c>
      <c r="AU254" s="185" t="s">
        <v>98</v>
      </c>
      <c r="AV254" s="177" t="s">
        <v>98</v>
      </c>
      <c r="AW254" s="177" t="s">
        <v>32</v>
      </c>
      <c r="AX254" s="177" t="s">
        <v>82</v>
      </c>
      <c r="AY254" s="185" t="s">
        <v>168</v>
      </c>
    </row>
    <row r="255" spans="1:65" s="39" customFormat="1" ht="34.200000000000003" customHeight="1" x14ac:dyDescent="0.3">
      <c r="B255" s="139"/>
      <c r="C255" s="170" t="s">
        <v>385</v>
      </c>
      <c r="D255" s="170" t="s">
        <v>169</v>
      </c>
      <c r="E255" s="171" t="s">
        <v>386</v>
      </c>
      <c r="F255" s="256" t="s">
        <v>387</v>
      </c>
      <c r="G255" s="256"/>
      <c r="H255" s="256"/>
      <c r="I255" s="256"/>
      <c r="J255" s="172" t="s">
        <v>211</v>
      </c>
      <c r="K255" s="173">
        <v>56.249000000000002</v>
      </c>
      <c r="L255" s="257">
        <v>0</v>
      </c>
      <c r="M255" s="257"/>
      <c r="N255" s="258">
        <f>ROUND(L255*K255,2)</f>
        <v>0</v>
      </c>
      <c r="O255" s="258"/>
      <c r="P255" s="258"/>
      <c r="Q255" s="258"/>
      <c r="R255" s="141"/>
      <c r="T255" s="174"/>
      <c r="U255" s="50" t="s">
        <v>39</v>
      </c>
      <c r="V255" s="41"/>
      <c r="W255" s="175">
        <f>V255*K255</f>
        <v>0</v>
      </c>
      <c r="X255" s="175">
        <v>8.7069999999999995E-2</v>
      </c>
      <c r="Y255" s="175">
        <f>X255*K255</f>
        <v>4.8976004299999998</v>
      </c>
      <c r="Z255" s="175">
        <v>0</v>
      </c>
      <c r="AA255" s="176">
        <f>Z255*K255</f>
        <v>0</v>
      </c>
      <c r="AR255" s="22" t="s">
        <v>173</v>
      </c>
      <c r="AT255" s="22" t="s">
        <v>169</v>
      </c>
      <c r="AU255" s="22" t="s">
        <v>98</v>
      </c>
      <c r="AY255" s="22" t="s">
        <v>168</v>
      </c>
      <c r="BE255" s="111">
        <f>IF(U255="základní",N255,0)</f>
        <v>0</v>
      </c>
      <c r="BF255" s="111">
        <f>IF(U255="snížená",N255,0)</f>
        <v>0</v>
      </c>
      <c r="BG255" s="111">
        <f>IF(U255="zákl. přenesená",N255,0)</f>
        <v>0</v>
      </c>
      <c r="BH255" s="111">
        <f>IF(U255="sníž. přenesená",N255,0)</f>
        <v>0</v>
      </c>
      <c r="BI255" s="111">
        <f>IF(U255="nulová",N255,0)</f>
        <v>0</v>
      </c>
      <c r="BJ255" s="22" t="s">
        <v>82</v>
      </c>
      <c r="BK255" s="111">
        <f>ROUND(L255*K255,2)</f>
        <v>0</v>
      </c>
      <c r="BL255" s="22" t="s">
        <v>173</v>
      </c>
      <c r="BM255" s="22" t="s">
        <v>388</v>
      </c>
    </row>
    <row r="256" spans="1:65" s="177" customFormat="1" ht="22.95" customHeight="1" x14ac:dyDescent="0.3">
      <c r="B256" s="178"/>
      <c r="C256" s="179"/>
      <c r="D256" s="179"/>
      <c r="E256" s="180"/>
      <c r="F256" s="259" t="s">
        <v>389</v>
      </c>
      <c r="G256" s="259"/>
      <c r="H256" s="259"/>
      <c r="I256" s="259"/>
      <c r="J256" s="179"/>
      <c r="K256" s="181">
        <v>56.249000000000002</v>
      </c>
      <c r="L256" s="179"/>
      <c r="M256" s="179"/>
      <c r="N256" s="179"/>
      <c r="O256" s="179"/>
      <c r="P256" s="179"/>
      <c r="Q256" s="179"/>
      <c r="R256" s="182"/>
      <c r="T256" s="183"/>
      <c r="U256" s="179"/>
      <c r="V256" s="179"/>
      <c r="W256" s="179"/>
      <c r="X256" s="179"/>
      <c r="Y256" s="179"/>
      <c r="Z256" s="179"/>
      <c r="AA256" s="184"/>
      <c r="AT256" s="185" t="s">
        <v>176</v>
      </c>
      <c r="AU256" s="185" t="s">
        <v>98</v>
      </c>
      <c r="AV256" s="177" t="s">
        <v>98</v>
      </c>
      <c r="AW256" s="177" t="s">
        <v>32</v>
      </c>
      <c r="AX256" s="177" t="s">
        <v>82</v>
      </c>
      <c r="AY256" s="185" t="s">
        <v>168</v>
      </c>
    </row>
    <row r="257" spans="2:65" s="39" customFormat="1" ht="34.200000000000003" customHeight="1" x14ac:dyDescent="0.3">
      <c r="B257" s="139"/>
      <c r="C257" s="170" t="s">
        <v>390</v>
      </c>
      <c r="D257" s="170" t="s">
        <v>169</v>
      </c>
      <c r="E257" s="171" t="s">
        <v>391</v>
      </c>
      <c r="F257" s="256" t="s">
        <v>392</v>
      </c>
      <c r="G257" s="256"/>
      <c r="H257" s="256"/>
      <c r="I257" s="256"/>
      <c r="J257" s="172" t="s">
        <v>211</v>
      </c>
      <c r="K257" s="173">
        <v>18.146000000000001</v>
      </c>
      <c r="L257" s="257">
        <v>0</v>
      </c>
      <c r="M257" s="257"/>
      <c r="N257" s="258">
        <f>ROUND(L257*K257,2)</f>
        <v>0</v>
      </c>
      <c r="O257" s="258"/>
      <c r="P257" s="258"/>
      <c r="Q257" s="258"/>
      <c r="R257" s="141"/>
      <c r="T257" s="174"/>
      <c r="U257" s="50" t="s">
        <v>39</v>
      </c>
      <c r="V257" s="41"/>
      <c r="W257" s="175">
        <f>V257*K257</f>
        <v>0</v>
      </c>
      <c r="X257" s="175">
        <v>0.10421999999999999</v>
      </c>
      <c r="Y257" s="175">
        <f>X257*K257</f>
        <v>1.8911761199999999</v>
      </c>
      <c r="Z257" s="175">
        <v>0</v>
      </c>
      <c r="AA257" s="176">
        <f>Z257*K257</f>
        <v>0</v>
      </c>
      <c r="AR257" s="22" t="s">
        <v>173</v>
      </c>
      <c r="AT257" s="22" t="s">
        <v>169</v>
      </c>
      <c r="AU257" s="22" t="s">
        <v>98</v>
      </c>
      <c r="AY257" s="22" t="s">
        <v>168</v>
      </c>
      <c r="BE257" s="111">
        <f>IF(U257="základní",N257,0)</f>
        <v>0</v>
      </c>
      <c r="BF257" s="111">
        <f>IF(U257="snížená",N257,0)</f>
        <v>0</v>
      </c>
      <c r="BG257" s="111">
        <f>IF(U257="zákl. přenesená",N257,0)</f>
        <v>0</v>
      </c>
      <c r="BH257" s="111">
        <f>IF(U257="sníž. přenesená",N257,0)</f>
        <v>0</v>
      </c>
      <c r="BI257" s="111">
        <f>IF(U257="nulová",N257,0)</f>
        <v>0</v>
      </c>
      <c r="BJ257" s="22" t="s">
        <v>82</v>
      </c>
      <c r="BK257" s="111">
        <f>ROUND(L257*K257,2)</f>
        <v>0</v>
      </c>
      <c r="BL257" s="22" t="s">
        <v>173</v>
      </c>
      <c r="BM257" s="22" t="s">
        <v>393</v>
      </c>
    </row>
    <row r="258" spans="2:65" s="177" customFormat="1" ht="14.4" customHeight="1" x14ac:dyDescent="0.3">
      <c r="B258" s="178"/>
      <c r="C258" s="179"/>
      <c r="D258" s="179"/>
      <c r="E258" s="180"/>
      <c r="F258" s="259" t="s">
        <v>394</v>
      </c>
      <c r="G258" s="259"/>
      <c r="H258" s="259"/>
      <c r="I258" s="259"/>
      <c r="J258" s="179"/>
      <c r="K258" s="181">
        <v>18.146000000000001</v>
      </c>
      <c r="L258" s="179"/>
      <c r="M258" s="179"/>
      <c r="N258" s="179"/>
      <c r="O258" s="179"/>
      <c r="P258" s="179"/>
      <c r="Q258" s="179"/>
      <c r="R258" s="182"/>
      <c r="T258" s="183"/>
      <c r="U258" s="179"/>
      <c r="V258" s="179"/>
      <c r="W258" s="179"/>
      <c r="X258" s="179"/>
      <c r="Y258" s="179"/>
      <c r="Z258" s="179"/>
      <c r="AA258" s="184"/>
      <c r="AT258" s="185" t="s">
        <v>176</v>
      </c>
      <c r="AU258" s="185" t="s">
        <v>98</v>
      </c>
      <c r="AV258" s="177" t="s">
        <v>98</v>
      </c>
      <c r="AW258" s="177" t="s">
        <v>32</v>
      </c>
      <c r="AX258" s="177" t="s">
        <v>82</v>
      </c>
      <c r="AY258" s="185" t="s">
        <v>168</v>
      </c>
    </row>
    <row r="259" spans="2:65" s="39" customFormat="1" ht="45.6" customHeight="1" x14ac:dyDescent="0.3">
      <c r="B259" s="139"/>
      <c r="C259" s="170" t="s">
        <v>395</v>
      </c>
      <c r="D259" s="170" t="s">
        <v>169</v>
      </c>
      <c r="E259" s="171" t="s">
        <v>396</v>
      </c>
      <c r="F259" s="256" t="s">
        <v>397</v>
      </c>
      <c r="G259" s="256"/>
      <c r="H259" s="256"/>
      <c r="I259" s="256"/>
      <c r="J259" s="172" t="s">
        <v>211</v>
      </c>
      <c r="K259" s="173">
        <v>22.396999999999998</v>
      </c>
      <c r="L259" s="257">
        <v>0</v>
      </c>
      <c r="M259" s="257"/>
      <c r="N259" s="258">
        <f>ROUND(L259*K259,2)</f>
        <v>0</v>
      </c>
      <c r="O259" s="258"/>
      <c r="P259" s="258"/>
      <c r="Q259" s="258"/>
      <c r="R259" s="141"/>
      <c r="T259" s="174"/>
      <c r="U259" s="50" t="s">
        <v>39</v>
      </c>
      <c r="V259" s="41"/>
      <c r="W259" s="175">
        <f>V259*K259</f>
        <v>0</v>
      </c>
      <c r="X259" s="175">
        <v>0.10842</v>
      </c>
      <c r="Y259" s="175">
        <f>X259*K259</f>
        <v>2.4282827399999998</v>
      </c>
      <c r="Z259" s="175">
        <v>0</v>
      </c>
      <c r="AA259" s="176">
        <f>Z259*K259</f>
        <v>0</v>
      </c>
      <c r="AR259" s="22" t="s">
        <v>173</v>
      </c>
      <c r="AT259" s="22" t="s">
        <v>169</v>
      </c>
      <c r="AU259" s="22" t="s">
        <v>98</v>
      </c>
      <c r="AY259" s="22" t="s">
        <v>168</v>
      </c>
      <c r="BE259" s="111">
        <f>IF(U259="základní",N259,0)</f>
        <v>0</v>
      </c>
      <c r="BF259" s="111">
        <f>IF(U259="snížená",N259,0)</f>
        <v>0</v>
      </c>
      <c r="BG259" s="111">
        <f>IF(U259="zákl. přenesená",N259,0)</f>
        <v>0</v>
      </c>
      <c r="BH259" s="111">
        <f>IF(U259="sníž. přenesená",N259,0)</f>
        <v>0</v>
      </c>
      <c r="BI259" s="111">
        <f>IF(U259="nulová",N259,0)</f>
        <v>0</v>
      </c>
      <c r="BJ259" s="22" t="s">
        <v>82</v>
      </c>
      <c r="BK259" s="111">
        <f>ROUND(L259*K259,2)</f>
        <v>0</v>
      </c>
      <c r="BL259" s="22" t="s">
        <v>173</v>
      </c>
      <c r="BM259" s="22" t="s">
        <v>398</v>
      </c>
    </row>
    <row r="260" spans="2:65" s="177" customFormat="1" ht="14.4" customHeight="1" x14ac:dyDescent="0.3">
      <c r="B260" s="178"/>
      <c r="C260" s="179"/>
      <c r="D260" s="179"/>
      <c r="E260" s="180"/>
      <c r="F260" s="259" t="s">
        <v>399</v>
      </c>
      <c r="G260" s="259"/>
      <c r="H260" s="259"/>
      <c r="I260" s="259"/>
      <c r="J260" s="179"/>
      <c r="K260" s="181">
        <v>22.396999999999998</v>
      </c>
      <c r="L260" s="179"/>
      <c r="M260" s="179"/>
      <c r="N260" s="179"/>
      <c r="O260" s="179"/>
      <c r="P260" s="179"/>
      <c r="Q260" s="179"/>
      <c r="R260" s="182"/>
      <c r="T260" s="183"/>
      <c r="U260" s="179"/>
      <c r="V260" s="179"/>
      <c r="W260" s="179"/>
      <c r="X260" s="179"/>
      <c r="Y260" s="179"/>
      <c r="Z260" s="179"/>
      <c r="AA260" s="184"/>
      <c r="AT260" s="185" t="s">
        <v>176</v>
      </c>
      <c r="AU260" s="185" t="s">
        <v>98</v>
      </c>
      <c r="AV260" s="177" t="s">
        <v>98</v>
      </c>
      <c r="AW260" s="177" t="s">
        <v>32</v>
      </c>
      <c r="AX260" s="177" t="s">
        <v>82</v>
      </c>
      <c r="AY260" s="185" t="s">
        <v>168</v>
      </c>
    </row>
    <row r="261" spans="2:65" s="158" customFormat="1" ht="29.85" customHeight="1" x14ac:dyDescent="0.35">
      <c r="B261" s="159"/>
      <c r="C261" s="160"/>
      <c r="D261" s="169" t="s">
        <v>112</v>
      </c>
      <c r="E261" s="169"/>
      <c r="F261" s="169"/>
      <c r="G261" s="169"/>
      <c r="H261" s="169"/>
      <c r="I261" s="169"/>
      <c r="J261" s="169"/>
      <c r="K261" s="169"/>
      <c r="L261" s="169"/>
      <c r="M261" s="169"/>
      <c r="N261" s="255">
        <f>BK261</f>
        <v>0</v>
      </c>
      <c r="O261" s="255"/>
      <c r="P261" s="255"/>
      <c r="Q261" s="255"/>
      <c r="R261" s="162"/>
      <c r="T261" s="163"/>
      <c r="U261" s="160"/>
      <c r="V261" s="160"/>
      <c r="W261" s="164">
        <f>SUM(W262:W273)</f>
        <v>0</v>
      </c>
      <c r="X261" s="160"/>
      <c r="Y261" s="164">
        <f>SUM(Y262:Y273)</f>
        <v>6.6560306000000002</v>
      </c>
      <c r="Z261" s="160"/>
      <c r="AA261" s="165">
        <f>SUM(AA262:AA273)</f>
        <v>0</v>
      </c>
      <c r="AR261" s="166" t="s">
        <v>82</v>
      </c>
      <c r="AT261" s="167" t="s">
        <v>73</v>
      </c>
      <c r="AU261" s="167" t="s">
        <v>82</v>
      </c>
      <c r="AY261" s="166" t="s">
        <v>168</v>
      </c>
      <c r="BK261" s="168">
        <f>SUM(BK262:BK273)</f>
        <v>0</v>
      </c>
    </row>
    <row r="262" spans="2:65" s="39" customFormat="1" ht="22.95" customHeight="1" x14ac:dyDescent="0.3">
      <c r="B262" s="139"/>
      <c r="C262" s="170" t="s">
        <v>400</v>
      </c>
      <c r="D262" s="170" t="s">
        <v>169</v>
      </c>
      <c r="E262" s="171" t="s">
        <v>401</v>
      </c>
      <c r="F262" s="256" t="s">
        <v>402</v>
      </c>
      <c r="G262" s="256"/>
      <c r="H262" s="256"/>
      <c r="I262" s="256"/>
      <c r="J262" s="172" t="s">
        <v>172</v>
      </c>
      <c r="K262" s="173">
        <v>1.1919999999999999</v>
      </c>
      <c r="L262" s="257">
        <v>0</v>
      </c>
      <c r="M262" s="257"/>
      <c r="N262" s="258">
        <f>ROUND(L262*K262,2)</f>
        <v>0</v>
      </c>
      <c r="O262" s="258"/>
      <c r="P262" s="258"/>
      <c r="Q262" s="258"/>
      <c r="R262" s="141"/>
      <c r="T262" s="174"/>
      <c r="U262" s="50" t="s">
        <v>39</v>
      </c>
      <c r="V262" s="41"/>
      <c r="W262" s="175">
        <f>V262*K262</f>
        <v>0</v>
      </c>
      <c r="X262" s="175">
        <v>2.4533700000000001</v>
      </c>
      <c r="Y262" s="175">
        <f>X262*K262</f>
        <v>2.9244170399999998</v>
      </c>
      <c r="Z262" s="175">
        <v>0</v>
      </c>
      <c r="AA262" s="176">
        <f>Z262*K262</f>
        <v>0</v>
      </c>
      <c r="AR262" s="22" t="s">
        <v>173</v>
      </c>
      <c r="AT262" s="22" t="s">
        <v>169</v>
      </c>
      <c r="AU262" s="22" t="s">
        <v>98</v>
      </c>
      <c r="AY262" s="22" t="s">
        <v>168</v>
      </c>
      <c r="BE262" s="111">
        <f>IF(U262="základní",N262,0)</f>
        <v>0</v>
      </c>
      <c r="BF262" s="111">
        <f>IF(U262="snížená",N262,0)</f>
        <v>0</v>
      </c>
      <c r="BG262" s="111">
        <f>IF(U262="zákl. přenesená",N262,0)</f>
        <v>0</v>
      </c>
      <c r="BH262" s="111">
        <f>IF(U262="sníž. přenesená",N262,0)</f>
        <v>0</v>
      </c>
      <c r="BI262" s="111">
        <f>IF(U262="nulová",N262,0)</f>
        <v>0</v>
      </c>
      <c r="BJ262" s="22" t="s">
        <v>82</v>
      </c>
      <c r="BK262" s="111">
        <f>ROUND(L262*K262,2)</f>
        <v>0</v>
      </c>
      <c r="BL262" s="22" t="s">
        <v>173</v>
      </c>
      <c r="BM262" s="22" t="s">
        <v>403</v>
      </c>
    </row>
    <row r="263" spans="2:65" s="177" customFormat="1" ht="14.4" customHeight="1" x14ac:dyDescent="0.3">
      <c r="B263" s="178"/>
      <c r="C263" s="179"/>
      <c r="D263" s="179"/>
      <c r="E263" s="180"/>
      <c r="F263" s="259" t="s">
        <v>404</v>
      </c>
      <c r="G263" s="259"/>
      <c r="H263" s="259"/>
      <c r="I263" s="259"/>
      <c r="J263" s="179"/>
      <c r="K263" s="181">
        <v>1.1919999999999999</v>
      </c>
      <c r="L263" s="179"/>
      <c r="M263" s="179"/>
      <c r="N263" s="179"/>
      <c r="O263" s="179"/>
      <c r="P263" s="179"/>
      <c r="Q263" s="179"/>
      <c r="R263" s="182"/>
      <c r="T263" s="183"/>
      <c r="U263" s="179"/>
      <c r="V263" s="179"/>
      <c r="W263" s="179"/>
      <c r="X263" s="179"/>
      <c r="Y263" s="179"/>
      <c r="Z263" s="179"/>
      <c r="AA263" s="184"/>
      <c r="AT263" s="185" t="s">
        <v>176</v>
      </c>
      <c r="AU263" s="185" t="s">
        <v>98</v>
      </c>
      <c r="AV263" s="177" t="s">
        <v>98</v>
      </c>
      <c r="AW263" s="177" t="s">
        <v>32</v>
      </c>
      <c r="AX263" s="177" t="s">
        <v>82</v>
      </c>
      <c r="AY263" s="185" t="s">
        <v>168</v>
      </c>
    </row>
    <row r="264" spans="2:65" s="39" customFormat="1" ht="22.95" customHeight="1" x14ac:dyDescent="0.3">
      <c r="B264" s="139"/>
      <c r="C264" s="170" t="s">
        <v>405</v>
      </c>
      <c r="D264" s="170" t="s">
        <v>169</v>
      </c>
      <c r="E264" s="171" t="s">
        <v>406</v>
      </c>
      <c r="F264" s="256" t="s">
        <v>407</v>
      </c>
      <c r="G264" s="256"/>
      <c r="H264" s="256"/>
      <c r="I264" s="256"/>
      <c r="J264" s="172" t="s">
        <v>200</v>
      </c>
      <c r="K264" s="173">
        <v>0.23799999999999999</v>
      </c>
      <c r="L264" s="257">
        <v>0</v>
      </c>
      <c r="M264" s="257"/>
      <c r="N264" s="258">
        <f>ROUND(L264*K264,2)</f>
        <v>0</v>
      </c>
      <c r="O264" s="258"/>
      <c r="P264" s="258"/>
      <c r="Q264" s="258"/>
      <c r="R264" s="141"/>
      <c r="T264" s="174"/>
      <c r="U264" s="50" t="s">
        <v>39</v>
      </c>
      <c r="V264" s="41"/>
      <c r="W264" s="175">
        <f>V264*K264</f>
        <v>0</v>
      </c>
      <c r="X264" s="175">
        <v>1.04887</v>
      </c>
      <c r="Y264" s="175">
        <f>X264*K264</f>
        <v>0.24963105999999999</v>
      </c>
      <c r="Z264" s="175">
        <v>0</v>
      </c>
      <c r="AA264" s="176">
        <f>Z264*K264</f>
        <v>0</v>
      </c>
      <c r="AR264" s="22" t="s">
        <v>173</v>
      </c>
      <c r="AT264" s="22" t="s">
        <v>169</v>
      </c>
      <c r="AU264" s="22" t="s">
        <v>98</v>
      </c>
      <c r="AY264" s="22" t="s">
        <v>168</v>
      </c>
      <c r="BE264" s="111">
        <f>IF(U264="základní",N264,0)</f>
        <v>0</v>
      </c>
      <c r="BF264" s="111">
        <f>IF(U264="snížená",N264,0)</f>
        <v>0</v>
      </c>
      <c r="BG264" s="111">
        <f>IF(U264="zákl. přenesená",N264,0)</f>
        <v>0</v>
      </c>
      <c r="BH264" s="111">
        <f>IF(U264="sníž. přenesená",N264,0)</f>
        <v>0</v>
      </c>
      <c r="BI264" s="111">
        <f>IF(U264="nulová",N264,0)</f>
        <v>0</v>
      </c>
      <c r="BJ264" s="22" t="s">
        <v>82</v>
      </c>
      <c r="BK264" s="111">
        <f>ROUND(L264*K264,2)</f>
        <v>0</v>
      </c>
      <c r="BL264" s="22" t="s">
        <v>173</v>
      </c>
      <c r="BM264" s="22" t="s">
        <v>408</v>
      </c>
    </row>
    <row r="265" spans="2:65" s="177" customFormat="1" ht="14.4" customHeight="1" x14ac:dyDescent="0.3">
      <c r="B265" s="178"/>
      <c r="C265" s="179"/>
      <c r="D265" s="179"/>
      <c r="E265" s="180"/>
      <c r="F265" s="259" t="s">
        <v>409</v>
      </c>
      <c r="G265" s="259"/>
      <c r="H265" s="259"/>
      <c r="I265" s="259"/>
      <c r="J265" s="179"/>
      <c r="K265" s="181">
        <v>0.23799999999999999</v>
      </c>
      <c r="L265" s="179"/>
      <c r="M265" s="179"/>
      <c r="N265" s="179"/>
      <c r="O265" s="179"/>
      <c r="P265" s="179"/>
      <c r="Q265" s="179"/>
      <c r="R265" s="182"/>
      <c r="T265" s="183"/>
      <c r="U265" s="179"/>
      <c r="V265" s="179"/>
      <c r="W265" s="179"/>
      <c r="X265" s="179"/>
      <c r="Y265" s="179"/>
      <c r="Z265" s="179"/>
      <c r="AA265" s="184"/>
      <c r="AT265" s="185" t="s">
        <v>176</v>
      </c>
      <c r="AU265" s="185" t="s">
        <v>98</v>
      </c>
      <c r="AV265" s="177" t="s">
        <v>98</v>
      </c>
      <c r="AW265" s="177" t="s">
        <v>32</v>
      </c>
      <c r="AX265" s="177" t="s">
        <v>82</v>
      </c>
      <c r="AY265" s="185" t="s">
        <v>168</v>
      </c>
    </row>
    <row r="266" spans="2:65" s="39" customFormat="1" ht="22.95" customHeight="1" x14ac:dyDescent="0.3">
      <c r="B266" s="139"/>
      <c r="C266" s="170" t="s">
        <v>410</v>
      </c>
      <c r="D266" s="170" t="s">
        <v>169</v>
      </c>
      <c r="E266" s="171" t="s">
        <v>411</v>
      </c>
      <c r="F266" s="256" t="s">
        <v>412</v>
      </c>
      <c r="G266" s="256"/>
      <c r="H266" s="256"/>
      <c r="I266" s="256"/>
      <c r="J266" s="172" t="s">
        <v>211</v>
      </c>
      <c r="K266" s="173">
        <v>12.669</v>
      </c>
      <c r="L266" s="257">
        <v>0</v>
      </c>
      <c r="M266" s="257"/>
      <c r="N266" s="258">
        <f>ROUND(L266*K266,2)</f>
        <v>0</v>
      </c>
      <c r="O266" s="258"/>
      <c r="P266" s="258"/>
      <c r="Q266" s="258"/>
      <c r="R266" s="141"/>
      <c r="T266" s="174"/>
      <c r="U266" s="50" t="s">
        <v>39</v>
      </c>
      <c r="V266" s="41"/>
      <c r="W266" s="175">
        <f>V266*K266</f>
        <v>0</v>
      </c>
      <c r="X266" s="175">
        <v>8.7399999999999995E-3</v>
      </c>
      <c r="Y266" s="175">
        <f>X266*K266</f>
        <v>0.11072706</v>
      </c>
      <c r="Z266" s="175">
        <v>0</v>
      </c>
      <c r="AA266" s="176">
        <f>Z266*K266</f>
        <v>0</v>
      </c>
      <c r="AR266" s="22" t="s">
        <v>173</v>
      </c>
      <c r="AT266" s="22" t="s">
        <v>169</v>
      </c>
      <c r="AU266" s="22" t="s">
        <v>98</v>
      </c>
      <c r="AY266" s="22" t="s">
        <v>168</v>
      </c>
      <c r="BE266" s="111">
        <f>IF(U266="základní",N266,0)</f>
        <v>0</v>
      </c>
      <c r="BF266" s="111">
        <f>IF(U266="snížená",N266,0)</f>
        <v>0</v>
      </c>
      <c r="BG266" s="111">
        <f>IF(U266="zákl. přenesená",N266,0)</f>
        <v>0</v>
      </c>
      <c r="BH266" s="111">
        <f>IF(U266="sníž. přenesená",N266,0)</f>
        <v>0</v>
      </c>
      <c r="BI266" s="111">
        <f>IF(U266="nulová",N266,0)</f>
        <v>0</v>
      </c>
      <c r="BJ266" s="22" t="s">
        <v>82</v>
      </c>
      <c r="BK266" s="111">
        <f>ROUND(L266*K266,2)</f>
        <v>0</v>
      </c>
      <c r="BL266" s="22" t="s">
        <v>173</v>
      </c>
      <c r="BM266" s="22" t="s">
        <v>413</v>
      </c>
    </row>
    <row r="267" spans="2:65" s="177" customFormat="1" ht="14.4" customHeight="1" x14ac:dyDescent="0.3">
      <c r="B267" s="178"/>
      <c r="C267" s="179"/>
      <c r="D267" s="179"/>
      <c r="E267" s="180"/>
      <c r="F267" s="259" t="s">
        <v>414</v>
      </c>
      <c r="G267" s="259"/>
      <c r="H267" s="259"/>
      <c r="I267" s="259"/>
      <c r="J267" s="179"/>
      <c r="K267" s="181">
        <v>12.669</v>
      </c>
      <c r="L267" s="179"/>
      <c r="M267" s="179"/>
      <c r="N267" s="179"/>
      <c r="O267" s="179"/>
      <c r="P267" s="179"/>
      <c r="Q267" s="179"/>
      <c r="R267" s="182"/>
      <c r="T267" s="183"/>
      <c r="U267" s="179"/>
      <c r="V267" s="179"/>
      <c r="W267" s="179"/>
      <c r="X267" s="179"/>
      <c r="Y267" s="179"/>
      <c r="Z267" s="179"/>
      <c r="AA267" s="184"/>
      <c r="AT267" s="185" t="s">
        <v>176</v>
      </c>
      <c r="AU267" s="185" t="s">
        <v>98</v>
      </c>
      <c r="AV267" s="177" t="s">
        <v>98</v>
      </c>
      <c r="AW267" s="177" t="s">
        <v>32</v>
      </c>
      <c r="AX267" s="177" t="s">
        <v>82</v>
      </c>
      <c r="AY267" s="185" t="s">
        <v>168</v>
      </c>
    </row>
    <row r="268" spans="2:65" s="39" customFormat="1" ht="22.95" customHeight="1" x14ac:dyDescent="0.3">
      <c r="B268" s="139"/>
      <c r="C268" s="170" t="s">
        <v>415</v>
      </c>
      <c r="D268" s="170" t="s">
        <v>169</v>
      </c>
      <c r="E268" s="171" t="s">
        <v>416</v>
      </c>
      <c r="F268" s="256" t="s">
        <v>417</v>
      </c>
      <c r="G268" s="256"/>
      <c r="H268" s="256"/>
      <c r="I268" s="256"/>
      <c r="J268" s="172" t="s">
        <v>211</v>
      </c>
      <c r="K268" s="173">
        <v>12.669</v>
      </c>
      <c r="L268" s="257">
        <v>0</v>
      </c>
      <c r="M268" s="257"/>
      <c r="N268" s="258">
        <f>ROUND(L268*K268,2)</f>
        <v>0</v>
      </c>
      <c r="O268" s="258"/>
      <c r="P268" s="258"/>
      <c r="Q268" s="258"/>
      <c r="R268" s="141"/>
      <c r="T268" s="174"/>
      <c r="U268" s="50" t="s">
        <v>39</v>
      </c>
      <c r="V268" s="41"/>
      <c r="W268" s="175">
        <f>V268*K268</f>
        <v>0</v>
      </c>
      <c r="X268" s="175">
        <v>0</v>
      </c>
      <c r="Y268" s="175">
        <f>X268*K268</f>
        <v>0</v>
      </c>
      <c r="Z268" s="175">
        <v>0</v>
      </c>
      <c r="AA268" s="176">
        <f>Z268*K268</f>
        <v>0</v>
      </c>
      <c r="AR268" s="22" t="s">
        <v>173</v>
      </c>
      <c r="AT268" s="22" t="s">
        <v>169</v>
      </c>
      <c r="AU268" s="22" t="s">
        <v>98</v>
      </c>
      <c r="AY268" s="22" t="s">
        <v>168</v>
      </c>
      <c r="BE268" s="111">
        <f>IF(U268="základní",N268,0)</f>
        <v>0</v>
      </c>
      <c r="BF268" s="111">
        <f>IF(U268="snížená",N268,0)</f>
        <v>0</v>
      </c>
      <c r="BG268" s="111">
        <f>IF(U268="zákl. přenesená",N268,0)</f>
        <v>0</v>
      </c>
      <c r="BH268" s="111">
        <f>IF(U268="sníž. přenesená",N268,0)</f>
        <v>0</v>
      </c>
      <c r="BI268" s="111">
        <f>IF(U268="nulová",N268,0)</f>
        <v>0</v>
      </c>
      <c r="BJ268" s="22" t="s">
        <v>82</v>
      </c>
      <c r="BK268" s="111">
        <f>ROUND(L268*K268,2)</f>
        <v>0</v>
      </c>
      <c r="BL268" s="22" t="s">
        <v>173</v>
      </c>
      <c r="BM268" s="22" t="s">
        <v>418</v>
      </c>
    </row>
    <row r="269" spans="2:65" s="39" customFormat="1" ht="22.95" customHeight="1" x14ac:dyDescent="0.3">
      <c r="B269" s="139"/>
      <c r="C269" s="170" t="s">
        <v>419</v>
      </c>
      <c r="D269" s="170" t="s">
        <v>169</v>
      </c>
      <c r="E269" s="171" t="s">
        <v>420</v>
      </c>
      <c r="F269" s="256" t="s">
        <v>421</v>
      </c>
      <c r="G269" s="256"/>
      <c r="H269" s="256"/>
      <c r="I269" s="256"/>
      <c r="J269" s="172" t="s">
        <v>422</v>
      </c>
      <c r="K269" s="173">
        <v>29.7</v>
      </c>
      <c r="L269" s="257">
        <v>0</v>
      </c>
      <c r="M269" s="257"/>
      <c r="N269" s="258">
        <f>ROUND(L269*K269,2)</f>
        <v>0</v>
      </c>
      <c r="O269" s="258"/>
      <c r="P269" s="258"/>
      <c r="Q269" s="258"/>
      <c r="R269" s="141"/>
      <c r="T269" s="174"/>
      <c r="U269" s="50" t="s">
        <v>39</v>
      </c>
      <c r="V269" s="41"/>
      <c r="W269" s="175">
        <f>V269*K269</f>
        <v>0</v>
      </c>
      <c r="X269" s="175">
        <v>0.11046</v>
      </c>
      <c r="Y269" s="175">
        <f>X269*K269</f>
        <v>3.280662</v>
      </c>
      <c r="Z269" s="175">
        <v>0</v>
      </c>
      <c r="AA269" s="176">
        <f>Z269*K269</f>
        <v>0</v>
      </c>
      <c r="AR269" s="22" t="s">
        <v>173</v>
      </c>
      <c r="AT269" s="22" t="s">
        <v>169</v>
      </c>
      <c r="AU269" s="22" t="s">
        <v>98</v>
      </c>
      <c r="AY269" s="22" t="s">
        <v>168</v>
      </c>
      <c r="BE269" s="111">
        <f>IF(U269="základní",N269,0)</f>
        <v>0</v>
      </c>
      <c r="BF269" s="111">
        <f>IF(U269="snížená",N269,0)</f>
        <v>0</v>
      </c>
      <c r="BG269" s="111">
        <f>IF(U269="zákl. přenesená",N269,0)</f>
        <v>0</v>
      </c>
      <c r="BH269" s="111">
        <f>IF(U269="sníž. přenesená",N269,0)</f>
        <v>0</v>
      </c>
      <c r="BI269" s="111">
        <f>IF(U269="nulová",N269,0)</f>
        <v>0</v>
      </c>
      <c r="BJ269" s="22" t="s">
        <v>82</v>
      </c>
      <c r="BK269" s="111">
        <f>ROUND(L269*K269,2)</f>
        <v>0</v>
      </c>
      <c r="BL269" s="22" t="s">
        <v>173</v>
      </c>
      <c r="BM269" s="22" t="s">
        <v>423</v>
      </c>
    </row>
    <row r="270" spans="2:65" s="177" customFormat="1" ht="14.4" customHeight="1" x14ac:dyDescent="0.3">
      <c r="B270" s="178"/>
      <c r="C270" s="179"/>
      <c r="D270" s="179"/>
      <c r="E270" s="180"/>
      <c r="F270" s="259" t="s">
        <v>424</v>
      </c>
      <c r="G270" s="259"/>
      <c r="H270" s="259"/>
      <c r="I270" s="259"/>
      <c r="J270" s="179"/>
      <c r="K270" s="181">
        <v>29.7</v>
      </c>
      <c r="L270" s="179"/>
      <c r="M270" s="179"/>
      <c r="N270" s="179"/>
      <c r="O270" s="179"/>
      <c r="P270" s="179"/>
      <c r="Q270" s="179"/>
      <c r="R270" s="182"/>
      <c r="T270" s="183"/>
      <c r="U270" s="179"/>
      <c r="V270" s="179"/>
      <c r="W270" s="179"/>
      <c r="X270" s="179"/>
      <c r="Y270" s="179"/>
      <c r="Z270" s="179"/>
      <c r="AA270" s="184"/>
      <c r="AT270" s="185" t="s">
        <v>176</v>
      </c>
      <c r="AU270" s="185" t="s">
        <v>98</v>
      </c>
      <c r="AV270" s="177" t="s">
        <v>98</v>
      </c>
      <c r="AW270" s="177" t="s">
        <v>32</v>
      </c>
      <c r="AX270" s="177" t="s">
        <v>82</v>
      </c>
      <c r="AY270" s="185" t="s">
        <v>168</v>
      </c>
    </row>
    <row r="271" spans="2:65" s="39" customFormat="1" ht="22.95" customHeight="1" x14ac:dyDescent="0.3">
      <c r="B271" s="139"/>
      <c r="C271" s="170" t="s">
        <v>425</v>
      </c>
      <c r="D271" s="170" t="s">
        <v>169</v>
      </c>
      <c r="E271" s="171" t="s">
        <v>426</v>
      </c>
      <c r="F271" s="256" t="s">
        <v>427</v>
      </c>
      <c r="G271" s="256"/>
      <c r="H271" s="256"/>
      <c r="I271" s="256"/>
      <c r="J271" s="172" t="s">
        <v>211</v>
      </c>
      <c r="K271" s="173">
        <v>13.768000000000001</v>
      </c>
      <c r="L271" s="257">
        <v>0</v>
      </c>
      <c r="M271" s="257"/>
      <c r="N271" s="258">
        <f>ROUND(L271*K271,2)</f>
        <v>0</v>
      </c>
      <c r="O271" s="258"/>
      <c r="P271" s="258"/>
      <c r="Q271" s="258"/>
      <c r="R271" s="141"/>
      <c r="T271" s="174"/>
      <c r="U271" s="50" t="s">
        <v>39</v>
      </c>
      <c r="V271" s="41"/>
      <c r="W271" s="175">
        <f>V271*K271</f>
        <v>0</v>
      </c>
      <c r="X271" s="175">
        <v>6.5799999999999999E-3</v>
      </c>
      <c r="Y271" s="175">
        <f>X271*K271</f>
        <v>9.0593439999999997E-2</v>
      </c>
      <c r="Z271" s="175">
        <v>0</v>
      </c>
      <c r="AA271" s="176">
        <f>Z271*K271</f>
        <v>0</v>
      </c>
      <c r="AR271" s="22" t="s">
        <v>173</v>
      </c>
      <c r="AT271" s="22" t="s">
        <v>169</v>
      </c>
      <c r="AU271" s="22" t="s">
        <v>98</v>
      </c>
      <c r="AY271" s="22" t="s">
        <v>168</v>
      </c>
      <c r="BE271" s="111">
        <f>IF(U271="základní",N271,0)</f>
        <v>0</v>
      </c>
      <c r="BF271" s="111">
        <f>IF(U271="snížená",N271,0)</f>
        <v>0</v>
      </c>
      <c r="BG271" s="111">
        <f>IF(U271="zákl. přenesená",N271,0)</f>
        <v>0</v>
      </c>
      <c r="BH271" s="111">
        <f>IF(U271="sníž. přenesená",N271,0)</f>
        <v>0</v>
      </c>
      <c r="BI271" s="111">
        <f>IF(U271="nulová",N271,0)</f>
        <v>0</v>
      </c>
      <c r="BJ271" s="22" t="s">
        <v>82</v>
      </c>
      <c r="BK271" s="111">
        <f>ROUND(L271*K271,2)</f>
        <v>0</v>
      </c>
      <c r="BL271" s="22" t="s">
        <v>173</v>
      </c>
      <c r="BM271" s="22" t="s">
        <v>428</v>
      </c>
    </row>
    <row r="272" spans="2:65" s="177" customFormat="1" ht="14.4" customHeight="1" x14ac:dyDescent="0.3">
      <c r="B272" s="178"/>
      <c r="C272" s="179"/>
      <c r="D272" s="179"/>
      <c r="E272" s="180"/>
      <c r="F272" s="259" t="s">
        <v>429</v>
      </c>
      <c r="G272" s="259"/>
      <c r="H272" s="259"/>
      <c r="I272" s="259"/>
      <c r="J272" s="179"/>
      <c r="K272" s="181">
        <v>13.768000000000001</v>
      </c>
      <c r="L272" s="179"/>
      <c r="M272" s="179"/>
      <c r="N272" s="179"/>
      <c r="O272" s="179"/>
      <c r="P272" s="179"/>
      <c r="Q272" s="179"/>
      <c r="R272" s="182"/>
      <c r="T272" s="183"/>
      <c r="U272" s="179"/>
      <c r="V272" s="179"/>
      <c r="W272" s="179"/>
      <c r="X272" s="179"/>
      <c r="Y272" s="179"/>
      <c r="Z272" s="179"/>
      <c r="AA272" s="184"/>
      <c r="AT272" s="185" t="s">
        <v>176</v>
      </c>
      <c r="AU272" s="185" t="s">
        <v>98</v>
      </c>
      <c r="AV272" s="177" t="s">
        <v>98</v>
      </c>
      <c r="AW272" s="177" t="s">
        <v>32</v>
      </c>
      <c r="AX272" s="177" t="s">
        <v>82</v>
      </c>
      <c r="AY272" s="185" t="s">
        <v>168</v>
      </c>
    </row>
    <row r="273" spans="1:65" s="39" customFormat="1" ht="22.95" customHeight="1" x14ac:dyDescent="0.3">
      <c r="B273" s="139"/>
      <c r="C273" s="170" t="s">
        <v>430</v>
      </c>
      <c r="D273" s="170" t="s">
        <v>169</v>
      </c>
      <c r="E273" s="171" t="s">
        <v>431</v>
      </c>
      <c r="F273" s="256" t="s">
        <v>432</v>
      </c>
      <c r="G273" s="256"/>
      <c r="H273" s="256"/>
      <c r="I273" s="256"/>
      <c r="J273" s="172" t="s">
        <v>211</v>
      </c>
      <c r="K273" s="173">
        <v>13.768000000000001</v>
      </c>
      <c r="L273" s="257">
        <v>0</v>
      </c>
      <c r="M273" s="257"/>
      <c r="N273" s="258">
        <f>ROUND(L273*K273,2)</f>
        <v>0</v>
      </c>
      <c r="O273" s="258"/>
      <c r="P273" s="258"/>
      <c r="Q273" s="258"/>
      <c r="R273" s="141"/>
      <c r="T273" s="174"/>
      <c r="U273" s="50" t="s">
        <v>39</v>
      </c>
      <c r="V273" s="41"/>
      <c r="W273" s="175">
        <f>V273*K273</f>
        <v>0</v>
      </c>
      <c r="X273" s="175">
        <v>0</v>
      </c>
      <c r="Y273" s="175">
        <f>X273*K273</f>
        <v>0</v>
      </c>
      <c r="Z273" s="175">
        <v>0</v>
      </c>
      <c r="AA273" s="176">
        <f>Z273*K273</f>
        <v>0</v>
      </c>
      <c r="AR273" s="22" t="s">
        <v>173</v>
      </c>
      <c r="AT273" s="22" t="s">
        <v>169</v>
      </c>
      <c r="AU273" s="22" t="s">
        <v>98</v>
      </c>
      <c r="AY273" s="22" t="s">
        <v>168</v>
      </c>
      <c r="BE273" s="111">
        <f>IF(U273="základní",N273,0)</f>
        <v>0</v>
      </c>
      <c r="BF273" s="111">
        <f>IF(U273="snížená",N273,0)</f>
        <v>0</v>
      </c>
      <c r="BG273" s="111">
        <f>IF(U273="zákl. přenesená",N273,0)</f>
        <v>0</v>
      </c>
      <c r="BH273" s="111">
        <f>IF(U273="sníž. přenesená",N273,0)</f>
        <v>0</v>
      </c>
      <c r="BI273" s="111">
        <f>IF(U273="nulová",N273,0)</f>
        <v>0</v>
      </c>
      <c r="BJ273" s="22" t="s">
        <v>82</v>
      </c>
      <c r="BK273" s="111">
        <f>ROUND(L273*K273,2)</f>
        <v>0</v>
      </c>
      <c r="BL273" s="22" t="s">
        <v>173</v>
      </c>
      <c r="BM273" s="22" t="s">
        <v>433</v>
      </c>
    </row>
    <row r="274" spans="1:65" s="158" customFormat="1" ht="29.85" customHeight="1" x14ac:dyDescent="0.35">
      <c r="B274" s="159"/>
      <c r="C274" s="160"/>
      <c r="D274" s="169" t="s">
        <v>113</v>
      </c>
      <c r="E274" s="169"/>
      <c r="F274" s="169"/>
      <c r="G274" s="169"/>
      <c r="H274" s="169"/>
      <c r="I274" s="169"/>
      <c r="J274" s="169"/>
      <c r="K274" s="169"/>
      <c r="L274" s="169"/>
      <c r="M274" s="169"/>
      <c r="N274" s="262">
        <f>BK274</f>
        <v>0</v>
      </c>
      <c r="O274" s="262"/>
      <c r="P274" s="262"/>
      <c r="Q274" s="262"/>
      <c r="R274" s="162"/>
      <c r="T274" s="163"/>
      <c r="U274" s="160"/>
      <c r="V274" s="160"/>
      <c r="W274" s="164">
        <f>SUM(W275:W400)</f>
        <v>0</v>
      </c>
      <c r="X274" s="160"/>
      <c r="Y274" s="164">
        <f>SUM(Y275:Y400)</f>
        <v>199.70115012000002</v>
      </c>
      <c r="Z274" s="160"/>
      <c r="AA274" s="165">
        <f>SUM(AA275:AA400)</f>
        <v>0</v>
      </c>
      <c r="AR274" s="166" t="s">
        <v>82</v>
      </c>
      <c r="AT274" s="167" t="s">
        <v>73</v>
      </c>
      <c r="AU274" s="167" t="s">
        <v>82</v>
      </c>
      <c r="AY274" s="166" t="s">
        <v>168</v>
      </c>
      <c r="BK274" s="168">
        <f>SUM(BK275:BK400)</f>
        <v>0</v>
      </c>
    </row>
    <row r="275" spans="1:65" s="39" customFormat="1" ht="22.95" customHeight="1" x14ac:dyDescent="0.3">
      <c r="B275" s="139"/>
      <c r="C275" s="170" t="s">
        <v>434</v>
      </c>
      <c r="D275" s="170" t="s">
        <v>169</v>
      </c>
      <c r="E275" s="171" t="s">
        <v>435</v>
      </c>
      <c r="F275" s="256" t="s">
        <v>436</v>
      </c>
      <c r="G275" s="256"/>
      <c r="H275" s="256"/>
      <c r="I275" s="256"/>
      <c r="J275" s="172" t="s">
        <v>211</v>
      </c>
      <c r="K275" s="173">
        <v>24.89</v>
      </c>
      <c r="L275" s="257">
        <v>0</v>
      </c>
      <c r="M275" s="257"/>
      <c r="N275" s="258">
        <f>ROUND(L275*K275,2)</f>
        <v>0</v>
      </c>
      <c r="O275" s="258"/>
      <c r="P275" s="258"/>
      <c r="Q275" s="258"/>
      <c r="R275" s="141"/>
      <c r="T275" s="174"/>
      <c r="U275" s="50" t="s">
        <v>39</v>
      </c>
      <c r="V275" s="41"/>
      <c r="W275" s="175">
        <f>V275*K275</f>
        <v>0</v>
      </c>
      <c r="X275" s="175">
        <v>0.04</v>
      </c>
      <c r="Y275" s="175">
        <f>X275*K275</f>
        <v>0.99560000000000004</v>
      </c>
      <c r="Z275" s="175">
        <v>0</v>
      </c>
      <c r="AA275" s="176">
        <f>Z275*K275</f>
        <v>0</v>
      </c>
      <c r="AR275" s="22" t="s">
        <v>173</v>
      </c>
      <c r="AT275" s="22" t="s">
        <v>169</v>
      </c>
      <c r="AU275" s="22" t="s">
        <v>98</v>
      </c>
      <c r="AY275" s="22" t="s">
        <v>168</v>
      </c>
      <c r="BE275" s="111">
        <f>IF(U275="základní",N275,0)</f>
        <v>0</v>
      </c>
      <c r="BF275" s="111">
        <f>IF(U275="snížená",N275,0)</f>
        <v>0</v>
      </c>
      <c r="BG275" s="111">
        <f>IF(U275="zákl. přenesená",N275,0)</f>
        <v>0</v>
      </c>
      <c r="BH275" s="111">
        <f>IF(U275="sníž. přenesená",N275,0)</f>
        <v>0</v>
      </c>
      <c r="BI275" s="111">
        <f>IF(U275="nulová",N275,0)</f>
        <v>0</v>
      </c>
      <c r="BJ275" s="22" t="s">
        <v>82</v>
      </c>
      <c r="BK275" s="111">
        <f>ROUND(L275*K275,2)</f>
        <v>0</v>
      </c>
      <c r="BL275" s="22" t="s">
        <v>173</v>
      </c>
      <c r="BM275" s="22" t="s">
        <v>437</v>
      </c>
    </row>
    <row r="276" spans="1:65" s="199" customFormat="1" ht="14.4" customHeight="1" x14ac:dyDescent="0.3">
      <c r="B276" s="200"/>
      <c r="C276" s="201"/>
      <c r="D276" s="201"/>
      <c r="E276" s="202"/>
      <c r="F276" s="266" t="s">
        <v>438</v>
      </c>
      <c r="G276" s="266"/>
      <c r="H276" s="266"/>
      <c r="I276" s="266"/>
      <c r="J276" s="201"/>
      <c r="K276" s="202"/>
      <c r="L276" s="201"/>
      <c r="M276" s="201"/>
      <c r="N276" s="201"/>
      <c r="O276" s="201"/>
      <c r="P276" s="201"/>
      <c r="Q276" s="201"/>
      <c r="R276" s="203"/>
      <c r="T276" s="204"/>
      <c r="U276" s="201"/>
      <c r="V276" s="201"/>
      <c r="W276" s="201"/>
      <c r="X276" s="201"/>
      <c r="Y276" s="201"/>
      <c r="Z276" s="201"/>
      <c r="AA276" s="205"/>
      <c r="AT276" s="206" t="s">
        <v>176</v>
      </c>
      <c r="AU276" s="206" t="s">
        <v>98</v>
      </c>
      <c r="AV276" s="199" t="s">
        <v>82</v>
      </c>
      <c r="AW276" s="199" t="s">
        <v>32</v>
      </c>
      <c r="AX276" s="199" t="s">
        <v>74</v>
      </c>
      <c r="AY276" s="206" t="s">
        <v>168</v>
      </c>
    </row>
    <row r="277" spans="1:65" s="177" customFormat="1" ht="34.200000000000003" customHeight="1" x14ac:dyDescent="0.3">
      <c r="B277" s="178"/>
      <c r="C277" s="179"/>
      <c r="D277" s="179"/>
      <c r="E277" s="180"/>
      <c r="F277" s="260" t="s">
        <v>439</v>
      </c>
      <c r="G277" s="260"/>
      <c r="H277" s="260"/>
      <c r="I277" s="260"/>
      <c r="J277" s="179"/>
      <c r="K277" s="181">
        <v>4.8559999999999999</v>
      </c>
      <c r="L277" s="179"/>
      <c r="M277" s="179"/>
      <c r="N277" s="179"/>
      <c r="O277" s="179"/>
      <c r="P277" s="179"/>
      <c r="Q277" s="179"/>
      <c r="R277" s="182"/>
      <c r="T277" s="183"/>
      <c r="U277" s="179"/>
      <c r="V277" s="179"/>
      <c r="W277" s="179"/>
      <c r="X277" s="179"/>
      <c r="Y277" s="179"/>
      <c r="Z277" s="179"/>
      <c r="AA277" s="184"/>
      <c r="AT277" s="185" t="s">
        <v>176</v>
      </c>
      <c r="AU277" s="185" t="s">
        <v>98</v>
      </c>
      <c r="AV277" s="177" t="s">
        <v>98</v>
      </c>
      <c r="AW277" s="177" t="s">
        <v>32</v>
      </c>
      <c r="AX277" s="177" t="s">
        <v>74</v>
      </c>
      <c r="AY277" s="185" t="s">
        <v>168</v>
      </c>
    </row>
    <row r="278" spans="1:65" s="177" customFormat="1" ht="57" customHeight="1" x14ac:dyDescent="0.3">
      <c r="B278" s="178"/>
      <c r="C278" s="179"/>
      <c r="D278" s="179"/>
      <c r="E278" s="180"/>
      <c r="F278" s="260" t="s">
        <v>440</v>
      </c>
      <c r="G278" s="260"/>
      <c r="H278" s="260"/>
      <c r="I278" s="260"/>
      <c r="J278" s="179"/>
      <c r="K278" s="181">
        <v>16.727</v>
      </c>
      <c r="L278" s="179"/>
      <c r="M278" s="179"/>
      <c r="N278" s="179"/>
      <c r="O278" s="179"/>
      <c r="P278" s="179"/>
      <c r="Q278" s="179"/>
      <c r="R278" s="182"/>
      <c r="T278" s="183"/>
      <c r="U278" s="179"/>
      <c r="V278" s="179"/>
      <c r="W278" s="179"/>
      <c r="X278" s="179"/>
      <c r="Y278" s="179"/>
      <c r="Z278" s="179"/>
      <c r="AA278" s="184"/>
      <c r="AT278" s="185" t="s">
        <v>176</v>
      </c>
      <c r="AU278" s="185" t="s">
        <v>98</v>
      </c>
      <c r="AV278" s="177" t="s">
        <v>98</v>
      </c>
      <c r="AW278" s="177" t="s">
        <v>32</v>
      </c>
      <c r="AX278" s="177" t="s">
        <v>74</v>
      </c>
      <c r="AY278" s="185" t="s">
        <v>168</v>
      </c>
    </row>
    <row r="279" spans="1:65" s="177" customFormat="1" ht="14.4" customHeight="1" x14ac:dyDescent="0.3">
      <c r="B279" s="178"/>
      <c r="C279" s="179"/>
      <c r="D279" s="179"/>
      <c r="E279" s="180"/>
      <c r="F279" s="260" t="s">
        <v>441</v>
      </c>
      <c r="G279" s="260"/>
      <c r="H279" s="260"/>
      <c r="I279" s="260"/>
      <c r="J279" s="179"/>
      <c r="K279" s="181">
        <v>3.3069999999999999</v>
      </c>
      <c r="L279" s="179"/>
      <c r="M279" s="179"/>
      <c r="N279" s="179"/>
      <c r="O279" s="179"/>
      <c r="P279" s="179"/>
      <c r="Q279" s="179"/>
      <c r="R279" s="182"/>
      <c r="T279" s="183"/>
      <c r="U279" s="179"/>
      <c r="V279" s="179"/>
      <c r="W279" s="179"/>
      <c r="X279" s="179"/>
      <c r="Y279" s="179"/>
      <c r="Z279" s="179"/>
      <c r="AA279" s="184"/>
      <c r="AT279" s="185" t="s">
        <v>176</v>
      </c>
      <c r="AU279" s="185" t="s">
        <v>98</v>
      </c>
      <c r="AV279" s="177" t="s">
        <v>98</v>
      </c>
      <c r="AW279" s="177" t="s">
        <v>32</v>
      </c>
      <c r="AX279" s="177" t="s">
        <v>74</v>
      </c>
      <c r="AY279" s="185" t="s">
        <v>168</v>
      </c>
    </row>
    <row r="280" spans="1:65" s="186" customFormat="1" ht="14.4" customHeight="1" x14ac:dyDescent="0.3">
      <c r="B280" s="187"/>
      <c r="C280" s="188"/>
      <c r="D280" s="188"/>
      <c r="E280" s="189"/>
      <c r="F280" s="261" t="s">
        <v>178</v>
      </c>
      <c r="G280" s="261"/>
      <c r="H280" s="261"/>
      <c r="I280" s="261"/>
      <c r="J280" s="188"/>
      <c r="K280" s="190">
        <v>24.89</v>
      </c>
      <c r="L280" s="188"/>
      <c r="M280" s="188"/>
      <c r="N280" s="188"/>
      <c r="O280" s="188"/>
      <c r="P280" s="188"/>
      <c r="Q280" s="188"/>
      <c r="R280" s="191"/>
      <c r="T280" s="192"/>
      <c r="U280" s="188"/>
      <c r="V280" s="188"/>
      <c r="W280" s="188"/>
      <c r="X280" s="188"/>
      <c r="Y280" s="188"/>
      <c r="Z280" s="188"/>
      <c r="AA280" s="193"/>
      <c r="AT280" s="194" t="s">
        <v>176</v>
      </c>
      <c r="AU280" s="194" t="s">
        <v>98</v>
      </c>
      <c r="AV280" s="186" t="s">
        <v>173</v>
      </c>
      <c r="AW280" s="186" t="s">
        <v>32</v>
      </c>
      <c r="AX280" s="186" t="s">
        <v>82</v>
      </c>
      <c r="AY280" s="194" t="s">
        <v>168</v>
      </c>
    </row>
    <row r="281" spans="1:65" s="39" customFormat="1" ht="34.200000000000003" customHeight="1" x14ac:dyDescent="0.3">
      <c r="B281" s="139"/>
      <c r="C281" s="170" t="s">
        <v>442</v>
      </c>
      <c r="D281" s="170" t="s">
        <v>169</v>
      </c>
      <c r="E281" s="171" t="s">
        <v>443</v>
      </c>
      <c r="F281" s="256" t="s">
        <v>444</v>
      </c>
      <c r="G281" s="256"/>
      <c r="H281" s="256"/>
      <c r="I281" s="256"/>
      <c r="J281" s="172" t="s">
        <v>211</v>
      </c>
      <c r="K281" s="173">
        <v>355</v>
      </c>
      <c r="L281" s="257">
        <v>0</v>
      </c>
      <c r="M281" s="257"/>
      <c r="N281" s="258">
        <f>ROUND(L281*K281,2)</f>
        <v>0</v>
      </c>
      <c r="O281" s="258"/>
      <c r="P281" s="258"/>
      <c r="Q281" s="258"/>
      <c r="R281" s="141"/>
      <c r="T281" s="174"/>
      <c r="U281" s="50" t="s">
        <v>39</v>
      </c>
      <c r="V281" s="41"/>
      <c r="W281" s="175">
        <f>V281*K281</f>
        <v>0</v>
      </c>
      <c r="X281" s="175">
        <v>3.0000000000000001E-3</v>
      </c>
      <c r="Y281" s="175">
        <f>X281*K281</f>
        <v>1.0649999999999999</v>
      </c>
      <c r="Z281" s="175">
        <v>0</v>
      </c>
      <c r="AA281" s="176">
        <f>Z281*K281</f>
        <v>0</v>
      </c>
      <c r="AR281" s="22" t="s">
        <v>173</v>
      </c>
      <c r="AT281" s="22" t="s">
        <v>169</v>
      </c>
      <c r="AU281" s="22" t="s">
        <v>98</v>
      </c>
      <c r="AY281" s="22" t="s">
        <v>168</v>
      </c>
      <c r="BE281" s="111">
        <f>IF(U281="základní",N281,0)</f>
        <v>0</v>
      </c>
      <c r="BF281" s="111">
        <f>IF(U281="snížená",N281,0)</f>
        <v>0</v>
      </c>
      <c r="BG281" s="111">
        <f>IF(U281="zákl. přenesená",N281,0)</f>
        <v>0</v>
      </c>
      <c r="BH281" s="111">
        <f>IF(U281="sníž. přenesená",N281,0)</f>
        <v>0</v>
      </c>
      <c r="BI281" s="111">
        <f>IF(U281="nulová",N281,0)</f>
        <v>0</v>
      </c>
      <c r="BJ281" s="22" t="s">
        <v>82</v>
      </c>
      <c r="BK281" s="111">
        <f>ROUND(L281*K281,2)</f>
        <v>0</v>
      </c>
      <c r="BL281" s="22" t="s">
        <v>173</v>
      </c>
      <c r="BM281" s="22" t="s">
        <v>445</v>
      </c>
    </row>
    <row r="282" spans="1:65" s="177" customFormat="1" ht="14.4" customHeight="1" x14ac:dyDescent="0.3">
      <c r="B282" s="178"/>
      <c r="C282" s="179"/>
      <c r="D282" s="179"/>
      <c r="E282" s="180"/>
      <c r="F282" s="259" t="s">
        <v>446</v>
      </c>
      <c r="G282" s="259"/>
      <c r="H282" s="259"/>
      <c r="I282" s="259"/>
      <c r="J282" s="179"/>
      <c r="K282" s="181">
        <v>28</v>
      </c>
      <c r="L282" s="179"/>
      <c r="M282" s="179"/>
      <c r="N282" s="179"/>
      <c r="O282" s="179"/>
      <c r="P282" s="179"/>
      <c r="Q282" s="179"/>
      <c r="R282" s="182"/>
      <c r="T282" s="183"/>
      <c r="U282" s="179"/>
      <c r="V282" s="179"/>
      <c r="W282" s="179"/>
      <c r="X282" s="179"/>
      <c r="Y282" s="179"/>
      <c r="Z282" s="179"/>
      <c r="AA282" s="184"/>
      <c r="AT282" s="185" t="s">
        <v>176</v>
      </c>
      <c r="AU282" s="185" t="s">
        <v>98</v>
      </c>
      <c r="AV282" s="177" t="s">
        <v>98</v>
      </c>
      <c r="AW282" s="177" t="s">
        <v>32</v>
      </c>
      <c r="AX282" s="177" t="s">
        <v>74</v>
      </c>
      <c r="AY282" s="185" t="s">
        <v>168</v>
      </c>
    </row>
    <row r="283" spans="1:65" ht="14.4" customHeight="1" x14ac:dyDescent="0.3">
      <c r="A283" s="177"/>
      <c r="B283" s="178"/>
      <c r="C283" s="179"/>
      <c r="D283" s="179"/>
      <c r="E283" s="180"/>
      <c r="F283" s="260" t="s">
        <v>447</v>
      </c>
      <c r="G283" s="260"/>
      <c r="H283" s="260"/>
      <c r="I283" s="260"/>
      <c r="J283" s="179"/>
      <c r="K283" s="181">
        <v>152</v>
      </c>
      <c r="L283" s="179"/>
      <c r="M283" s="179"/>
      <c r="N283" s="179"/>
      <c r="O283" s="179"/>
      <c r="P283" s="179"/>
      <c r="Q283" s="179"/>
      <c r="R283" s="182"/>
      <c r="T283" s="183"/>
      <c r="U283" s="179"/>
      <c r="V283" s="179"/>
      <c r="W283" s="179"/>
      <c r="X283" s="179"/>
      <c r="Y283" s="179"/>
      <c r="Z283" s="179"/>
      <c r="AA283" s="184"/>
      <c r="AT283" s="185" t="s">
        <v>176</v>
      </c>
      <c r="AU283" s="185" t="s">
        <v>98</v>
      </c>
      <c r="AV283" s="177" t="s">
        <v>98</v>
      </c>
      <c r="AW283" s="177" t="s">
        <v>32</v>
      </c>
      <c r="AX283" s="177" t="s">
        <v>74</v>
      </c>
      <c r="AY283" s="185" t="s">
        <v>168</v>
      </c>
    </row>
    <row r="284" spans="1:65" ht="14.4" customHeight="1" x14ac:dyDescent="0.3">
      <c r="A284" s="177"/>
      <c r="B284" s="178"/>
      <c r="C284" s="179"/>
      <c r="D284" s="179"/>
      <c r="E284" s="180"/>
      <c r="F284" s="260" t="s">
        <v>448</v>
      </c>
      <c r="G284" s="260"/>
      <c r="H284" s="260"/>
      <c r="I284" s="260"/>
      <c r="J284" s="179"/>
      <c r="K284" s="181">
        <v>175</v>
      </c>
      <c r="L284" s="179"/>
      <c r="M284" s="179"/>
      <c r="N284" s="179"/>
      <c r="O284" s="179"/>
      <c r="P284" s="179"/>
      <c r="Q284" s="179"/>
      <c r="R284" s="182"/>
      <c r="T284" s="183"/>
      <c r="U284" s="179"/>
      <c r="V284" s="179"/>
      <c r="W284" s="179"/>
      <c r="X284" s="179"/>
      <c r="Y284" s="179"/>
      <c r="Z284" s="179"/>
      <c r="AA284" s="184"/>
      <c r="AT284" s="185" t="s">
        <v>176</v>
      </c>
      <c r="AU284" s="185" t="s">
        <v>98</v>
      </c>
      <c r="AV284" s="177" t="s">
        <v>98</v>
      </c>
      <c r="AW284" s="177" t="s">
        <v>32</v>
      </c>
      <c r="AX284" s="177" t="s">
        <v>74</v>
      </c>
      <c r="AY284" s="185" t="s">
        <v>168</v>
      </c>
    </row>
    <row r="285" spans="1:65" s="186" customFormat="1" ht="14.4" customHeight="1" x14ac:dyDescent="0.3">
      <c r="B285" s="187"/>
      <c r="C285" s="188"/>
      <c r="D285" s="188"/>
      <c r="E285" s="189"/>
      <c r="F285" s="261" t="s">
        <v>178</v>
      </c>
      <c r="G285" s="261"/>
      <c r="H285" s="261"/>
      <c r="I285" s="261"/>
      <c r="J285" s="188"/>
      <c r="K285" s="190">
        <v>355</v>
      </c>
      <c r="L285" s="188"/>
      <c r="M285" s="188"/>
      <c r="N285" s="188"/>
      <c r="O285" s="188"/>
      <c r="P285" s="188"/>
      <c r="Q285" s="188"/>
      <c r="R285" s="191"/>
      <c r="T285" s="192"/>
      <c r="U285" s="188"/>
      <c r="V285" s="188"/>
      <c r="W285" s="188"/>
      <c r="X285" s="188"/>
      <c r="Y285" s="188"/>
      <c r="Z285" s="188"/>
      <c r="AA285" s="193"/>
      <c r="AT285" s="194" t="s">
        <v>176</v>
      </c>
      <c r="AU285" s="194" t="s">
        <v>98</v>
      </c>
      <c r="AV285" s="186" t="s">
        <v>173</v>
      </c>
      <c r="AW285" s="186" t="s">
        <v>32</v>
      </c>
      <c r="AX285" s="186" t="s">
        <v>82</v>
      </c>
      <c r="AY285" s="194" t="s">
        <v>168</v>
      </c>
    </row>
    <row r="286" spans="1:65" s="39" customFormat="1" ht="34.200000000000003" customHeight="1" x14ac:dyDescent="0.3">
      <c r="B286" s="139"/>
      <c r="C286" s="170" t="s">
        <v>449</v>
      </c>
      <c r="D286" s="170" t="s">
        <v>169</v>
      </c>
      <c r="E286" s="171" t="s">
        <v>450</v>
      </c>
      <c r="F286" s="256" t="s">
        <v>451</v>
      </c>
      <c r="G286" s="256"/>
      <c r="H286" s="256"/>
      <c r="I286" s="256"/>
      <c r="J286" s="172" t="s">
        <v>211</v>
      </c>
      <c r="K286" s="173">
        <v>46.92</v>
      </c>
      <c r="L286" s="257">
        <v>0</v>
      </c>
      <c r="M286" s="257"/>
      <c r="N286" s="258">
        <f>ROUND(L286*K286,2)</f>
        <v>0</v>
      </c>
      <c r="O286" s="258"/>
      <c r="P286" s="258"/>
      <c r="Q286" s="258"/>
      <c r="R286" s="141"/>
      <c r="T286" s="174"/>
      <c r="U286" s="50" t="s">
        <v>39</v>
      </c>
      <c r="V286" s="41"/>
      <c r="W286" s="175">
        <f>V286*K286</f>
        <v>0</v>
      </c>
      <c r="X286" s="175">
        <v>1.8380000000000001E-2</v>
      </c>
      <c r="Y286" s="175">
        <f>X286*K286</f>
        <v>0.86238960000000009</v>
      </c>
      <c r="Z286" s="175">
        <v>0</v>
      </c>
      <c r="AA286" s="176">
        <f>Z286*K286</f>
        <v>0</v>
      </c>
      <c r="AR286" s="22" t="s">
        <v>173</v>
      </c>
      <c r="AT286" s="22" t="s">
        <v>169</v>
      </c>
      <c r="AU286" s="22" t="s">
        <v>98</v>
      </c>
      <c r="AY286" s="22" t="s">
        <v>168</v>
      </c>
      <c r="BE286" s="111">
        <f>IF(U286="základní",N286,0)</f>
        <v>0</v>
      </c>
      <c r="BF286" s="111">
        <f>IF(U286="snížená",N286,0)</f>
        <v>0</v>
      </c>
      <c r="BG286" s="111">
        <f>IF(U286="zákl. přenesená",N286,0)</f>
        <v>0</v>
      </c>
      <c r="BH286" s="111">
        <f>IF(U286="sníž. přenesená",N286,0)</f>
        <v>0</v>
      </c>
      <c r="BI286" s="111">
        <f>IF(U286="nulová",N286,0)</f>
        <v>0</v>
      </c>
      <c r="BJ286" s="22" t="s">
        <v>82</v>
      </c>
      <c r="BK286" s="111">
        <f>ROUND(L286*K286,2)</f>
        <v>0</v>
      </c>
      <c r="BL286" s="22" t="s">
        <v>173</v>
      </c>
      <c r="BM286" s="22" t="s">
        <v>452</v>
      </c>
    </row>
    <row r="287" spans="1:65" s="177" customFormat="1" ht="14.4" customHeight="1" x14ac:dyDescent="0.3">
      <c r="B287" s="178"/>
      <c r="C287" s="179"/>
      <c r="D287" s="179"/>
      <c r="E287" s="180"/>
      <c r="F287" s="259" t="s">
        <v>453</v>
      </c>
      <c r="G287" s="259"/>
      <c r="H287" s="259"/>
      <c r="I287" s="259"/>
      <c r="J287" s="179"/>
      <c r="K287" s="181">
        <v>17.510000000000002</v>
      </c>
      <c r="L287" s="179"/>
      <c r="M287" s="179"/>
      <c r="N287" s="179"/>
      <c r="O287" s="179"/>
      <c r="P287" s="179"/>
      <c r="Q287" s="179"/>
      <c r="R287" s="182"/>
      <c r="T287" s="183"/>
      <c r="U287" s="179"/>
      <c r="V287" s="179"/>
      <c r="W287" s="179"/>
      <c r="X287" s="179"/>
      <c r="Y287" s="179"/>
      <c r="Z287" s="179"/>
      <c r="AA287" s="184"/>
      <c r="AT287" s="185" t="s">
        <v>176</v>
      </c>
      <c r="AU287" s="185" t="s">
        <v>98</v>
      </c>
      <c r="AV287" s="177" t="s">
        <v>98</v>
      </c>
      <c r="AW287" s="177" t="s">
        <v>32</v>
      </c>
      <c r="AX287" s="177" t="s">
        <v>74</v>
      </c>
      <c r="AY287" s="185" t="s">
        <v>168</v>
      </c>
    </row>
    <row r="288" spans="1:65" ht="14.4" customHeight="1" x14ac:dyDescent="0.3">
      <c r="A288" s="177"/>
      <c r="B288" s="178"/>
      <c r="C288" s="179"/>
      <c r="D288" s="179"/>
      <c r="E288" s="180"/>
      <c r="F288" s="260" t="s">
        <v>454</v>
      </c>
      <c r="G288" s="260"/>
      <c r="H288" s="260"/>
      <c r="I288" s="260"/>
      <c r="J288" s="179"/>
      <c r="K288" s="181">
        <v>29.41</v>
      </c>
      <c r="L288" s="179"/>
      <c r="M288" s="179"/>
      <c r="N288" s="179"/>
      <c r="O288" s="179"/>
      <c r="P288" s="179"/>
      <c r="Q288" s="179"/>
      <c r="R288" s="182"/>
      <c r="T288" s="183"/>
      <c r="U288" s="179"/>
      <c r="V288" s="179"/>
      <c r="W288" s="179"/>
      <c r="X288" s="179"/>
      <c r="Y288" s="179"/>
      <c r="Z288" s="179"/>
      <c r="AA288" s="184"/>
      <c r="AT288" s="185" t="s">
        <v>176</v>
      </c>
      <c r="AU288" s="185" t="s">
        <v>98</v>
      </c>
      <c r="AV288" s="177" t="s">
        <v>98</v>
      </c>
      <c r="AW288" s="177" t="s">
        <v>32</v>
      </c>
      <c r="AX288" s="177" t="s">
        <v>74</v>
      </c>
      <c r="AY288" s="185" t="s">
        <v>168</v>
      </c>
    </row>
    <row r="289" spans="1:65" s="186" customFormat="1" ht="14.4" customHeight="1" x14ac:dyDescent="0.3">
      <c r="B289" s="187"/>
      <c r="C289" s="188"/>
      <c r="D289" s="188"/>
      <c r="E289" s="189"/>
      <c r="F289" s="261" t="s">
        <v>178</v>
      </c>
      <c r="G289" s="261"/>
      <c r="H289" s="261"/>
      <c r="I289" s="261"/>
      <c r="J289" s="188"/>
      <c r="K289" s="190">
        <v>46.92</v>
      </c>
      <c r="L289" s="188"/>
      <c r="M289" s="188"/>
      <c r="N289" s="188"/>
      <c r="O289" s="188"/>
      <c r="P289" s="188"/>
      <c r="Q289" s="188"/>
      <c r="R289" s="191"/>
      <c r="T289" s="192"/>
      <c r="U289" s="188"/>
      <c r="V289" s="188"/>
      <c r="W289" s="188"/>
      <c r="X289" s="188"/>
      <c r="Y289" s="188"/>
      <c r="Z289" s="188"/>
      <c r="AA289" s="193"/>
      <c r="AT289" s="194" t="s">
        <v>176</v>
      </c>
      <c r="AU289" s="194" t="s">
        <v>98</v>
      </c>
      <c r="AV289" s="186" t="s">
        <v>173</v>
      </c>
      <c r="AW289" s="186" t="s">
        <v>32</v>
      </c>
      <c r="AX289" s="186" t="s">
        <v>82</v>
      </c>
      <c r="AY289" s="194" t="s">
        <v>168</v>
      </c>
    </row>
    <row r="290" spans="1:65" s="39" customFormat="1" ht="34.200000000000003" customHeight="1" x14ac:dyDescent="0.3">
      <c r="B290" s="139"/>
      <c r="C290" s="170" t="s">
        <v>455</v>
      </c>
      <c r="D290" s="170" t="s">
        <v>169</v>
      </c>
      <c r="E290" s="171" t="s">
        <v>456</v>
      </c>
      <c r="F290" s="256" t="s">
        <v>457</v>
      </c>
      <c r="G290" s="256"/>
      <c r="H290" s="256"/>
      <c r="I290" s="256"/>
      <c r="J290" s="172" t="s">
        <v>211</v>
      </c>
      <c r="K290" s="173">
        <v>355</v>
      </c>
      <c r="L290" s="257">
        <v>0</v>
      </c>
      <c r="M290" s="257"/>
      <c r="N290" s="258">
        <f>ROUND(L290*K290,2)</f>
        <v>0</v>
      </c>
      <c r="O290" s="258"/>
      <c r="P290" s="258"/>
      <c r="Q290" s="258"/>
      <c r="R290" s="141"/>
      <c r="T290" s="174"/>
      <c r="U290" s="50" t="s">
        <v>39</v>
      </c>
      <c r="V290" s="41"/>
      <c r="W290" s="175">
        <f>V290*K290</f>
        <v>0</v>
      </c>
      <c r="X290" s="175">
        <v>2.8400000000000002E-2</v>
      </c>
      <c r="Y290" s="175">
        <f>X290*K290</f>
        <v>10.082000000000001</v>
      </c>
      <c r="Z290" s="175">
        <v>0</v>
      </c>
      <c r="AA290" s="176">
        <f>Z290*K290</f>
        <v>0</v>
      </c>
      <c r="AR290" s="22" t="s">
        <v>173</v>
      </c>
      <c r="AT290" s="22" t="s">
        <v>169</v>
      </c>
      <c r="AU290" s="22" t="s">
        <v>98</v>
      </c>
      <c r="AY290" s="22" t="s">
        <v>168</v>
      </c>
      <c r="BE290" s="111">
        <f>IF(U290="základní",N290,0)</f>
        <v>0</v>
      </c>
      <c r="BF290" s="111">
        <f>IF(U290="snížená",N290,0)</f>
        <v>0</v>
      </c>
      <c r="BG290" s="111">
        <f>IF(U290="zákl. přenesená",N290,0)</f>
        <v>0</v>
      </c>
      <c r="BH290" s="111">
        <f>IF(U290="sníž. přenesená",N290,0)</f>
        <v>0</v>
      </c>
      <c r="BI290" s="111">
        <f>IF(U290="nulová",N290,0)</f>
        <v>0</v>
      </c>
      <c r="BJ290" s="22" t="s">
        <v>82</v>
      </c>
      <c r="BK290" s="111">
        <f>ROUND(L290*K290,2)</f>
        <v>0</v>
      </c>
      <c r="BL290" s="22" t="s">
        <v>173</v>
      </c>
      <c r="BM290" s="22" t="s">
        <v>458</v>
      </c>
    </row>
    <row r="291" spans="1:65" s="39" customFormat="1" ht="22.95" customHeight="1" x14ac:dyDescent="0.3">
      <c r="B291" s="139"/>
      <c r="C291" s="170" t="s">
        <v>459</v>
      </c>
      <c r="D291" s="170" t="s">
        <v>169</v>
      </c>
      <c r="E291" s="171" t="s">
        <v>460</v>
      </c>
      <c r="F291" s="256" t="s">
        <v>461</v>
      </c>
      <c r="G291" s="256"/>
      <c r="H291" s="256"/>
      <c r="I291" s="256"/>
      <c r="J291" s="172" t="s">
        <v>211</v>
      </c>
      <c r="K291" s="173">
        <v>32.100999999999999</v>
      </c>
      <c r="L291" s="257">
        <v>0</v>
      </c>
      <c r="M291" s="257"/>
      <c r="N291" s="258">
        <f>ROUND(L291*K291,2)</f>
        <v>0</v>
      </c>
      <c r="O291" s="258"/>
      <c r="P291" s="258"/>
      <c r="Q291" s="258"/>
      <c r="R291" s="141"/>
      <c r="T291" s="174"/>
      <c r="U291" s="50" t="s">
        <v>39</v>
      </c>
      <c r="V291" s="41"/>
      <c r="W291" s="175">
        <f>V291*K291</f>
        <v>0</v>
      </c>
      <c r="X291" s="175">
        <v>0.04</v>
      </c>
      <c r="Y291" s="175">
        <f>X291*K291</f>
        <v>1.2840400000000001</v>
      </c>
      <c r="Z291" s="175">
        <v>0</v>
      </c>
      <c r="AA291" s="176">
        <f>Z291*K291</f>
        <v>0</v>
      </c>
      <c r="AR291" s="22" t="s">
        <v>173</v>
      </c>
      <c r="AT291" s="22" t="s">
        <v>169</v>
      </c>
      <c r="AU291" s="22" t="s">
        <v>98</v>
      </c>
      <c r="AY291" s="22" t="s">
        <v>168</v>
      </c>
      <c r="BE291" s="111">
        <f>IF(U291="základní",N291,0)</f>
        <v>0</v>
      </c>
      <c r="BF291" s="111">
        <f>IF(U291="snížená",N291,0)</f>
        <v>0</v>
      </c>
      <c r="BG291" s="111">
        <f>IF(U291="zákl. přenesená",N291,0)</f>
        <v>0</v>
      </c>
      <c r="BH291" s="111">
        <f>IF(U291="sníž. přenesená",N291,0)</f>
        <v>0</v>
      </c>
      <c r="BI291" s="111">
        <f>IF(U291="nulová",N291,0)</f>
        <v>0</v>
      </c>
      <c r="BJ291" s="22" t="s">
        <v>82</v>
      </c>
      <c r="BK291" s="111">
        <f>ROUND(L291*K291,2)</f>
        <v>0</v>
      </c>
      <c r="BL291" s="22" t="s">
        <v>173</v>
      </c>
      <c r="BM291" s="22" t="s">
        <v>462</v>
      </c>
    </row>
    <row r="292" spans="1:65" s="177" customFormat="1" ht="34.200000000000003" customHeight="1" x14ac:dyDescent="0.3">
      <c r="B292" s="178"/>
      <c r="C292" s="179"/>
      <c r="D292" s="179"/>
      <c r="E292" s="180"/>
      <c r="F292" s="259" t="s">
        <v>463</v>
      </c>
      <c r="G292" s="259"/>
      <c r="H292" s="259"/>
      <c r="I292" s="259"/>
      <c r="J292" s="179"/>
      <c r="K292" s="181">
        <v>11.782999999999999</v>
      </c>
      <c r="L292" s="179"/>
      <c r="M292" s="179"/>
      <c r="N292" s="179"/>
      <c r="O292" s="179"/>
      <c r="P292" s="179"/>
      <c r="Q292" s="179"/>
      <c r="R292" s="182"/>
      <c r="T292" s="183"/>
      <c r="U292" s="179"/>
      <c r="V292" s="179"/>
      <c r="W292" s="179"/>
      <c r="X292" s="179"/>
      <c r="Y292" s="179"/>
      <c r="Z292" s="179"/>
      <c r="AA292" s="184"/>
      <c r="AT292" s="185" t="s">
        <v>176</v>
      </c>
      <c r="AU292" s="185" t="s">
        <v>98</v>
      </c>
      <c r="AV292" s="177" t="s">
        <v>98</v>
      </c>
      <c r="AW292" s="177" t="s">
        <v>32</v>
      </c>
      <c r="AX292" s="177" t="s">
        <v>74</v>
      </c>
      <c r="AY292" s="185" t="s">
        <v>168</v>
      </c>
    </row>
    <row r="293" spans="1:65" ht="14.4" customHeight="1" x14ac:dyDescent="0.3">
      <c r="A293" s="177"/>
      <c r="B293" s="178"/>
      <c r="C293" s="179"/>
      <c r="D293" s="179"/>
      <c r="E293" s="180"/>
      <c r="F293" s="260" t="s">
        <v>464</v>
      </c>
      <c r="G293" s="260"/>
      <c r="H293" s="260"/>
      <c r="I293" s="260"/>
      <c r="J293" s="179"/>
      <c r="K293" s="181">
        <v>5.07</v>
      </c>
      <c r="L293" s="179"/>
      <c r="M293" s="179"/>
      <c r="N293" s="179"/>
      <c r="O293" s="179"/>
      <c r="P293" s="179"/>
      <c r="Q293" s="179"/>
      <c r="R293" s="182"/>
      <c r="T293" s="183"/>
      <c r="U293" s="179"/>
      <c r="V293" s="179"/>
      <c r="W293" s="179"/>
      <c r="X293" s="179"/>
      <c r="Y293" s="179"/>
      <c r="Z293" s="179"/>
      <c r="AA293" s="184"/>
      <c r="AT293" s="185" t="s">
        <v>176</v>
      </c>
      <c r="AU293" s="185" t="s">
        <v>98</v>
      </c>
      <c r="AV293" s="177" t="s">
        <v>98</v>
      </c>
      <c r="AW293" s="177" t="s">
        <v>32</v>
      </c>
      <c r="AX293" s="177" t="s">
        <v>74</v>
      </c>
      <c r="AY293" s="185" t="s">
        <v>168</v>
      </c>
    </row>
    <row r="294" spans="1:65" ht="14.4" customHeight="1" x14ac:dyDescent="0.3">
      <c r="A294" s="177"/>
      <c r="B294" s="178"/>
      <c r="C294" s="179"/>
      <c r="D294" s="179"/>
      <c r="E294" s="180"/>
      <c r="F294" s="260" t="s">
        <v>465</v>
      </c>
      <c r="G294" s="260"/>
      <c r="H294" s="260"/>
      <c r="I294" s="260"/>
      <c r="J294" s="179"/>
      <c r="K294" s="181">
        <v>1.8480000000000001</v>
      </c>
      <c r="L294" s="179"/>
      <c r="M294" s="179"/>
      <c r="N294" s="179"/>
      <c r="O294" s="179"/>
      <c r="P294" s="179"/>
      <c r="Q294" s="179"/>
      <c r="R294" s="182"/>
      <c r="T294" s="183"/>
      <c r="U294" s="179"/>
      <c r="V294" s="179"/>
      <c r="W294" s="179"/>
      <c r="X294" s="179"/>
      <c r="Y294" s="179"/>
      <c r="Z294" s="179"/>
      <c r="AA294" s="184"/>
      <c r="AT294" s="185" t="s">
        <v>176</v>
      </c>
      <c r="AU294" s="185" t="s">
        <v>98</v>
      </c>
      <c r="AV294" s="177" t="s">
        <v>98</v>
      </c>
      <c r="AW294" s="177" t="s">
        <v>32</v>
      </c>
      <c r="AX294" s="177" t="s">
        <v>74</v>
      </c>
      <c r="AY294" s="185" t="s">
        <v>168</v>
      </c>
    </row>
    <row r="295" spans="1:65" ht="14.4" customHeight="1" x14ac:dyDescent="0.3">
      <c r="A295" s="177"/>
      <c r="B295" s="178"/>
      <c r="C295" s="179"/>
      <c r="D295" s="179"/>
      <c r="E295" s="180"/>
      <c r="F295" s="260" t="s">
        <v>466</v>
      </c>
      <c r="G295" s="260"/>
      <c r="H295" s="260"/>
      <c r="I295" s="260"/>
      <c r="J295" s="179"/>
      <c r="K295" s="181">
        <v>13.4</v>
      </c>
      <c r="L295" s="179"/>
      <c r="M295" s="179"/>
      <c r="N295" s="179"/>
      <c r="O295" s="179"/>
      <c r="P295" s="179"/>
      <c r="Q295" s="179"/>
      <c r="R295" s="182"/>
      <c r="T295" s="183"/>
      <c r="U295" s="179"/>
      <c r="V295" s="179"/>
      <c r="W295" s="179"/>
      <c r="X295" s="179"/>
      <c r="Y295" s="179"/>
      <c r="Z295" s="179"/>
      <c r="AA295" s="184"/>
      <c r="AT295" s="185" t="s">
        <v>176</v>
      </c>
      <c r="AU295" s="185" t="s">
        <v>98</v>
      </c>
      <c r="AV295" s="177" t="s">
        <v>98</v>
      </c>
      <c r="AW295" s="177" t="s">
        <v>32</v>
      </c>
      <c r="AX295" s="177" t="s">
        <v>74</v>
      </c>
      <c r="AY295" s="185" t="s">
        <v>168</v>
      </c>
    </row>
    <row r="296" spans="1:65" s="186" customFormat="1" ht="14.4" customHeight="1" x14ac:dyDescent="0.3">
      <c r="B296" s="187"/>
      <c r="C296" s="188"/>
      <c r="D296" s="188"/>
      <c r="E296" s="189"/>
      <c r="F296" s="261" t="s">
        <v>178</v>
      </c>
      <c r="G296" s="261"/>
      <c r="H296" s="261"/>
      <c r="I296" s="261"/>
      <c r="J296" s="188"/>
      <c r="K296" s="190">
        <v>32.100999999999999</v>
      </c>
      <c r="L296" s="188"/>
      <c r="M296" s="188"/>
      <c r="N296" s="188"/>
      <c r="O296" s="188"/>
      <c r="P296" s="188"/>
      <c r="Q296" s="188"/>
      <c r="R296" s="191"/>
      <c r="T296" s="192"/>
      <c r="U296" s="188"/>
      <c r="V296" s="188"/>
      <c r="W296" s="188"/>
      <c r="X296" s="188"/>
      <c r="Y296" s="188"/>
      <c r="Z296" s="188"/>
      <c r="AA296" s="193"/>
      <c r="AT296" s="194" t="s">
        <v>176</v>
      </c>
      <c r="AU296" s="194" t="s">
        <v>98</v>
      </c>
      <c r="AV296" s="186" t="s">
        <v>173</v>
      </c>
      <c r="AW296" s="186" t="s">
        <v>32</v>
      </c>
      <c r="AX296" s="186" t="s">
        <v>82</v>
      </c>
      <c r="AY296" s="194" t="s">
        <v>168</v>
      </c>
    </row>
    <row r="297" spans="1:65" s="39" customFormat="1" ht="34.200000000000003" customHeight="1" x14ac:dyDescent="0.3">
      <c r="B297" s="139"/>
      <c r="C297" s="170" t="s">
        <v>467</v>
      </c>
      <c r="D297" s="170" t="s">
        <v>169</v>
      </c>
      <c r="E297" s="171" t="s">
        <v>468</v>
      </c>
      <c r="F297" s="256" t="s">
        <v>469</v>
      </c>
      <c r="G297" s="256"/>
      <c r="H297" s="256"/>
      <c r="I297" s="256"/>
      <c r="J297" s="172" t="s">
        <v>211</v>
      </c>
      <c r="K297" s="173">
        <v>216.48500000000001</v>
      </c>
      <c r="L297" s="257">
        <v>0</v>
      </c>
      <c r="M297" s="257"/>
      <c r="N297" s="258">
        <f>ROUND(L297*K297,2)</f>
        <v>0</v>
      </c>
      <c r="O297" s="258"/>
      <c r="P297" s="258"/>
      <c r="Q297" s="258"/>
      <c r="R297" s="141"/>
      <c r="T297" s="174"/>
      <c r="U297" s="50" t="s">
        <v>39</v>
      </c>
      <c r="V297" s="41"/>
      <c r="W297" s="175">
        <f>V297*K297</f>
        <v>0</v>
      </c>
      <c r="X297" s="175">
        <v>4.8900000000000002E-3</v>
      </c>
      <c r="Y297" s="175">
        <f>X297*K297</f>
        <v>1.05861165</v>
      </c>
      <c r="Z297" s="175">
        <v>0</v>
      </c>
      <c r="AA297" s="176">
        <f>Z297*K297</f>
        <v>0</v>
      </c>
      <c r="AR297" s="22" t="s">
        <v>173</v>
      </c>
      <c r="AT297" s="22" t="s">
        <v>169</v>
      </c>
      <c r="AU297" s="22" t="s">
        <v>98</v>
      </c>
      <c r="AY297" s="22" t="s">
        <v>168</v>
      </c>
      <c r="BE297" s="111">
        <f>IF(U297="základní",N297,0)</f>
        <v>0</v>
      </c>
      <c r="BF297" s="111">
        <f>IF(U297="snížená",N297,0)</f>
        <v>0</v>
      </c>
      <c r="BG297" s="111">
        <f>IF(U297="zákl. přenesená",N297,0)</f>
        <v>0</v>
      </c>
      <c r="BH297" s="111">
        <f>IF(U297="sníž. přenesená",N297,0)</f>
        <v>0</v>
      </c>
      <c r="BI297" s="111">
        <f>IF(U297="nulová",N297,0)</f>
        <v>0</v>
      </c>
      <c r="BJ297" s="22" t="s">
        <v>82</v>
      </c>
      <c r="BK297" s="111">
        <f>ROUND(L297*K297,2)</f>
        <v>0</v>
      </c>
      <c r="BL297" s="22" t="s">
        <v>173</v>
      </c>
      <c r="BM297" s="22" t="s">
        <v>470</v>
      </c>
    </row>
    <row r="298" spans="1:65" s="199" customFormat="1" ht="14.4" customHeight="1" x14ac:dyDescent="0.3">
      <c r="B298" s="200"/>
      <c r="C298" s="201"/>
      <c r="D298" s="201"/>
      <c r="E298" s="202"/>
      <c r="F298" s="266" t="s">
        <v>471</v>
      </c>
      <c r="G298" s="266"/>
      <c r="H298" s="266"/>
      <c r="I298" s="266"/>
      <c r="J298" s="201"/>
      <c r="K298" s="202"/>
      <c r="L298" s="201"/>
      <c r="M298" s="201"/>
      <c r="N298" s="201"/>
      <c r="O298" s="201"/>
      <c r="P298" s="201"/>
      <c r="Q298" s="201"/>
      <c r="R298" s="203"/>
      <c r="T298" s="204"/>
      <c r="U298" s="201"/>
      <c r="V298" s="201"/>
      <c r="W298" s="201"/>
      <c r="X298" s="201"/>
      <c r="Y298" s="201"/>
      <c r="Z298" s="201"/>
      <c r="AA298" s="205"/>
      <c r="AT298" s="206" t="s">
        <v>176</v>
      </c>
      <c r="AU298" s="206" t="s">
        <v>98</v>
      </c>
      <c r="AV298" s="199" t="s">
        <v>82</v>
      </c>
      <c r="AW298" s="199" t="s">
        <v>32</v>
      </c>
      <c r="AX298" s="199" t="s">
        <v>74</v>
      </c>
      <c r="AY298" s="206" t="s">
        <v>168</v>
      </c>
    </row>
    <row r="299" spans="1:65" ht="14.4" customHeight="1" x14ac:dyDescent="0.3">
      <c r="A299" s="199"/>
      <c r="B299" s="200"/>
      <c r="C299" s="201"/>
      <c r="D299" s="201"/>
      <c r="E299" s="202"/>
      <c r="F299" s="267" t="s">
        <v>472</v>
      </c>
      <c r="G299" s="267"/>
      <c r="H299" s="267"/>
      <c r="I299" s="267"/>
      <c r="J299" s="201"/>
      <c r="K299" s="202"/>
      <c r="L299" s="201"/>
      <c r="M299" s="201"/>
      <c r="N299" s="201"/>
      <c r="O299" s="201"/>
      <c r="P299" s="201"/>
      <c r="Q299" s="201"/>
      <c r="R299" s="203"/>
      <c r="T299" s="204"/>
      <c r="U299" s="201"/>
      <c r="V299" s="201"/>
      <c r="W299" s="201"/>
      <c r="X299" s="201"/>
      <c r="Y299" s="201"/>
      <c r="Z299" s="201"/>
      <c r="AA299" s="205"/>
      <c r="AT299" s="206" t="s">
        <v>176</v>
      </c>
      <c r="AU299" s="206" t="s">
        <v>98</v>
      </c>
      <c r="AV299" s="199" t="s">
        <v>82</v>
      </c>
      <c r="AW299" s="199" t="s">
        <v>32</v>
      </c>
      <c r="AX299" s="199" t="s">
        <v>74</v>
      </c>
      <c r="AY299" s="206" t="s">
        <v>168</v>
      </c>
    </row>
    <row r="300" spans="1:65" s="177" customFormat="1" ht="34.200000000000003" customHeight="1" x14ac:dyDescent="0.3">
      <c r="B300" s="178"/>
      <c r="C300" s="179"/>
      <c r="D300" s="179"/>
      <c r="E300" s="180"/>
      <c r="F300" s="260" t="s">
        <v>473</v>
      </c>
      <c r="G300" s="260"/>
      <c r="H300" s="260"/>
      <c r="I300" s="260"/>
      <c r="J300" s="179"/>
      <c r="K300" s="181">
        <v>58.841000000000001</v>
      </c>
      <c r="L300" s="179"/>
      <c r="M300" s="179"/>
      <c r="N300" s="179"/>
      <c r="O300" s="179"/>
      <c r="P300" s="179"/>
      <c r="Q300" s="179"/>
      <c r="R300" s="182"/>
      <c r="T300" s="183"/>
      <c r="U300" s="179"/>
      <c r="V300" s="179"/>
      <c r="W300" s="179"/>
      <c r="X300" s="179"/>
      <c r="Y300" s="179"/>
      <c r="Z300" s="179"/>
      <c r="AA300" s="184"/>
      <c r="AT300" s="185" t="s">
        <v>176</v>
      </c>
      <c r="AU300" s="185" t="s">
        <v>98</v>
      </c>
      <c r="AV300" s="177" t="s">
        <v>98</v>
      </c>
      <c r="AW300" s="177" t="s">
        <v>32</v>
      </c>
      <c r="AX300" s="177" t="s">
        <v>74</v>
      </c>
      <c r="AY300" s="185" t="s">
        <v>168</v>
      </c>
    </row>
    <row r="301" spans="1:65" s="177" customFormat="1" ht="22.95" customHeight="1" x14ac:dyDescent="0.3">
      <c r="B301" s="178"/>
      <c r="C301" s="179"/>
      <c r="D301" s="179"/>
      <c r="E301" s="180"/>
      <c r="F301" s="260" t="s">
        <v>474</v>
      </c>
      <c r="G301" s="260"/>
      <c r="H301" s="260"/>
      <c r="I301" s="260"/>
      <c r="J301" s="179"/>
      <c r="K301" s="181">
        <v>157.64400000000001</v>
      </c>
      <c r="L301" s="179"/>
      <c r="M301" s="179"/>
      <c r="N301" s="179"/>
      <c r="O301" s="179"/>
      <c r="P301" s="179"/>
      <c r="Q301" s="179"/>
      <c r="R301" s="182"/>
      <c r="T301" s="183"/>
      <c r="U301" s="179"/>
      <c r="V301" s="179"/>
      <c r="W301" s="179"/>
      <c r="X301" s="179"/>
      <c r="Y301" s="179"/>
      <c r="Z301" s="179"/>
      <c r="AA301" s="184"/>
      <c r="AT301" s="185" t="s">
        <v>176</v>
      </c>
      <c r="AU301" s="185" t="s">
        <v>98</v>
      </c>
      <c r="AV301" s="177" t="s">
        <v>98</v>
      </c>
      <c r="AW301" s="177" t="s">
        <v>32</v>
      </c>
      <c r="AX301" s="177" t="s">
        <v>74</v>
      </c>
      <c r="AY301" s="185" t="s">
        <v>168</v>
      </c>
    </row>
    <row r="302" spans="1:65" s="186" customFormat="1" ht="14.4" customHeight="1" x14ac:dyDescent="0.3">
      <c r="B302" s="187"/>
      <c r="C302" s="188"/>
      <c r="D302" s="188"/>
      <c r="E302" s="189"/>
      <c r="F302" s="261" t="s">
        <v>178</v>
      </c>
      <c r="G302" s="261"/>
      <c r="H302" s="261"/>
      <c r="I302" s="261"/>
      <c r="J302" s="188"/>
      <c r="K302" s="190">
        <v>216.48500000000001</v>
      </c>
      <c r="L302" s="188"/>
      <c r="M302" s="188"/>
      <c r="N302" s="188"/>
      <c r="O302" s="188"/>
      <c r="P302" s="188"/>
      <c r="Q302" s="188"/>
      <c r="R302" s="191"/>
      <c r="T302" s="192"/>
      <c r="U302" s="188"/>
      <c r="V302" s="188"/>
      <c r="W302" s="188"/>
      <c r="X302" s="188"/>
      <c r="Y302" s="188"/>
      <c r="Z302" s="188"/>
      <c r="AA302" s="193"/>
      <c r="AT302" s="194" t="s">
        <v>176</v>
      </c>
      <c r="AU302" s="194" t="s">
        <v>98</v>
      </c>
      <c r="AV302" s="186" t="s">
        <v>173</v>
      </c>
      <c r="AW302" s="186" t="s">
        <v>32</v>
      </c>
      <c r="AX302" s="186" t="s">
        <v>82</v>
      </c>
      <c r="AY302" s="194" t="s">
        <v>168</v>
      </c>
    </row>
    <row r="303" spans="1:65" s="39" customFormat="1" ht="22.95" customHeight="1" x14ac:dyDescent="0.3">
      <c r="B303" s="139"/>
      <c r="C303" s="170" t="s">
        <v>475</v>
      </c>
      <c r="D303" s="170" t="s">
        <v>169</v>
      </c>
      <c r="E303" s="171" t="s">
        <v>476</v>
      </c>
      <c r="F303" s="256" t="s">
        <v>477</v>
      </c>
      <c r="G303" s="256"/>
      <c r="H303" s="256"/>
      <c r="I303" s="256"/>
      <c r="J303" s="172" t="s">
        <v>211</v>
      </c>
      <c r="K303" s="173">
        <v>1449.2670000000001</v>
      </c>
      <c r="L303" s="257">
        <v>0</v>
      </c>
      <c r="M303" s="257"/>
      <c r="N303" s="258">
        <f>ROUND(L303*K303,2)</f>
        <v>0</v>
      </c>
      <c r="O303" s="258"/>
      <c r="P303" s="258"/>
      <c r="Q303" s="258"/>
      <c r="R303" s="141"/>
      <c r="T303" s="174"/>
      <c r="U303" s="50" t="s">
        <v>39</v>
      </c>
      <c r="V303" s="41"/>
      <c r="W303" s="175">
        <f>V303*K303</f>
        <v>0</v>
      </c>
      <c r="X303" s="175">
        <v>3.0000000000000001E-3</v>
      </c>
      <c r="Y303" s="175">
        <f>X303*K303</f>
        <v>4.3478010000000005</v>
      </c>
      <c r="Z303" s="175">
        <v>0</v>
      </c>
      <c r="AA303" s="176">
        <f>Z303*K303</f>
        <v>0</v>
      </c>
      <c r="AR303" s="22" t="s">
        <v>173</v>
      </c>
      <c r="AT303" s="22" t="s">
        <v>169</v>
      </c>
      <c r="AU303" s="22" t="s">
        <v>98</v>
      </c>
      <c r="AY303" s="22" t="s">
        <v>168</v>
      </c>
      <c r="BE303" s="111">
        <f>IF(U303="základní",N303,0)</f>
        <v>0</v>
      </c>
      <c r="BF303" s="111">
        <f>IF(U303="snížená",N303,0)</f>
        <v>0</v>
      </c>
      <c r="BG303" s="111">
        <f>IF(U303="zákl. přenesená",N303,0)</f>
        <v>0</v>
      </c>
      <c r="BH303" s="111">
        <f>IF(U303="sníž. přenesená",N303,0)</f>
        <v>0</v>
      </c>
      <c r="BI303" s="111">
        <f>IF(U303="nulová",N303,0)</f>
        <v>0</v>
      </c>
      <c r="BJ303" s="22" t="s">
        <v>82</v>
      </c>
      <c r="BK303" s="111">
        <f>ROUND(L303*K303,2)</f>
        <v>0</v>
      </c>
      <c r="BL303" s="22" t="s">
        <v>173</v>
      </c>
      <c r="BM303" s="22" t="s">
        <v>478</v>
      </c>
    </row>
    <row r="304" spans="1:65" s="177" customFormat="1" ht="14.4" customHeight="1" x14ac:dyDescent="0.3">
      <c r="B304" s="178"/>
      <c r="C304" s="179"/>
      <c r="D304" s="179"/>
      <c r="E304" s="180"/>
      <c r="F304" s="259" t="s">
        <v>479</v>
      </c>
      <c r="G304" s="259"/>
      <c r="H304" s="259"/>
      <c r="I304" s="259"/>
      <c r="J304" s="179"/>
      <c r="K304" s="181">
        <v>116.399</v>
      </c>
      <c r="L304" s="179"/>
      <c r="M304" s="179"/>
      <c r="N304" s="179"/>
      <c r="O304" s="179"/>
      <c r="P304" s="179"/>
      <c r="Q304" s="179"/>
      <c r="R304" s="182"/>
      <c r="T304" s="183"/>
      <c r="U304" s="179"/>
      <c r="V304" s="179"/>
      <c r="W304" s="179"/>
      <c r="X304" s="179"/>
      <c r="Y304" s="179"/>
      <c r="Z304" s="179"/>
      <c r="AA304" s="184"/>
      <c r="AT304" s="185" t="s">
        <v>176</v>
      </c>
      <c r="AU304" s="185" t="s">
        <v>98</v>
      </c>
      <c r="AV304" s="177" t="s">
        <v>98</v>
      </c>
      <c r="AW304" s="177" t="s">
        <v>32</v>
      </c>
      <c r="AX304" s="177" t="s">
        <v>74</v>
      </c>
      <c r="AY304" s="185" t="s">
        <v>168</v>
      </c>
    </row>
    <row r="305" spans="1:65" ht="14.4" customHeight="1" x14ac:dyDescent="0.3">
      <c r="A305" s="177"/>
      <c r="B305" s="178"/>
      <c r="C305" s="179"/>
      <c r="D305" s="179"/>
      <c r="E305" s="180"/>
      <c r="F305" s="260" t="s">
        <v>480</v>
      </c>
      <c r="G305" s="260"/>
      <c r="H305" s="260"/>
      <c r="I305" s="260"/>
      <c r="J305" s="179"/>
      <c r="K305" s="181">
        <v>1116.383</v>
      </c>
      <c r="L305" s="179"/>
      <c r="M305" s="179"/>
      <c r="N305" s="179"/>
      <c r="O305" s="179"/>
      <c r="P305" s="179"/>
      <c r="Q305" s="179"/>
      <c r="R305" s="182"/>
      <c r="T305" s="183"/>
      <c r="U305" s="179"/>
      <c r="V305" s="179"/>
      <c r="W305" s="179"/>
      <c r="X305" s="179"/>
      <c r="Y305" s="179"/>
      <c r="Z305" s="179"/>
      <c r="AA305" s="184"/>
      <c r="AT305" s="185" t="s">
        <v>176</v>
      </c>
      <c r="AU305" s="185" t="s">
        <v>98</v>
      </c>
      <c r="AV305" s="177" t="s">
        <v>98</v>
      </c>
      <c r="AW305" s="177" t="s">
        <v>32</v>
      </c>
      <c r="AX305" s="177" t="s">
        <v>74</v>
      </c>
      <c r="AY305" s="185" t="s">
        <v>168</v>
      </c>
    </row>
    <row r="306" spans="1:65" ht="14.4" customHeight="1" x14ac:dyDescent="0.3">
      <c r="A306" s="177"/>
      <c r="B306" s="178"/>
      <c r="C306" s="179"/>
      <c r="D306" s="179"/>
      <c r="E306" s="180"/>
      <c r="F306" s="260" t="s">
        <v>481</v>
      </c>
      <c r="G306" s="260"/>
      <c r="H306" s="260"/>
      <c r="I306" s="260"/>
      <c r="J306" s="179"/>
      <c r="K306" s="181">
        <v>216.48500000000001</v>
      </c>
      <c r="L306" s="179"/>
      <c r="M306" s="179"/>
      <c r="N306" s="179"/>
      <c r="O306" s="179"/>
      <c r="P306" s="179"/>
      <c r="Q306" s="179"/>
      <c r="R306" s="182"/>
      <c r="T306" s="183"/>
      <c r="U306" s="179"/>
      <c r="V306" s="179"/>
      <c r="W306" s="179"/>
      <c r="X306" s="179"/>
      <c r="Y306" s="179"/>
      <c r="Z306" s="179"/>
      <c r="AA306" s="184"/>
      <c r="AT306" s="185" t="s">
        <v>176</v>
      </c>
      <c r="AU306" s="185" t="s">
        <v>98</v>
      </c>
      <c r="AV306" s="177" t="s">
        <v>98</v>
      </c>
      <c r="AW306" s="177" t="s">
        <v>32</v>
      </c>
      <c r="AX306" s="177" t="s">
        <v>74</v>
      </c>
      <c r="AY306" s="185" t="s">
        <v>168</v>
      </c>
    </row>
    <row r="307" spans="1:65" s="186" customFormat="1" ht="14.4" customHeight="1" x14ac:dyDescent="0.3">
      <c r="B307" s="187"/>
      <c r="C307" s="188"/>
      <c r="D307" s="188"/>
      <c r="E307" s="189"/>
      <c r="F307" s="261" t="s">
        <v>178</v>
      </c>
      <c r="G307" s="261"/>
      <c r="H307" s="261"/>
      <c r="I307" s="261"/>
      <c r="J307" s="188"/>
      <c r="K307" s="190">
        <v>1449.2670000000001</v>
      </c>
      <c r="L307" s="188"/>
      <c r="M307" s="188"/>
      <c r="N307" s="188"/>
      <c r="O307" s="188"/>
      <c r="P307" s="188"/>
      <c r="Q307" s="188"/>
      <c r="R307" s="191"/>
      <c r="T307" s="192"/>
      <c r="U307" s="188"/>
      <c r="V307" s="188"/>
      <c r="W307" s="188"/>
      <c r="X307" s="188"/>
      <c r="Y307" s="188"/>
      <c r="Z307" s="188"/>
      <c r="AA307" s="193"/>
      <c r="AT307" s="194" t="s">
        <v>176</v>
      </c>
      <c r="AU307" s="194" t="s">
        <v>98</v>
      </c>
      <c r="AV307" s="186" t="s">
        <v>173</v>
      </c>
      <c r="AW307" s="186" t="s">
        <v>32</v>
      </c>
      <c r="AX307" s="186" t="s">
        <v>82</v>
      </c>
      <c r="AY307" s="194" t="s">
        <v>168</v>
      </c>
    </row>
    <row r="308" spans="1:65" s="39" customFormat="1" ht="34.200000000000003" customHeight="1" x14ac:dyDescent="0.3">
      <c r="B308" s="139"/>
      <c r="C308" s="170" t="s">
        <v>482</v>
      </c>
      <c r="D308" s="170" t="s">
        <v>169</v>
      </c>
      <c r="E308" s="171" t="s">
        <v>483</v>
      </c>
      <c r="F308" s="256" t="s">
        <v>484</v>
      </c>
      <c r="G308" s="256"/>
      <c r="H308" s="256"/>
      <c r="I308" s="256"/>
      <c r="J308" s="172" t="s">
        <v>211</v>
      </c>
      <c r="K308" s="173">
        <v>116.399</v>
      </c>
      <c r="L308" s="257">
        <v>0</v>
      </c>
      <c r="M308" s="257"/>
      <c r="N308" s="258">
        <f>ROUND(L308*K308,2)</f>
        <v>0</v>
      </c>
      <c r="O308" s="258"/>
      <c r="P308" s="258"/>
      <c r="Q308" s="258"/>
      <c r="R308" s="141"/>
      <c r="T308" s="174"/>
      <c r="U308" s="50" t="s">
        <v>39</v>
      </c>
      <c r="V308" s="41"/>
      <c r="W308" s="175">
        <f>V308*K308</f>
        <v>0</v>
      </c>
      <c r="X308" s="175">
        <v>1.575E-2</v>
      </c>
      <c r="Y308" s="175">
        <f>X308*K308</f>
        <v>1.8332842499999999</v>
      </c>
      <c r="Z308" s="175">
        <v>0</v>
      </c>
      <c r="AA308" s="176">
        <f>Z308*K308</f>
        <v>0</v>
      </c>
      <c r="AR308" s="22" t="s">
        <v>173</v>
      </c>
      <c r="AT308" s="22" t="s">
        <v>169</v>
      </c>
      <c r="AU308" s="22" t="s">
        <v>98</v>
      </c>
      <c r="AY308" s="22" t="s">
        <v>168</v>
      </c>
      <c r="BE308" s="111">
        <f>IF(U308="základní",N308,0)</f>
        <v>0</v>
      </c>
      <c r="BF308" s="111">
        <f>IF(U308="snížená",N308,0)</f>
        <v>0</v>
      </c>
      <c r="BG308" s="111">
        <f>IF(U308="zákl. přenesená",N308,0)</f>
        <v>0</v>
      </c>
      <c r="BH308" s="111">
        <f>IF(U308="sníž. přenesená",N308,0)</f>
        <v>0</v>
      </c>
      <c r="BI308" s="111">
        <f>IF(U308="nulová",N308,0)</f>
        <v>0</v>
      </c>
      <c r="BJ308" s="22" t="s">
        <v>82</v>
      </c>
      <c r="BK308" s="111">
        <f>ROUND(L308*K308,2)</f>
        <v>0</v>
      </c>
      <c r="BL308" s="22" t="s">
        <v>173</v>
      </c>
      <c r="BM308" s="22" t="s">
        <v>485</v>
      </c>
    </row>
    <row r="309" spans="1:65" s="199" customFormat="1" ht="14.4" customHeight="1" x14ac:dyDescent="0.3">
      <c r="B309" s="200"/>
      <c r="C309" s="201"/>
      <c r="D309" s="201"/>
      <c r="E309" s="202"/>
      <c r="F309" s="266" t="s">
        <v>486</v>
      </c>
      <c r="G309" s="266"/>
      <c r="H309" s="266"/>
      <c r="I309" s="266"/>
      <c r="J309" s="201"/>
      <c r="K309" s="202"/>
      <c r="L309" s="201"/>
      <c r="M309" s="201"/>
      <c r="N309" s="201"/>
      <c r="O309" s="201"/>
      <c r="P309" s="201"/>
      <c r="Q309" s="201"/>
      <c r="R309" s="203"/>
      <c r="T309" s="204"/>
      <c r="U309" s="201"/>
      <c r="V309" s="201"/>
      <c r="W309" s="201"/>
      <c r="X309" s="201"/>
      <c r="Y309" s="201"/>
      <c r="Z309" s="201"/>
      <c r="AA309" s="205"/>
      <c r="AT309" s="206" t="s">
        <v>176</v>
      </c>
      <c r="AU309" s="206" t="s">
        <v>98</v>
      </c>
      <c r="AV309" s="199" t="s">
        <v>82</v>
      </c>
      <c r="AW309" s="199" t="s">
        <v>32</v>
      </c>
      <c r="AX309" s="199" t="s">
        <v>74</v>
      </c>
      <c r="AY309" s="206" t="s">
        <v>168</v>
      </c>
    </row>
    <row r="310" spans="1:65" s="177" customFormat="1" ht="45.6" customHeight="1" x14ac:dyDescent="0.3">
      <c r="B310" s="178"/>
      <c r="C310" s="179"/>
      <c r="D310" s="179"/>
      <c r="E310" s="180"/>
      <c r="F310" s="260" t="s">
        <v>487</v>
      </c>
      <c r="G310" s="260"/>
      <c r="H310" s="260"/>
      <c r="I310" s="260"/>
      <c r="J310" s="179"/>
      <c r="K310" s="181">
        <v>56.295000000000002</v>
      </c>
      <c r="L310" s="179"/>
      <c r="M310" s="179"/>
      <c r="N310" s="179"/>
      <c r="O310" s="179"/>
      <c r="P310" s="179"/>
      <c r="Q310" s="179"/>
      <c r="R310" s="182"/>
      <c r="T310" s="183"/>
      <c r="U310" s="179"/>
      <c r="V310" s="179"/>
      <c r="W310" s="179"/>
      <c r="X310" s="179"/>
      <c r="Y310" s="179"/>
      <c r="Z310" s="179"/>
      <c r="AA310" s="184"/>
      <c r="AT310" s="185" t="s">
        <v>176</v>
      </c>
      <c r="AU310" s="185" t="s">
        <v>98</v>
      </c>
      <c r="AV310" s="177" t="s">
        <v>98</v>
      </c>
      <c r="AW310" s="177" t="s">
        <v>32</v>
      </c>
      <c r="AX310" s="177" t="s">
        <v>74</v>
      </c>
      <c r="AY310" s="185" t="s">
        <v>168</v>
      </c>
    </row>
    <row r="311" spans="1:65" s="177" customFormat="1" ht="14.4" customHeight="1" x14ac:dyDescent="0.3">
      <c r="B311" s="178"/>
      <c r="C311" s="179"/>
      <c r="D311" s="179"/>
      <c r="E311" s="180"/>
      <c r="F311" s="260" t="s">
        <v>488</v>
      </c>
      <c r="G311" s="260"/>
      <c r="H311" s="260"/>
      <c r="I311" s="260"/>
      <c r="J311" s="179"/>
      <c r="K311" s="181">
        <v>16.940000000000001</v>
      </c>
      <c r="L311" s="179"/>
      <c r="M311" s="179"/>
      <c r="N311" s="179"/>
      <c r="O311" s="179"/>
      <c r="P311" s="179"/>
      <c r="Q311" s="179"/>
      <c r="R311" s="182"/>
      <c r="T311" s="183"/>
      <c r="U311" s="179"/>
      <c r="V311" s="179"/>
      <c r="W311" s="179"/>
      <c r="X311" s="179"/>
      <c r="Y311" s="179"/>
      <c r="Z311" s="179"/>
      <c r="AA311" s="184"/>
      <c r="AT311" s="185" t="s">
        <v>176</v>
      </c>
      <c r="AU311" s="185" t="s">
        <v>98</v>
      </c>
      <c r="AV311" s="177" t="s">
        <v>98</v>
      </c>
      <c r="AW311" s="177" t="s">
        <v>32</v>
      </c>
      <c r="AX311" s="177" t="s">
        <v>74</v>
      </c>
      <c r="AY311" s="185" t="s">
        <v>168</v>
      </c>
    </row>
    <row r="312" spans="1:65" s="177" customFormat="1" ht="22.95" customHeight="1" x14ac:dyDescent="0.3">
      <c r="B312" s="178"/>
      <c r="C312" s="179"/>
      <c r="D312" s="179"/>
      <c r="E312" s="180"/>
      <c r="F312" s="260" t="s">
        <v>489</v>
      </c>
      <c r="G312" s="260"/>
      <c r="H312" s="260"/>
      <c r="I312" s="260"/>
      <c r="J312" s="179"/>
      <c r="K312" s="181">
        <v>43.164000000000001</v>
      </c>
      <c r="L312" s="179"/>
      <c r="M312" s="179"/>
      <c r="N312" s="179"/>
      <c r="O312" s="179"/>
      <c r="P312" s="179"/>
      <c r="Q312" s="179"/>
      <c r="R312" s="182"/>
      <c r="T312" s="183"/>
      <c r="U312" s="179"/>
      <c r="V312" s="179"/>
      <c r="W312" s="179"/>
      <c r="X312" s="179"/>
      <c r="Y312" s="179"/>
      <c r="Z312" s="179"/>
      <c r="AA312" s="184"/>
      <c r="AT312" s="185" t="s">
        <v>176</v>
      </c>
      <c r="AU312" s="185" t="s">
        <v>98</v>
      </c>
      <c r="AV312" s="177" t="s">
        <v>98</v>
      </c>
      <c r="AW312" s="177" t="s">
        <v>32</v>
      </c>
      <c r="AX312" s="177" t="s">
        <v>74</v>
      </c>
      <c r="AY312" s="185" t="s">
        <v>168</v>
      </c>
    </row>
    <row r="313" spans="1:65" s="186" customFormat="1" ht="14.4" customHeight="1" x14ac:dyDescent="0.3">
      <c r="B313" s="187"/>
      <c r="C313" s="188"/>
      <c r="D313" s="188"/>
      <c r="E313" s="189"/>
      <c r="F313" s="261" t="s">
        <v>178</v>
      </c>
      <c r="G313" s="261"/>
      <c r="H313" s="261"/>
      <c r="I313" s="261"/>
      <c r="J313" s="188"/>
      <c r="K313" s="190">
        <v>116.399</v>
      </c>
      <c r="L313" s="188"/>
      <c r="M313" s="188"/>
      <c r="N313" s="188"/>
      <c r="O313" s="188"/>
      <c r="P313" s="188"/>
      <c r="Q313" s="188"/>
      <c r="R313" s="191"/>
      <c r="T313" s="192"/>
      <c r="U313" s="188"/>
      <c r="V313" s="188"/>
      <c r="W313" s="188"/>
      <c r="X313" s="188"/>
      <c r="Y313" s="188"/>
      <c r="Z313" s="188"/>
      <c r="AA313" s="193"/>
      <c r="AT313" s="194" t="s">
        <v>176</v>
      </c>
      <c r="AU313" s="194" t="s">
        <v>98</v>
      </c>
      <c r="AV313" s="186" t="s">
        <v>173</v>
      </c>
      <c r="AW313" s="186" t="s">
        <v>32</v>
      </c>
      <c r="AX313" s="186" t="s">
        <v>82</v>
      </c>
      <c r="AY313" s="194" t="s">
        <v>168</v>
      </c>
    </row>
    <row r="314" spans="1:65" s="39" customFormat="1" ht="34.200000000000003" customHeight="1" x14ac:dyDescent="0.3">
      <c r="B314" s="139"/>
      <c r="C314" s="170" t="s">
        <v>490</v>
      </c>
      <c r="D314" s="170" t="s">
        <v>169</v>
      </c>
      <c r="E314" s="171" t="s">
        <v>491</v>
      </c>
      <c r="F314" s="256" t="s">
        <v>492</v>
      </c>
      <c r="G314" s="256"/>
      <c r="H314" s="256"/>
      <c r="I314" s="256"/>
      <c r="J314" s="172" t="s">
        <v>211</v>
      </c>
      <c r="K314" s="173">
        <v>461.66500000000002</v>
      </c>
      <c r="L314" s="257">
        <v>0</v>
      </c>
      <c r="M314" s="257"/>
      <c r="N314" s="258">
        <f>ROUND(L314*K314,2)</f>
        <v>0</v>
      </c>
      <c r="O314" s="258"/>
      <c r="P314" s="258"/>
      <c r="Q314" s="258"/>
      <c r="R314" s="141"/>
      <c r="T314" s="174"/>
      <c r="U314" s="50" t="s">
        <v>39</v>
      </c>
      <c r="V314" s="41"/>
      <c r="W314" s="175">
        <f>V314*K314</f>
        <v>0</v>
      </c>
      <c r="X314" s="175">
        <v>1.8380000000000001E-2</v>
      </c>
      <c r="Y314" s="175">
        <f>X314*K314</f>
        <v>8.4854026999999999</v>
      </c>
      <c r="Z314" s="175">
        <v>0</v>
      </c>
      <c r="AA314" s="176">
        <f>Z314*K314</f>
        <v>0</v>
      </c>
      <c r="AR314" s="22" t="s">
        <v>173</v>
      </c>
      <c r="AT314" s="22" t="s">
        <v>169</v>
      </c>
      <c r="AU314" s="22" t="s">
        <v>98</v>
      </c>
      <c r="AY314" s="22" t="s">
        <v>168</v>
      </c>
      <c r="BE314" s="111">
        <f>IF(U314="základní",N314,0)</f>
        <v>0</v>
      </c>
      <c r="BF314" s="111">
        <f>IF(U314="snížená",N314,0)</f>
        <v>0</v>
      </c>
      <c r="BG314" s="111">
        <f>IF(U314="zákl. přenesená",N314,0)</f>
        <v>0</v>
      </c>
      <c r="BH314" s="111">
        <f>IF(U314="sníž. přenesená",N314,0)</f>
        <v>0</v>
      </c>
      <c r="BI314" s="111">
        <f>IF(U314="nulová",N314,0)</f>
        <v>0</v>
      </c>
      <c r="BJ314" s="22" t="s">
        <v>82</v>
      </c>
      <c r="BK314" s="111">
        <f>ROUND(L314*K314,2)</f>
        <v>0</v>
      </c>
      <c r="BL314" s="22" t="s">
        <v>173</v>
      </c>
      <c r="BM314" s="22" t="s">
        <v>493</v>
      </c>
    </row>
    <row r="315" spans="1:65" s="177" customFormat="1" ht="14.4" customHeight="1" x14ac:dyDescent="0.3">
      <c r="B315" s="178"/>
      <c r="C315" s="179"/>
      <c r="D315" s="179"/>
      <c r="E315" s="180"/>
      <c r="F315" s="259" t="s">
        <v>494</v>
      </c>
      <c r="G315" s="259"/>
      <c r="H315" s="259"/>
      <c r="I315" s="259"/>
      <c r="J315" s="179"/>
      <c r="K315" s="181">
        <v>22.795000000000002</v>
      </c>
      <c r="L315" s="179"/>
      <c r="M315" s="179"/>
      <c r="N315" s="179"/>
      <c r="O315" s="179"/>
      <c r="P315" s="179"/>
      <c r="Q315" s="179"/>
      <c r="R315" s="182"/>
      <c r="T315" s="183"/>
      <c r="U315" s="179"/>
      <c r="V315" s="179"/>
      <c r="W315" s="179"/>
      <c r="X315" s="179"/>
      <c r="Y315" s="179"/>
      <c r="Z315" s="179"/>
      <c r="AA315" s="184"/>
      <c r="AT315" s="185" t="s">
        <v>176</v>
      </c>
      <c r="AU315" s="185" t="s">
        <v>98</v>
      </c>
      <c r="AV315" s="177" t="s">
        <v>98</v>
      </c>
      <c r="AW315" s="177" t="s">
        <v>32</v>
      </c>
      <c r="AX315" s="177" t="s">
        <v>74</v>
      </c>
      <c r="AY315" s="185" t="s">
        <v>168</v>
      </c>
    </row>
    <row r="316" spans="1:65" ht="14.4" customHeight="1" x14ac:dyDescent="0.3">
      <c r="A316" s="177"/>
      <c r="B316" s="178"/>
      <c r="C316" s="179"/>
      <c r="D316" s="179"/>
      <c r="E316" s="180"/>
      <c r="F316" s="260" t="s">
        <v>495</v>
      </c>
      <c r="G316" s="260"/>
      <c r="H316" s="260"/>
      <c r="I316" s="260"/>
      <c r="J316" s="179"/>
      <c r="K316" s="181">
        <v>241.8</v>
      </c>
      <c r="L316" s="179"/>
      <c r="M316" s="179"/>
      <c r="N316" s="179"/>
      <c r="O316" s="179"/>
      <c r="P316" s="179"/>
      <c r="Q316" s="179"/>
      <c r="R316" s="182"/>
      <c r="T316" s="183"/>
      <c r="U316" s="179"/>
      <c r="V316" s="179"/>
      <c r="W316" s="179"/>
      <c r="X316" s="179"/>
      <c r="Y316" s="179"/>
      <c r="Z316" s="179"/>
      <c r="AA316" s="184"/>
      <c r="AT316" s="185" t="s">
        <v>176</v>
      </c>
      <c r="AU316" s="185" t="s">
        <v>98</v>
      </c>
      <c r="AV316" s="177" t="s">
        <v>98</v>
      </c>
      <c r="AW316" s="177" t="s">
        <v>32</v>
      </c>
      <c r="AX316" s="177" t="s">
        <v>74</v>
      </c>
      <c r="AY316" s="185" t="s">
        <v>168</v>
      </c>
    </row>
    <row r="317" spans="1:65" ht="14.4" customHeight="1" x14ac:dyDescent="0.3">
      <c r="A317" s="177"/>
      <c r="B317" s="178"/>
      <c r="C317" s="179"/>
      <c r="D317" s="179"/>
      <c r="E317" s="180"/>
      <c r="F317" s="260" t="s">
        <v>496</v>
      </c>
      <c r="G317" s="260"/>
      <c r="H317" s="260"/>
      <c r="I317" s="260"/>
      <c r="J317" s="179"/>
      <c r="K317" s="181">
        <v>96.22</v>
      </c>
      <c r="L317" s="179"/>
      <c r="M317" s="179"/>
      <c r="N317" s="179"/>
      <c r="O317" s="179"/>
      <c r="P317" s="179"/>
      <c r="Q317" s="179"/>
      <c r="R317" s="182"/>
      <c r="T317" s="183"/>
      <c r="U317" s="179"/>
      <c r="V317" s="179"/>
      <c r="W317" s="179"/>
      <c r="X317" s="179"/>
      <c r="Y317" s="179"/>
      <c r="Z317" s="179"/>
      <c r="AA317" s="184"/>
      <c r="AT317" s="185" t="s">
        <v>176</v>
      </c>
      <c r="AU317" s="185" t="s">
        <v>98</v>
      </c>
      <c r="AV317" s="177" t="s">
        <v>98</v>
      </c>
      <c r="AW317" s="177" t="s">
        <v>32</v>
      </c>
      <c r="AX317" s="177" t="s">
        <v>74</v>
      </c>
      <c r="AY317" s="185" t="s">
        <v>168</v>
      </c>
    </row>
    <row r="318" spans="1:65" ht="14.4" customHeight="1" x14ac:dyDescent="0.3">
      <c r="A318" s="177"/>
      <c r="B318" s="178"/>
      <c r="C318" s="179"/>
      <c r="D318" s="179"/>
      <c r="E318" s="180"/>
      <c r="F318" s="260" t="s">
        <v>497</v>
      </c>
      <c r="G318" s="260"/>
      <c r="H318" s="260"/>
      <c r="I318" s="260"/>
      <c r="J318" s="179"/>
      <c r="K318" s="181">
        <v>46.79</v>
      </c>
      <c r="L318" s="179"/>
      <c r="M318" s="179"/>
      <c r="N318" s="179"/>
      <c r="O318" s="179"/>
      <c r="P318" s="179"/>
      <c r="Q318" s="179"/>
      <c r="R318" s="182"/>
      <c r="T318" s="183"/>
      <c r="U318" s="179"/>
      <c r="V318" s="179"/>
      <c r="W318" s="179"/>
      <c r="X318" s="179"/>
      <c r="Y318" s="179"/>
      <c r="Z318" s="179"/>
      <c r="AA318" s="184"/>
      <c r="AT318" s="185" t="s">
        <v>176</v>
      </c>
      <c r="AU318" s="185" t="s">
        <v>98</v>
      </c>
      <c r="AV318" s="177" t="s">
        <v>98</v>
      </c>
      <c r="AW318" s="177" t="s">
        <v>32</v>
      </c>
      <c r="AX318" s="177" t="s">
        <v>74</v>
      </c>
      <c r="AY318" s="185" t="s">
        <v>168</v>
      </c>
    </row>
    <row r="319" spans="1:65" ht="14.4" customHeight="1" x14ac:dyDescent="0.3">
      <c r="A319" s="177"/>
      <c r="B319" s="178"/>
      <c r="C319" s="179"/>
      <c r="D319" s="179"/>
      <c r="E319" s="180"/>
      <c r="F319" s="260" t="s">
        <v>498</v>
      </c>
      <c r="G319" s="260"/>
      <c r="H319" s="260"/>
      <c r="I319" s="260"/>
      <c r="J319" s="179"/>
      <c r="K319" s="181">
        <v>51.06</v>
      </c>
      <c r="L319" s="179"/>
      <c r="M319" s="179"/>
      <c r="N319" s="179"/>
      <c r="O319" s="179"/>
      <c r="P319" s="179"/>
      <c r="Q319" s="179"/>
      <c r="R319" s="182"/>
      <c r="T319" s="183"/>
      <c r="U319" s="179"/>
      <c r="V319" s="179"/>
      <c r="W319" s="179"/>
      <c r="X319" s="179"/>
      <c r="Y319" s="179"/>
      <c r="Z319" s="179"/>
      <c r="AA319" s="184"/>
      <c r="AT319" s="185" t="s">
        <v>176</v>
      </c>
      <c r="AU319" s="185" t="s">
        <v>98</v>
      </c>
      <c r="AV319" s="177" t="s">
        <v>98</v>
      </c>
      <c r="AW319" s="177" t="s">
        <v>32</v>
      </c>
      <c r="AX319" s="177" t="s">
        <v>74</v>
      </c>
      <c r="AY319" s="185" t="s">
        <v>168</v>
      </c>
    </row>
    <row r="320" spans="1:65" ht="14.4" customHeight="1" x14ac:dyDescent="0.3">
      <c r="A320" s="177"/>
      <c r="B320" s="178"/>
      <c r="C320" s="179"/>
      <c r="D320" s="179"/>
      <c r="E320" s="180"/>
      <c r="F320" s="260" t="s">
        <v>499</v>
      </c>
      <c r="G320" s="260"/>
      <c r="H320" s="260"/>
      <c r="I320" s="260"/>
      <c r="J320" s="179"/>
      <c r="K320" s="181">
        <v>3</v>
      </c>
      <c r="L320" s="179"/>
      <c r="M320" s="179"/>
      <c r="N320" s="179"/>
      <c r="O320" s="179"/>
      <c r="P320" s="179"/>
      <c r="Q320" s="179"/>
      <c r="R320" s="182"/>
      <c r="T320" s="183"/>
      <c r="U320" s="179"/>
      <c r="V320" s="179"/>
      <c r="W320" s="179"/>
      <c r="X320" s="179"/>
      <c r="Y320" s="179"/>
      <c r="Z320" s="179"/>
      <c r="AA320" s="184"/>
      <c r="AT320" s="185" t="s">
        <v>176</v>
      </c>
      <c r="AU320" s="185" t="s">
        <v>98</v>
      </c>
      <c r="AV320" s="177" t="s">
        <v>98</v>
      </c>
      <c r="AW320" s="177" t="s">
        <v>32</v>
      </c>
      <c r="AX320" s="177" t="s">
        <v>74</v>
      </c>
      <c r="AY320" s="185" t="s">
        <v>168</v>
      </c>
    </row>
    <row r="321" spans="2:65" s="186" customFormat="1" ht="14.4" customHeight="1" x14ac:dyDescent="0.3">
      <c r="B321" s="187"/>
      <c r="C321" s="188"/>
      <c r="D321" s="188"/>
      <c r="E321" s="189"/>
      <c r="F321" s="261" t="s">
        <v>178</v>
      </c>
      <c r="G321" s="261"/>
      <c r="H321" s="261"/>
      <c r="I321" s="261"/>
      <c r="J321" s="188"/>
      <c r="K321" s="190">
        <v>461.66500000000002</v>
      </c>
      <c r="L321" s="188"/>
      <c r="M321" s="188"/>
      <c r="N321" s="188"/>
      <c r="O321" s="188"/>
      <c r="P321" s="188"/>
      <c r="Q321" s="188"/>
      <c r="R321" s="191"/>
      <c r="T321" s="192"/>
      <c r="U321" s="188"/>
      <c r="V321" s="188"/>
      <c r="W321" s="188"/>
      <c r="X321" s="188"/>
      <c r="Y321" s="188"/>
      <c r="Z321" s="188"/>
      <c r="AA321" s="193"/>
      <c r="AT321" s="194" t="s">
        <v>176</v>
      </c>
      <c r="AU321" s="194" t="s">
        <v>98</v>
      </c>
      <c r="AV321" s="186" t="s">
        <v>173</v>
      </c>
      <c r="AW321" s="186" t="s">
        <v>32</v>
      </c>
      <c r="AX321" s="186" t="s">
        <v>82</v>
      </c>
      <c r="AY321" s="194" t="s">
        <v>168</v>
      </c>
    </row>
    <row r="322" spans="2:65" s="39" customFormat="1" ht="22.95" customHeight="1" x14ac:dyDescent="0.3">
      <c r="B322" s="139"/>
      <c r="C322" s="170" t="s">
        <v>500</v>
      </c>
      <c r="D322" s="170" t="s">
        <v>169</v>
      </c>
      <c r="E322" s="171" t="s">
        <v>501</v>
      </c>
      <c r="F322" s="256" t="s">
        <v>502</v>
      </c>
      <c r="G322" s="256"/>
      <c r="H322" s="256"/>
      <c r="I322" s="256"/>
      <c r="J322" s="172" t="s">
        <v>211</v>
      </c>
      <c r="K322" s="173">
        <v>54.362000000000002</v>
      </c>
      <c r="L322" s="257">
        <v>0</v>
      </c>
      <c r="M322" s="257"/>
      <c r="N322" s="258">
        <f>ROUND(L322*K322,2)</f>
        <v>0</v>
      </c>
      <c r="O322" s="258"/>
      <c r="P322" s="258"/>
      <c r="Q322" s="258"/>
      <c r="R322" s="141"/>
      <c r="T322" s="174"/>
      <c r="U322" s="50" t="s">
        <v>39</v>
      </c>
      <c r="V322" s="41"/>
      <c r="W322" s="175">
        <f>V322*K322</f>
        <v>0</v>
      </c>
      <c r="X322" s="175">
        <v>3.3579999999999999E-2</v>
      </c>
      <c r="Y322" s="175">
        <f>X322*K322</f>
        <v>1.8254759599999999</v>
      </c>
      <c r="Z322" s="175">
        <v>0</v>
      </c>
      <c r="AA322" s="176">
        <f>Z322*K322</f>
        <v>0</v>
      </c>
      <c r="AR322" s="22" t="s">
        <v>173</v>
      </c>
      <c r="AT322" s="22" t="s">
        <v>169</v>
      </c>
      <c r="AU322" s="22" t="s">
        <v>98</v>
      </c>
      <c r="AY322" s="22" t="s">
        <v>168</v>
      </c>
      <c r="BE322" s="111">
        <f>IF(U322="základní",N322,0)</f>
        <v>0</v>
      </c>
      <c r="BF322" s="111">
        <f>IF(U322="snížená",N322,0)</f>
        <v>0</v>
      </c>
      <c r="BG322" s="111">
        <f>IF(U322="zákl. přenesená",N322,0)</f>
        <v>0</v>
      </c>
      <c r="BH322" s="111">
        <f>IF(U322="sníž. přenesená",N322,0)</f>
        <v>0</v>
      </c>
      <c r="BI322" s="111">
        <f>IF(U322="nulová",N322,0)</f>
        <v>0</v>
      </c>
      <c r="BJ322" s="22" t="s">
        <v>82</v>
      </c>
      <c r="BK322" s="111">
        <f>ROUND(L322*K322,2)</f>
        <v>0</v>
      </c>
      <c r="BL322" s="22" t="s">
        <v>173</v>
      </c>
      <c r="BM322" s="22" t="s">
        <v>503</v>
      </c>
    </row>
    <row r="323" spans="2:65" s="199" customFormat="1" ht="14.4" customHeight="1" x14ac:dyDescent="0.3">
      <c r="B323" s="200"/>
      <c r="C323" s="201"/>
      <c r="D323" s="201"/>
      <c r="E323" s="202"/>
      <c r="F323" s="266" t="s">
        <v>504</v>
      </c>
      <c r="G323" s="266"/>
      <c r="H323" s="266"/>
      <c r="I323" s="266"/>
      <c r="J323" s="201"/>
      <c r="K323" s="202"/>
      <c r="L323" s="201"/>
      <c r="M323" s="201"/>
      <c r="N323" s="201"/>
      <c r="O323" s="201"/>
      <c r="P323" s="201"/>
      <c r="Q323" s="201"/>
      <c r="R323" s="203"/>
      <c r="T323" s="204"/>
      <c r="U323" s="201"/>
      <c r="V323" s="201"/>
      <c r="W323" s="201"/>
      <c r="X323" s="201"/>
      <c r="Y323" s="201"/>
      <c r="Z323" s="201"/>
      <c r="AA323" s="205"/>
      <c r="AT323" s="206" t="s">
        <v>176</v>
      </c>
      <c r="AU323" s="206" t="s">
        <v>98</v>
      </c>
      <c r="AV323" s="199" t="s">
        <v>82</v>
      </c>
      <c r="AW323" s="199" t="s">
        <v>32</v>
      </c>
      <c r="AX323" s="199" t="s">
        <v>74</v>
      </c>
      <c r="AY323" s="206" t="s">
        <v>168</v>
      </c>
    </row>
    <row r="324" spans="2:65" s="177" customFormat="1" ht="22.95" customHeight="1" x14ac:dyDescent="0.3">
      <c r="B324" s="178"/>
      <c r="C324" s="179"/>
      <c r="D324" s="179"/>
      <c r="E324" s="180"/>
      <c r="F324" s="260" t="s">
        <v>505</v>
      </c>
      <c r="G324" s="260"/>
      <c r="H324" s="260"/>
      <c r="I324" s="260"/>
      <c r="J324" s="179"/>
      <c r="K324" s="181">
        <v>2.52</v>
      </c>
      <c r="L324" s="179"/>
      <c r="M324" s="179"/>
      <c r="N324" s="179"/>
      <c r="O324" s="179"/>
      <c r="P324" s="179"/>
      <c r="Q324" s="179"/>
      <c r="R324" s="182"/>
      <c r="T324" s="183"/>
      <c r="U324" s="179"/>
      <c r="V324" s="179"/>
      <c r="W324" s="179"/>
      <c r="X324" s="179"/>
      <c r="Y324" s="179"/>
      <c r="Z324" s="179"/>
      <c r="AA324" s="184"/>
      <c r="AT324" s="185" t="s">
        <v>176</v>
      </c>
      <c r="AU324" s="185" t="s">
        <v>98</v>
      </c>
      <c r="AV324" s="177" t="s">
        <v>98</v>
      </c>
      <c r="AW324" s="177" t="s">
        <v>32</v>
      </c>
      <c r="AX324" s="177" t="s">
        <v>74</v>
      </c>
      <c r="AY324" s="185" t="s">
        <v>168</v>
      </c>
    </row>
    <row r="325" spans="2:65" s="177" customFormat="1" ht="34.200000000000003" customHeight="1" x14ac:dyDescent="0.3">
      <c r="B325" s="178"/>
      <c r="C325" s="179"/>
      <c r="D325" s="179"/>
      <c r="E325" s="180"/>
      <c r="F325" s="260" t="s">
        <v>506</v>
      </c>
      <c r="G325" s="260"/>
      <c r="H325" s="260"/>
      <c r="I325" s="260"/>
      <c r="J325" s="179"/>
      <c r="K325" s="181">
        <v>5.4029999999999996</v>
      </c>
      <c r="L325" s="179"/>
      <c r="M325" s="179"/>
      <c r="N325" s="179"/>
      <c r="O325" s="179"/>
      <c r="P325" s="179"/>
      <c r="Q325" s="179"/>
      <c r="R325" s="182"/>
      <c r="T325" s="183"/>
      <c r="U325" s="179"/>
      <c r="V325" s="179"/>
      <c r="W325" s="179"/>
      <c r="X325" s="179"/>
      <c r="Y325" s="179"/>
      <c r="Z325" s="179"/>
      <c r="AA325" s="184"/>
      <c r="AT325" s="185" t="s">
        <v>176</v>
      </c>
      <c r="AU325" s="185" t="s">
        <v>98</v>
      </c>
      <c r="AV325" s="177" t="s">
        <v>98</v>
      </c>
      <c r="AW325" s="177" t="s">
        <v>32</v>
      </c>
      <c r="AX325" s="177" t="s">
        <v>74</v>
      </c>
      <c r="AY325" s="185" t="s">
        <v>168</v>
      </c>
    </row>
    <row r="326" spans="2:65" s="177" customFormat="1" ht="34.200000000000003" customHeight="1" x14ac:dyDescent="0.3">
      <c r="B326" s="178"/>
      <c r="C326" s="179"/>
      <c r="D326" s="179"/>
      <c r="E326" s="180"/>
      <c r="F326" s="260" t="s">
        <v>507</v>
      </c>
      <c r="G326" s="260"/>
      <c r="H326" s="260"/>
      <c r="I326" s="260"/>
      <c r="J326" s="179"/>
      <c r="K326" s="181">
        <v>11.839</v>
      </c>
      <c r="L326" s="179"/>
      <c r="M326" s="179"/>
      <c r="N326" s="179"/>
      <c r="O326" s="179"/>
      <c r="P326" s="179"/>
      <c r="Q326" s="179"/>
      <c r="R326" s="182"/>
      <c r="T326" s="183"/>
      <c r="U326" s="179"/>
      <c r="V326" s="179"/>
      <c r="W326" s="179"/>
      <c r="X326" s="179"/>
      <c r="Y326" s="179"/>
      <c r="Z326" s="179"/>
      <c r="AA326" s="184"/>
      <c r="AT326" s="185" t="s">
        <v>176</v>
      </c>
      <c r="AU326" s="185" t="s">
        <v>98</v>
      </c>
      <c r="AV326" s="177" t="s">
        <v>98</v>
      </c>
      <c r="AW326" s="177" t="s">
        <v>32</v>
      </c>
      <c r="AX326" s="177" t="s">
        <v>74</v>
      </c>
      <c r="AY326" s="185" t="s">
        <v>168</v>
      </c>
    </row>
    <row r="327" spans="2:65" s="177" customFormat="1" ht="14.4" customHeight="1" x14ac:dyDescent="0.3">
      <c r="B327" s="178"/>
      <c r="C327" s="179"/>
      <c r="D327" s="179"/>
      <c r="E327" s="180"/>
      <c r="F327" s="260" t="s">
        <v>508</v>
      </c>
      <c r="G327" s="260"/>
      <c r="H327" s="260"/>
      <c r="I327" s="260"/>
      <c r="J327" s="179"/>
      <c r="K327" s="181">
        <v>9.1999999999999993</v>
      </c>
      <c r="L327" s="179"/>
      <c r="M327" s="179"/>
      <c r="N327" s="179"/>
      <c r="O327" s="179"/>
      <c r="P327" s="179"/>
      <c r="Q327" s="179"/>
      <c r="R327" s="182"/>
      <c r="T327" s="183"/>
      <c r="U327" s="179"/>
      <c r="V327" s="179"/>
      <c r="W327" s="179"/>
      <c r="X327" s="179"/>
      <c r="Y327" s="179"/>
      <c r="Z327" s="179"/>
      <c r="AA327" s="184"/>
      <c r="AT327" s="185" t="s">
        <v>176</v>
      </c>
      <c r="AU327" s="185" t="s">
        <v>98</v>
      </c>
      <c r="AV327" s="177" t="s">
        <v>98</v>
      </c>
      <c r="AW327" s="177" t="s">
        <v>32</v>
      </c>
      <c r="AX327" s="177" t="s">
        <v>74</v>
      </c>
      <c r="AY327" s="185" t="s">
        <v>168</v>
      </c>
    </row>
    <row r="328" spans="2:65" s="199" customFormat="1" ht="14.4" customHeight="1" x14ac:dyDescent="0.3">
      <c r="B328" s="200"/>
      <c r="C328" s="201"/>
      <c r="D328" s="201"/>
      <c r="E328" s="202"/>
      <c r="F328" s="267" t="s">
        <v>509</v>
      </c>
      <c r="G328" s="267"/>
      <c r="H328" s="267"/>
      <c r="I328" s="267"/>
      <c r="J328" s="201"/>
      <c r="K328" s="202"/>
      <c r="L328" s="201"/>
      <c r="M328" s="201"/>
      <c r="N328" s="201"/>
      <c r="O328" s="201"/>
      <c r="P328" s="201"/>
      <c r="Q328" s="201"/>
      <c r="R328" s="203"/>
      <c r="T328" s="204"/>
      <c r="U328" s="201"/>
      <c r="V328" s="201"/>
      <c r="W328" s="201"/>
      <c r="X328" s="201"/>
      <c r="Y328" s="201"/>
      <c r="Z328" s="201"/>
      <c r="AA328" s="205"/>
      <c r="AT328" s="206" t="s">
        <v>176</v>
      </c>
      <c r="AU328" s="206" t="s">
        <v>98</v>
      </c>
      <c r="AV328" s="199" t="s">
        <v>82</v>
      </c>
      <c r="AW328" s="199" t="s">
        <v>32</v>
      </c>
      <c r="AX328" s="199" t="s">
        <v>74</v>
      </c>
      <c r="AY328" s="206" t="s">
        <v>168</v>
      </c>
    </row>
    <row r="329" spans="2:65" s="177" customFormat="1" ht="14.4" customHeight="1" x14ac:dyDescent="0.3">
      <c r="B329" s="178"/>
      <c r="C329" s="179"/>
      <c r="D329" s="179"/>
      <c r="E329" s="180"/>
      <c r="F329" s="260" t="s">
        <v>510</v>
      </c>
      <c r="G329" s="260"/>
      <c r="H329" s="260"/>
      <c r="I329" s="260"/>
      <c r="J329" s="179"/>
      <c r="K329" s="181">
        <v>22.01</v>
      </c>
      <c r="L329" s="179"/>
      <c r="M329" s="179"/>
      <c r="N329" s="179"/>
      <c r="O329" s="179"/>
      <c r="P329" s="179"/>
      <c r="Q329" s="179"/>
      <c r="R329" s="182"/>
      <c r="T329" s="183"/>
      <c r="U329" s="179"/>
      <c r="V329" s="179"/>
      <c r="W329" s="179"/>
      <c r="X329" s="179"/>
      <c r="Y329" s="179"/>
      <c r="Z329" s="179"/>
      <c r="AA329" s="184"/>
      <c r="AT329" s="185" t="s">
        <v>176</v>
      </c>
      <c r="AU329" s="185" t="s">
        <v>98</v>
      </c>
      <c r="AV329" s="177" t="s">
        <v>98</v>
      </c>
      <c r="AW329" s="177" t="s">
        <v>32</v>
      </c>
      <c r="AX329" s="177" t="s">
        <v>74</v>
      </c>
      <c r="AY329" s="185" t="s">
        <v>168</v>
      </c>
    </row>
    <row r="330" spans="2:65" s="177" customFormat="1" ht="14.4" customHeight="1" x14ac:dyDescent="0.3">
      <c r="B330" s="178"/>
      <c r="C330" s="179"/>
      <c r="D330" s="179"/>
      <c r="E330" s="180"/>
      <c r="F330" s="260" t="s">
        <v>511</v>
      </c>
      <c r="G330" s="260"/>
      <c r="H330" s="260"/>
      <c r="I330" s="260"/>
      <c r="J330" s="179"/>
      <c r="K330" s="181">
        <v>3.39</v>
      </c>
      <c r="L330" s="179"/>
      <c r="M330" s="179"/>
      <c r="N330" s="179"/>
      <c r="O330" s="179"/>
      <c r="P330" s="179"/>
      <c r="Q330" s="179"/>
      <c r="R330" s="182"/>
      <c r="T330" s="183"/>
      <c r="U330" s="179"/>
      <c r="V330" s="179"/>
      <c r="W330" s="179"/>
      <c r="X330" s="179"/>
      <c r="Y330" s="179"/>
      <c r="Z330" s="179"/>
      <c r="AA330" s="184"/>
      <c r="AT330" s="185" t="s">
        <v>176</v>
      </c>
      <c r="AU330" s="185" t="s">
        <v>98</v>
      </c>
      <c r="AV330" s="177" t="s">
        <v>98</v>
      </c>
      <c r="AW330" s="177" t="s">
        <v>32</v>
      </c>
      <c r="AX330" s="177" t="s">
        <v>74</v>
      </c>
      <c r="AY330" s="185" t="s">
        <v>168</v>
      </c>
    </row>
    <row r="331" spans="2:65" s="186" customFormat="1" ht="14.4" customHeight="1" x14ac:dyDescent="0.3">
      <c r="B331" s="187"/>
      <c r="C331" s="188"/>
      <c r="D331" s="188"/>
      <c r="E331" s="189"/>
      <c r="F331" s="261" t="s">
        <v>178</v>
      </c>
      <c r="G331" s="261"/>
      <c r="H331" s="261"/>
      <c r="I331" s="261"/>
      <c r="J331" s="188"/>
      <c r="K331" s="190">
        <v>54.362000000000002</v>
      </c>
      <c r="L331" s="188"/>
      <c r="M331" s="188"/>
      <c r="N331" s="188"/>
      <c r="O331" s="188"/>
      <c r="P331" s="188"/>
      <c r="Q331" s="188"/>
      <c r="R331" s="191"/>
      <c r="T331" s="192"/>
      <c r="U331" s="188"/>
      <c r="V331" s="188"/>
      <c r="W331" s="188"/>
      <c r="X331" s="188"/>
      <c r="Y331" s="188"/>
      <c r="Z331" s="188"/>
      <c r="AA331" s="193"/>
      <c r="AT331" s="194" t="s">
        <v>176</v>
      </c>
      <c r="AU331" s="194" t="s">
        <v>98</v>
      </c>
      <c r="AV331" s="186" t="s">
        <v>173</v>
      </c>
      <c r="AW331" s="186" t="s">
        <v>32</v>
      </c>
      <c r="AX331" s="186" t="s">
        <v>82</v>
      </c>
      <c r="AY331" s="194" t="s">
        <v>168</v>
      </c>
    </row>
    <row r="332" spans="2:65" s="39" customFormat="1" ht="34.200000000000003" customHeight="1" x14ac:dyDescent="0.3">
      <c r="B332" s="139"/>
      <c r="C332" s="170" t="s">
        <v>512</v>
      </c>
      <c r="D332" s="170" t="s">
        <v>169</v>
      </c>
      <c r="E332" s="171" t="s">
        <v>513</v>
      </c>
      <c r="F332" s="256" t="s">
        <v>514</v>
      </c>
      <c r="G332" s="256"/>
      <c r="H332" s="256"/>
      <c r="I332" s="256"/>
      <c r="J332" s="172" t="s">
        <v>211</v>
      </c>
      <c r="K332" s="173">
        <v>1153.453</v>
      </c>
      <c r="L332" s="257">
        <v>0</v>
      </c>
      <c r="M332" s="257"/>
      <c r="N332" s="258">
        <f>ROUND(L332*K332,2)</f>
        <v>0</v>
      </c>
      <c r="O332" s="258"/>
      <c r="P332" s="258"/>
      <c r="Q332" s="258"/>
      <c r="R332" s="141"/>
      <c r="T332" s="174"/>
      <c r="U332" s="50" t="s">
        <v>39</v>
      </c>
      <c r="V332" s="41"/>
      <c r="W332" s="175">
        <f>V332*K332</f>
        <v>0</v>
      </c>
      <c r="X332" s="175">
        <v>2.8400000000000002E-2</v>
      </c>
      <c r="Y332" s="175">
        <f>X332*K332</f>
        <v>32.758065200000004</v>
      </c>
      <c r="Z332" s="175">
        <v>0</v>
      </c>
      <c r="AA332" s="176">
        <f>Z332*K332</f>
        <v>0</v>
      </c>
      <c r="AR332" s="22" t="s">
        <v>173</v>
      </c>
      <c r="AT332" s="22" t="s">
        <v>169</v>
      </c>
      <c r="AU332" s="22" t="s">
        <v>98</v>
      </c>
      <c r="AY332" s="22" t="s">
        <v>168</v>
      </c>
      <c r="BE332" s="111">
        <f>IF(U332="základní",N332,0)</f>
        <v>0</v>
      </c>
      <c r="BF332" s="111">
        <f>IF(U332="snížená",N332,0)</f>
        <v>0</v>
      </c>
      <c r="BG332" s="111">
        <f>IF(U332="zákl. přenesená",N332,0)</f>
        <v>0</v>
      </c>
      <c r="BH332" s="111">
        <f>IF(U332="sníž. přenesená",N332,0)</f>
        <v>0</v>
      </c>
      <c r="BI332" s="111">
        <f>IF(U332="nulová",N332,0)</f>
        <v>0</v>
      </c>
      <c r="BJ332" s="22" t="s">
        <v>82</v>
      </c>
      <c r="BK332" s="111">
        <f>ROUND(L332*K332,2)</f>
        <v>0</v>
      </c>
      <c r="BL332" s="22" t="s">
        <v>173</v>
      </c>
      <c r="BM332" s="22" t="s">
        <v>515</v>
      </c>
    </row>
    <row r="333" spans="2:65" s="199" customFormat="1" ht="14.4" customHeight="1" x14ac:dyDescent="0.3">
      <c r="B333" s="200"/>
      <c r="C333" s="201"/>
      <c r="D333" s="201"/>
      <c r="E333" s="202"/>
      <c r="F333" s="266" t="s">
        <v>516</v>
      </c>
      <c r="G333" s="266"/>
      <c r="H333" s="266"/>
      <c r="I333" s="266"/>
      <c r="J333" s="201"/>
      <c r="K333" s="202"/>
      <c r="L333" s="201"/>
      <c r="M333" s="201"/>
      <c r="N333" s="201"/>
      <c r="O333" s="201"/>
      <c r="P333" s="201"/>
      <c r="Q333" s="201"/>
      <c r="R333" s="203"/>
      <c r="T333" s="204"/>
      <c r="U333" s="201"/>
      <c r="V333" s="201"/>
      <c r="W333" s="201"/>
      <c r="X333" s="201"/>
      <c r="Y333" s="201"/>
      <c r="Z333" s="201"/>
      <c r="AA333" s="205"/>
      <c r="AT333" s="206" t="s">
        <v>176</v>
      </c>
      <c r="AU333" s="206" t="s">
        <v>98</v>
      </c>
      <c r="AV333" s="199" t="s">
        <v>82</v>
      </c>
      <c r="AW333" s="199" t="s">
        <v>32</v>
      </c>
      <c r="AX333" s="199" t="s">
        <v>74</v>
      </c>
      <c r="AY333" s="206" t="s">
        <v>168</v>
      </c>
    </row>
    <row r="334" spans="2:65" s="177" customFormat="1" ht="45.6" customHeight="1" x14ac:dyDescent="0.3">
      <c r="B334" s="178"/>
      <c r="C334" s="179"/>
      <c r="D334" s="179"/>
      <c r="E334" s="180"/>
      <c r="F334" s="260" t="s">
        <v>517</v>
      </c>
      <c r="G334" s="260"/>
      <c r="H334" s="260"/>
      <c r="I334" s="260"/>
      <c r="J334" s="179"/>
      <c r="K334" s="181">
        <v>166.607</v>
      </c>
      <c r="L334" s="179"/>
      <c r="M334" s="179"/>
      <c r="N334" s="179"/>
      <c r="O334" s="179"/>
      <c r="P334" s="179"/>
      <c r="Q334" s="179"/>
      <c r="R334" s="182"/>
      <c r="T334" s="183"/>
      <c r="U334" s="179"/>
      <c r="V334" s="179"/>
      <c r="W334" s="179"/>
      <c r="X334" s="179"/>
      <c r="Y334" s="179"/>
      <c r="Z334" s="179"/>
      <c r="AA334" s="184"/>
      <c r="AT334" s="185" t="s">
        <v>176</v>
      </c>
      <c r="AU334" s="185" t="s">
        <v>98</v>
      </c>
      <c r="AV334" s="177" t="s">
        <v>98</v>
      </c>
      <c r="AW334" s="177" t="s">
        <v>32</v>
      </c>
      <c r="AX334" s="177" t="s">
        <v>74</v>
      </c>
      <c r="AY334" s="185" t="s">
        <v>168</v>
      </c>
    </row>
    <row r="335" spans="2:65" s="177" customFormat="1" ht="34.200000000000003" customHeight="1" x14ac:dyDescent="0.3">
      <c r="B335" s="178"/>
      <c r="C335" s="179"/>
      <c r="D335" s="179"/>
      <c r="E335" s="180"/>
      <c r="F335" s="260" t="s">
        <v>518</v>
      </c>
      <c r="G335" s="260"/>
      <c r="H335" s="260"/>
      <c r="I335" s="260"/>
      <c r="J335" s="179"/>
      <c r="K335" s="181">
        <v>606.25599999999997</v>
      </c>
      <c r="L335" s="179"/>
      <c r="M335" s="179"/>
      <c r="N335" s="179"/>
      <c r="O335" s="179"/>
      <c r="P335" s="179"/>
      <c r="Q335" s="179"/>
      <c r="R335" s="182"/>
      <c r="T335" s="183"/>
      <c r="U335" s="179"/>
      <c r="V335" s="179"/>
      <c r="W335" s="179"/>
      <c r="X335" s="179"/>
      <c r="Y335" s="179"/>
      <c r="Z335" s="179"/>
      <c r="AA335" s="184"/>
      <c r="AT335" s="185" t="s">
        <v>176</v>
      </c>
      <c r="AU335" s="185" t="s">
        <v>98</v>
      </c>
      <c r="AV335" s="177" t="s">
        <v>98</v>
      </c>
      <c r="AW335" s="177" t="s">
        <v>32</v>
      </c>
      <c r="AX335" s="177" t="s">
        <v>74</v>
      </c>
      <c r="AY335" s="185" t="s">
        <v>168</v>
      </c>
    </row>
    <row r="336" spans="2:65" s="177" customFormat="1" ht="14.4" customHeight="1" x14ac:dyDescent="0.3">
      <c r="B336" s="178"/>
      <c r="C336" s="179"/>
      <c r="D336" s="179"/>
      <c r="E336" s="180"/>
      <c r="F336" s="260" t="s">
        <v>519</v>
      </c>
      <c r="G336" s="260"/>
      <c r="H336" s="260"/>
      <c r="I336" s="260"/>
      <c r="J336" s="179"/>
      <c r="K336" s="181">
        <v>37.07</v>
      </c>
      <c r="L336" s="179"/>
      <c r="M336" s="179"/>
      <c r="N336" s="179"/>
      <c r="O336" s="179"/>
      <c r="P336" s="179"/>
      <c r="Q336" s="179"/>
      <c r="R336" s="182"/>
      <c r="T336" s="183"/>
      <c r="U336" s="179"/>
      <c r="V336" s="179"/>
      <c r="W336" s="179"/>
      <c r="X336" s="179"/>
      <c r="Y336" s="179"/>
      <c r="Z336" s="179"/>
      <c r="AA336" s="184"/>
      <c r="AT336" s="185" t="s">
        <v>176</v>
      </c>
      <c r="AU336" s="185" t="s">
        <v>98</v>
      </c>
      <c r="AV336" s="177" t="s">
        <v>98</v>
      </c>
      <c r="AW336" s="177" t="s">
        <v>32</v>
      </c>
      <c r="AX336" s="177" t="s">
        <v>74</v>
      </c>
      <c r="AY336" s="185" t="s">
        <v>168</v>
      </c>
    </row>
    <row r="337" spans="1:65" s="177" customFormat="1" ht="14.4" customHeight="1" x14ac:dyDescent="0.3">
      <c r="B337" s="178"/>
      <c r="C337" s="179"/>
      <c r="D337" s="179"/>
      <c r="E337" s="180"/>
      <c r="F337" s="260" t="s">
        <v>520</v>
      </c>
      <c r="G337" s="260"/>
      <c r="H337" s="260"/>
      <c r="I337" s="260"/>
      <c r="J337" s="179"/>
      <c r="K337" s="181">
        <v>343.52</v>
      </c>
      <c r="L337" s="179"/>
      <c r="M337" s="179"/>
      <c r="N337" s="179"/>
      <c r="O337" s="179"/>
      <c r="P337" s="179"/>
      <c r="Q337" s="179"/>
      <c r="R337" s="182"/>
      <c r="T337" s="183"/>
      <c r="U337" s="179"/>
      <c r="V337" s="179"/>
      <c r="W337" s="179"/>
      <c r="X337" s="179"/>
      <c r="Y337" s="179"/>
      <c r="Z337" s="179"/>
      <c r="AA337" s="184"/>
      <c r="AT337" s="185" t="s">
        <v>176</v>
      </c>
      <c r="AU337" s="185" t="s">
        <v>98</v>
      </c>
      <c r="AV337" s="177" t="s">
        <v>98</v>
      </c>
      <c r="AW337" s="177" t="s">
        <v>32</v>
      </c>
      <c r="AX337" s="177" t="s">
        <v>74</v>
      </c>
      <c r="AY337" s="185" t="s">
        <v>168</v>
      </c>
    </row>
    <row r="338" spans="1:65" s="186" customFormat="1" ht="14.4" customHeight="1" x14ac:dyDescent="0.3">
      <c r="B338" s="187"/>
      <c r="C338" s="188"/>
      <c r="D338" s="188"/>
      <c r="E338" s="189"/>
      <c r="F338" s="261" t="s">
        <v>178</v>
      </c>
      <c r="G338" s="261"/>
      <c r="H338" s="261"/>
      <c r="I338" s="261"/>
      <c r="J338" s="188"/>
      <c r="K338" s="190">
        <v>1153.453</v>
      </c>
      <c r="L338" s="188"/>
      <c r="M338" s="188"/>
      <c r="N338" s="188"/>
      <c r="O338" s="188"/>
      <c r="P338" s="188"/>
      <c r="Q338" s="188"/>
      <c r="R338" s="191"/>
      <c r="T338" s="192"/>
      <c r="U338" s="188"/>
      <c r="V338" s="188"/>
      <c r="W338" s="188"/>
      <c r="X338" s="188"/>
      <c r="Y338" s="188"/>
      <c r="Z338" s="188"/>
      <c r="AA338" s="193"/>
      <c r="AT338" s="194" t="s">
        <v>176</v>
      </c>
      <c r="AU338" s="194" t="s">
        <v>98</v>
      </c>
      <c r="AV338" s="186" t="s">
        <v>173</v>
      </c>
      <c r="AW338" s="186" t="s">
        <v>32</v>
      </c>
      <c r="AX338" s="186" t="s">
        <v>82</v>
      </c>
      <c r="AY338" s="194" t="s">
        <v>168</v>
      </c>
    </row>
    <row r="339" spans="1:65" s="39" customFormat="1" ht="14.4" customHeight="1" x14ac:dyDescent="0.3">
      <c r="B339" s="139"/>
      <c r="C339" s="170" t="s">
        <v>521</v>
      </c>
      <c r="D339" s="170" t="s">
        <v>169</v>
      </c>
      <c r="E339" s="171" t="s">
        <v>522</v>
      </c>
      <c r="F339" s="256" t="s">
        <v>523</v>
      </c>
      <c r="G339" s="256"/>
      <c r="H339" s="256"/>
      <c r="I339" s="256"/>
      <c r="J339" s="172" t="s">
        <v>211</v>
      </c>
      <c r="K339" s="173">
        <v>79.531999999999996</v>
      </c>
      <c r="L339" s="257">
        <v>0</v>
      </c>
      <c r="M339" s="257"/>
      <c r="N339" s="258">
        <f>ROUND(L339*K339,2)</f>
        <v>0</v>
      </c>
      <c r="O339" s="258"/>
      <c r="P339" s="258"/>
      <c r="Q339" s="258"/>
      <c r="R339" s="141"/>
      <c r="T339" s="174"/>
      <c r="U339" s="50" t="s">
        <v>39</v>
      </c>
      <c r="V339" s="41"/>
      <c r="W339" s="175">
        <f>V339*K339</f>
        <v>0</v>
      </c>
      <c r="X339" s="175">
        <v>0</v>
      </c>
      <c r="Y339" s="175">
        <f>X339*K339</f>
        <v>0</v>
      </c>
      <c r="Z339" s="175">
        <v>0</v>
      </c>
      <c r="AA339" s="176">
        <f>Z339*K339</f>
        <v>0</v>
      </c>
      <c r="AR339" s="22" t="s">
        <v>173</v>
      </c>
      <c r="AT339" s="22" t="s">
        <v>169</v>
      </c>
      <c r="AU339" s="22" t="s">
        <v>98</v>
      </c>
      <c r="AY339" s="22" t="s">
        <v>168</v>
      </c>
      <c r="BE339" s="111">
        <f>IF(U339="základní",N339,0)</f>
        <v>0</v>
      </c>
      <c r="BF339" s="111">
        <f>IF(U339="snížená",N339,0)</f>
        <v>0</v>
      </c>
      <c r="BG339" s="111">
        <f>IF(U339="zákl. přenesená",N339,0)</f>
        <v>0</v>
      </c>
      <c r="BH339" s="111">
        <f>IF(U339="sníž. přenesená",N339,0)</f>
        <v>0</v>
      </c>
      <c r="BI339" s="111">
        <f>IF(U339="nulová",N339,0)</f>
        <v>0</v>
      </c>
      <c r="BJ339" s="22" t="s">
        <v>82</v>
      </c>
      <c r="BK339" s="111">
        <f>ROUND(L339*K339,2)</f>
        <v>0</v>
      </c>
      <c r="BL339" s="22" t="s">
        <v>173</v>
      </c>
      <c r="BM339" s="22" t="s">
        <v>524</v>
      </c>
    </row>
    <row r="340" spans="1:65" s="177" customFormat="1" ht="14.4" customHeight="1" x14ac:dyDescent="0.3">
      <c r="B340" s="178"/>
      <c r="C340" s="179"/>
      <c r="D340" s="179"/>
      <c r="E340" s="180"/>
      <c r="F340" s="259" t="s">
        <v>525</v>
      </c>
      <c r="G340" s="259"/>
      <c r="H340" s="259"/>
      <c r="I340" s="259"/>
      <c r="J340" s="179"/>
      <c r="K340" s="181">
        <v>59.622</v>
      </c>
      <c r="L340" s="179"/>
      <c r="M340" s="179"/>
      <c r="N340" s="179"/>
      <c r="O340" s="179"/>
      <c r="P340" s="179"/>
      <c r="Q340" s="179"/>
      <c r="R340" s="182"/>
      <c r="T340" s="183"/>
      <c r="U340" s="179"/>
      <c r="V340" s="179"/>
      <c r="W340" s="179"/>
      <c r="X340" s="179"/>
      <c r="Y340" s="179"/>
      <c r="Z340" s="179"/>
      <c r="AA340" s="184"/>
      <c r="AT340" s="185" t="s">
        <v>176</v>
      </c>
      <c r="AU340" s="185" t="s">
        <v>98</v>
      </c>
      <c r="AV340" s="177" t="s">
        <v>98</v>
      </c>
      <c r="AW340" s="177" t="s">
        <v>32</v>
      </c>
      <c r="AX340" s="177" t="s">
        <v>74</v>
      </c>
      <c r="AY340" s="185" t="s">
        <v>168</v>
      </c>
    </row>
    <row r="341" spans="1:65" ht="14.4" customHeight="1" x14ac:dyDescent="0.3">
      <c r="A341" s="177"/>
      <c r="B341" s="178"/>
      <c r="C341" s="179"/>
      <c r="D341" s="179"/>
      <c r="E341" s="180"/>
      <c r="F341" s="260" t="s">
        <v>526</v>
      </c>
      <c r="G341" s="260"/>
      <c r="H341" s="260"/>
      <c r="I341" s="260"/>
      <c r="J341" s="179"/>
      <c r="K341" s="181">
        <v>19.91</v>
      </c>
      <c r="L341" s="179"/>
      <c r="M341" s="179"/>
      <c r="N341" s="179"/>
      <c r="O341" s="179"/>
      <c r="P341" s="179"/>
      <c r="Q341" s="179"/>
      <c r="R341" s="182"/>
      <c r="T341" s="183"/>
      <c r="U341" s="179"/>
      <c r="V341" s="179"/>
      <c r="W341" s="179"/>
      <c r="X341" s="179"/>
      <c r="Y341" s="179"/>
      <c r="Z341" s="179"/>
      <c r="AA341" s="184"/>
      <c r="AT341" s="185" t="s">
        <v>176</v>
      </c>
      <c r="AU341" s="185" t="s">
        <v>98</v>
      </c>
      <c r="AV341" s="177" t="s">
        <v>98</v>
      </c>
      <c r="AW341" s="177" t="s">
        <v>32</v>
      </c>
      <c r="AX341" s="177" t="s">
        <v>74</v>
      </c>
      <c r="AY341" s="185" t="s">
        <v>168</v>
      </c>
    </row>
    <row r="342" spans="1:65" s="186" customFormat="1" ht="14.4" customHeight="1" x14ac:dyDescent="0.3">
      <c r="B342" s="187"/>
      <c r="C342" s="188"/>
      <c r="D342" s="188"/>
      <c r="E342" s="189"/>
      <c r="F342" s="261" t="s">
        <v>178</v>
      </c>
      <c r="G342" s="261"/>
      <c r="H342" s="261"/>
      <c r="I342" s="261"/>
      <c r="J342" s="188"/>
      <c r="K342" s="190">
        <v>79.531999999999996</v>
      </c>
      <c r="L342" s="188"/>
      <c r="M342" s="188"/>
      <c r="N342" s="188"/>
      <c r="O342" s="188"/>
      <c r="P342" s="188"/>
      <c r="Q342" s="188"/>
      <c r="R342" s="191"/>
      <c r="T342" s="192"/>
      <c r="U342" s="188"/>
      <c r="V342" s="188"/>
      <c r="W342" s="188"/>
      <c r="X342" s="188"/>
      <c r="Y342" s="188"/>
      <c r="Z342" s="188"/>
      <c r="AA342" s="193"/>
      <c r="AT342" s="194" t="s">
        <v>176</v>
      </c>
      <c r="AU342" s="194" t="s">
        <v>98</v>
      </c>
      <c r="AV342" s="186" t="s">
        <v>173</v>
      </c>
      <c r="AW342" s="186" t="s">
        <v>32</v>
      </c>
      <c r="AX342" s="186" t="s">
        <v>82</v>
      </c>
      <c r="AY342" s="194" t="s">
        <v>168</v>
      </c>
    </row>
    <row r="343" spans="1:65" s="39" customFormat="1" ht="22.95" customHeight="1" x14ac:dyDescent="0.3">
      <c r="B343" s="139"/>
      <c r="C343" s="170" t="s">
        <v>527</v>
      </c>
      <c r="D343" s="170" t="s">
        <v>169</v>
      </c>
      <c r="E343" s="171" t="s">
        <v>528</v>
      </c>
      <c r="F343" s="256" t="s">
        <v>529</v>
      </c>
      <c r="G343" s="256"/>
      <c r="H343" s="256"/>
      <c r="I343" s="256"/>
      <c r="J343" s="172" t="s">
        <v>211</v>
      </c>
      <c r="K343" s="173">
        <v>88.489000000000004</v>
      </c>
      <c r="L343" s="257">
        <v>0</v>
      </c>
      <c r="M343" s="257"/>
      <c r="N343" s="258">
        <f>ROUND(L343*K343,2)</f>
        <v>0</v>
      </c>
      <c r="O343" s="258"/>
      <c r="P343" s="258"/>
      <c r="Q343" s="258"/>
      <c r="R343" s="141"/>
      <c r="T343" s="174"/>
      <c r="U343" s="50" t="s">
        <v>39</v>
      </c>
      <c r="V343" s="41"/>
      <c r="W343" s="175">
        <f>V343*K343</f>
        <v>0</v>
      </c>
      <c r="X343" s="175">
        <v>2.4000000000000001E-4</v>
      </c>
      <c r="Y343" s="175">
        <f>X343*K343</f>
        <v>2.123736E-2</v>
      </c>
      <c r="Z343" s="175">
        <v>0</v>
      </c>
      <c r="AA343" s="176">
        <f>Z343*K343</f>
        <v>0</v>
      </c>
      <c r="AR343" s="22" t="s">
        <v>173</v>
      </c>
      <c r="AT343" s="22" t="s">
        <v>169</v>
      </c>
      <c r="AU343" s="22" t="s">
        <v>98</v>
      </c>
      <c r="AY343" s="22" t="s">
        <v>168</v>
      </c>
      <c r="BE343" s="111">
        <f>IF(U343="základní",N343,0)</f>
        <v>0</v>
      </c>
      <c r="BF343" s="111">
        <f>IF(U343="snížená",N343,0)</f>
        <v>0</v>
      </c>
      <c r="BG343" s="111">
        <f>IF(U343="zákl. přenesená",N343,0)</f>
        <v>0</v>
      </c>
      <c r="BH343" s="111">
        <f>IF(U343="sníž. přenesená",N343,0)</f>
        <v>0</v>
      </c>
      <c r="BI343" s="111">
        <f>IF(U343="nulová",N343,0)</f>
        <v>0</v>
      </c>
      <c r="BJ343" s="22" t="s">
        <v>82</v>
      </c>
      <c r="BK343" s="111">
        <f>ROUND(L343*K343,2)</f>
        <v>0</v>
      </c>
      <c r="BL343" s="22" t="s">
        <v>173</v>
      </c>
      <c r="BM343" s="22" t="s">
        <v>530</v>
      </c>
    </row>
    <row r="344" spans="1:65" s="177" customFormat="1" ht="14.4" customHeight="1" x14ac:dyDescent="0.3">
      <c r="B344" s="178"/>
      <c r="C344" s="179"/>
      <c r="D344" s="179"/>
      <c r="E344" s="180"/>
      <c r="F344" s="259" t="s">
        <v>531</v>
      </c>
      <c r="G344" s="259"/>
      <c r="H344" s="259"/>
      <c r="I344" s="259"/>
      <c r="J344" s="179"/>
      <c r="K344" s="181">
        <v>3.1779999999999999</v>
      </c>
      <c r="L344" s="179"/>
      <c r="M344" s="179"/>
      <c r="N344" s="179"/>
      <c r="O344" s="179"/>
      <c r="P344" s="179"/>
      <c r="Q344" s="179"/>
      <c r="R344" s="182"/>
      <c r="T344" s="183"/>
      <c r="U344" s="179"/>
      <c r="V344" s="179"/>
      <c r="W344" s="179"/>
      <c r="X344" s="179"/>
      <c r="Y344" s="179"/>
      <c r="Z344" s="179"/>
      <c r="AA344" s="184"/>
      <c r="AT344" s="185" t="s">
        <v>176</v>
      </c>
      <c r="AU344" s="185" t="s">
        <v>98</v>
      </c>
      <c r="AV344" s="177" t="s">
        <v>98</v>
      </c>
      <c r="AW344" s="177" t="s">
        <v>32</v>
      </c>
      <c r="AX344" s="177" t="s">
        <v>74</v>
      </c>
      <c r="AY344" s="185" t="s">
        <v>168</v>
      </c>
    </row>
    <row r="345" spans="1:65" ht="14.4" customHeight="1" x14ac:dyDescent="0.3">
      <c r="A345" s="177"/>
      <c r="B345" s="178"/>
      <c r="C345" s="179"/>
      <c r="D345" s="179"/>
      <c r="E345" s="180"/>
      <c r="F345" s="260" t="s">
        <v>532</v>
      </c>
      <c r="G345" s="260"/>
      <c r="H345" s="260"/>
      <c r="I345" s="260"/>
      <c r="J345" s="179"/>
      <c r="K345" s="181">
        <v>52.567999999999998</v>
      </c>
      <c r="L345" s="179"/>
      <c r="M345" s="179"/>
      <c r="N345" s="179"/>
      <c r="O345" s="179"/>
      <c r="P345" s="179"/>
      <c r="Q345" s="179"/>
      <c r="R345" s="182"/>
      <c r="T345" s="183"/>
      <c r="U345" s="179"/>
      <c r="V345" s="179"/>
      <c r="W345" s="179"/>
      <c r="X345" s="179"/>
      <c r="Y345" s="179"/>
      <c r="Z345" s="179"/>
      <c r="AA345" s="184"/>
      <c r="AT345" s="185" t="s">
        <v>176</v>
      </c>
      <c r="AU345" s="185" t="s">
        <v>98</v>
      </c>
      <c r="AV345" s="177" t="s">
        <v>98</v>
      </c>
      <c r="AW345" s="177" t="s">
        <v>32</v>
      </c>
      <c r="AX345" s="177" t="s">
        <v>74</v>
      </c>
      <c r="AY345" s="185" t="s">
        <v>168</v>
      </c>
    </row>
    <row r="346" spans="1:65" ht="14.4" customHeight="1" x14ac:dyDescent="0.3">
      <c r="A346" s="177"/>
      <c r="B346" s="178"/>
      <c r="C346" s="179"/>
      <c r="D346" s="179"/>
      <c r="E346" s="180"/>
      <c r="F346" s="260" t="s">
        <v>533</v>
      </c>
      <c r="G346" s="260"/>
      <c r="H346" s="260"/>
      <c r="I346" s="260"/>
      <c r="J346" s="179"/>
      <c r="K346" s="181">
        <v>32.743000000000002</v>
      </c>
      <c r="L346" s="179"/>
      <c r="M346" s="179"/>
      <c r="N346" s="179"/>
      <c r="O346" s="179"/>
      <c r="P346" s="179"/>
      <c r="Q346" s="179"/>
      <c r="R346" s="182"/>
      <c r="T346" s="183"/>
      <c r="U346" s="179"/>
      <c r="V346" s="179"/>
      <c r="W346" s="179"/>
      <c r="X346" s="179"/>
      <c r="Y346" s="179"/>
      <c r="Z346" s="179"/>
      <c r="AA346" s="184"/>
      <c r="AT346" s="185" t="s">
        <v>176</v>
      </c>
      <c r="AU346" s="185" t="s">
        <v>98</v>
      </c>
      <c r="AV346" s="177" t="s">
        <v>98</v>
      </c>
      <c r="AW346" s="177" t="s">
        <v>32</v>
      </c>
      <c r="AX346" s="177" t="s">
        <v>74</v>
      </c>
      <c r="AY346" s="185" t="s">
        <v>168</v>
      </c>
    </row>
    <row r="347" spans="1:65" s="186" customFormat="1" ht="14.4" customHeight="1" x14ac:dyDescent="0.3">
      <c r="B347" s="187"/>
      <c r="C347" s="188"/>
      <c r="D347" s="188"/>
      <c r="E347" s="189"/>
      <c r="F347" s="261" t="s">
        <v>178</v>
      </c>
      <c r="G347" s="261"/>
      <c r="H347" s="261"/>
      <c r="I347" s="261"/>
      <c r="J347" s="188"/>
      <c r="K347" s="190">
        <v>88.489000000000004</v>
      </c>
      <c r="L347" s="188"/>
      <c r="M347" s="188"/>
      <c r="N347" s="188"/>
      <c r="O347" s="188"/>
      <c r="P347" s="188"/>
      <c r="Q347" s="188"/>
      <c r="R347" s="191"/>
      <c r="T347" s="192"/>
      <c r="U347" s="188"/>
      <c r="V347" s="188"/>
      <c r="W347" s="188"/>
      <c r="X347" s="188"/>
      <c r="Y347" s="188"/>
      <c r="Z347" s="188"/>
      <c r="AA347" s="193"/>
      <c r="AT347" s="194" t="s">
        <v>176</v>
      </c>
      <c r="AU347" s="194" t="s">
        <v>98</v>
      </c>
      <c r="AV347" s="186" t="s">
        <v>173</v>
      </c>
      <c r="AW347" s="186" t="s">
        <v>32</v>
      </c>
      <c r="AX347" s="186" t="s">
        <v>82</v>
      </c>
      <c r="AY347" s="194" t="s">
        <v>168</v>
      </c>
    </row>
    <row r="348" spans="1:65" s="39" customFormat="1" ht="22.95" customHeight="1" x14ac:dyDescent="0.3">
      <c r="B348" s="139"/>
      <c r="C348" s="170" t="s">
        <v>534</v>
      </c>
      <c r="D348" s="170" t="s">
        <v>169</v>
      </c>
      <c r="E348" s="171" t="s">
        <v>535</v>
      </c>
      <c r="F348" s="256" t="s">
        <v>536</v>
      </c>
      <c r="G348" s="256"/>
      <c r="H348" s="256"/>
      <c r="I348" s="256"/>
      <c r="J348" s="172" t="s">
        <v>422</v>
      </c>
      <c r="K348" s="173">
        <v>25</v>
      </c>
      <c r="L348" s="257">
        <v>0</v>
      </c>
      <c r="M348" s="257"/>
      <c r="N348" s="258">
        <f>ROUND(L348*K348,2)</f>
        <v>0</v>
      </c>
      <c r="O348" s="258"/>
      <c r="P348" s="258"/>
      <c r="Q348" s="258"/>
      <c r="R348" s="141"/>
      <c r="T348" s="174"/>
      <c r="U348" s="50" t="s">
        <v>39</v>
      </c>
      <c r="V348" s="41"/>
      <c r="W348" s="175">
        <f>V348*K348</f>
        <v>0</v>
      </c>
      <c r="X348" s="175">
        <v>0</v>
      </c>
      <c r="Y348" s="175">
        <f>X348*K348</f>
        <v>0</v>
      </c>
      <c r="Z348" s="175">
        <v>0</v>
      </c>
      <c r="AA348" s="176">
        <f>Z348*K348</f>
        <v>0</v>
      </c>
      <c r="AR348" s="22" t="s">
        <v>173</v>
      </c>
      <c r="AT348" s="22" t="s">
        <v>169</v>
      </c>
      <c r="AU348" s="22" t="s">
        <v>98</v>
      </c>
      <c r="AY348" s="22" t="s">
        <v>168</v>
      </c>
      <c r="BE348" s="111">
        <f>IF(U348="základní",N348,0)</f>
        <v>0</v>
      </c>
      <c r="BF348" s="111">
        <f>IF(U348="snížená",N348,0)</f>
        <v>0</v>
      </c>
      <c r="BG348" s="111">
        <f>IF(U348="zákl. přenesená",N348,0)</f>
        <v>0</v>
      </c>
      <c r="BH348" s="111">
        <f>IF(U348="sníž. přenesená",N348,0)</f>
        <v>0</v>
      </c>
      <c r="BI348" s="111">
        <f>IF(U348="nulová",N348,0)</f>
        <v>0</v>
      </c>
      <c r="BJ348" s="22" t="s">
        <v>82</v>
      </c>
      <c r="BK348" s="111">
        <f>ROUND(L348*K348,2)</f>
        <v>0</v>
      </c>
      <c r="BL348" s="22" t="s">
        <v>173</v>
      </c>
      <c r="BM348" s="22" t="s">
        <v>537</v>
      </c>
    </row>
    <row r="349" spans="1:65" s="177" customFormat="1" ht="14.4" customHeight="1" x14ac:dyDescent="0.3">
      <c r="B349" s="178"/>
      <c r="C349" s="179"/>
      <c r="D349" s="179"/>
      <c r="E349" s="180"/>
      <c r="F349" s="259" t="s">
        <v>538</v>
      </c>
      <c r="G349" s="259"/>
      <c r="H349" s="259"/>
      <c r="I349" s="259"/>
      <c r="J349" s="179"/>
      <c r="K349" s="181">
        <v>17.5</v>
      </c>
      <c r="L349" s="179"/>
      <c r="M349" s="179"/>
      <c r="N349" s="179"/>
      <c r="O349" s="179"/>
      <c r="P349" s="179"/>
      <c r="Q349" s="179"/>
      <c r="R349" s="182"/>
      <c r="T349" s="183"/>
      <c r="U349" s="179"/>
      <c r="V349" s="179"/>
      <c r="W349" s="179"/>
      <c r="X349" s="179"/>
      <c r="Y349" s="179"/>
      <c r="Z349" s="179"/>
      <c r="AA349" s="184"/>
      <c r="AT349" s="185" t="s">
        <v>176</v>
      </c>
      <c r="AU349" s="185" t="s">
        <v>98</v>
      </c>
      <c r="AV349" s="177" t="s">
        <v>98</v>
      </c>
      <c r="AW349" s="177" t="s">
        <v>32</v>
      </c>
      <c r="AX349" s="177" t="s">
        <v>74</v>
      </c>
      <c r="AY349" s="185" t="s">
        <v>168</v>
      </c>
    </row>
    <row r="350" spans="1:65" ht="14.4" customHeight="1" x14ac:dyDescent="0.3">
      <c r="A350" s="177"/>
      <c r="B350" s="178"/>
      <c r="C350" s="179"/>
      <c r="D350" s="179"/>
      <c r="E350" s="180"/>
      <c r="F350" s="260" t="s">
        <v>539</v>
      </c>
      <c r="G350" s="260"/>
      <c r="H350" s="260"/>
      <c r="I350" s="260"/>
      <c r="J350" s="179"/>
      <c r="K350" s="181">
        <v>7.5</v>
      </c>
      <c r="L350" s="179"/>
      <c r="M350" s="179"/>
      <c r="N350" s="179"/>
      <c r="O350" s="179"/>
      <c r="P350" s="179"/>
      <c r="Q350" s="179"/>
      <c r="R350" s="182"/>
      <c r="T350" s="183"/>
      <c r="U350" s="179"/>
      <c r="V350" s="179"/>
      <c r="W350" s="179"/>
      <c r="X350" s="179"/>
      <c r="Y350" s="179"/>
      <c r="Z350" s="179"/>
      <c r="AA350" s="184"/>
      <c r="AT350" s="185" t="s">
        <v>176</v>
      </c>
      <c r="AU350" s="185" t="s">
        <v>98</v>
      </c>
      <c r="AV350" s="177" t="s">
        <v>98</v>
      </c>
      <c r="AW350" s="177" t="s">
        <v>32</v>
      </c>
      <c r="AX350" s="177" t="s">
        <v>74</v>
      </c>
      <c r="AY350" s="185" t="s">
        <v>168</v>
      </c>
    </row>
    <row r="351" spans="1:65" s="186" customFormat="1" ht="14.4" customHeight="1" x14ac:dyDescent="0.3">
      <c r="B351" s="187"/>
      <c r="C351" s="188"/>
      <c r="D351" s="188"/>
      <c r="E351" s="189"/>
      <c r="F351" s="261" t="s">
        <v>178</v>
      </c>
      <c r="G351" s="261"/>
      <c r="H351" s="261"/>
      <c r="I351" s="261"/>
      <c r="J351" s="188"/>
      <c r="K351" s="190">
        <v>25</v>
      </c>
      <c r="L351" s="188"/>
      <c r="M351" s="188"/>
      <c r="N351" s="188"/>
      <c r="O351" s="188"/>
      <c r="P351" s="188"/>
      <c r="Q351" s="188"/>
      <c r="R351" s="191"/>
      <c r="T351" s="192"/>
      <c r="U351" s="188"/>
      <c r="V351" s="188"/>
      <c r="W351" s="188"/>
      <c r="X351" s="188"/>
      <c r="Y351" s="188"/>
      <c r="Z351" s="188"/>
      <c r="AA351" s="193"/>
      <c r="AT351" s="194" t="s">
        <v>176</v>
      </c>
      <c r="AU351" s="194" t="s">
        <v>98</v>
      </c>
      <c r="AV351" s="186" t="s">
        <v>173</v>
      </c>
      <c r="AW351" s="186" t="s">
        <v>32</v>
      </c>
      <c r="AX351" s="186" t="s">
        <v>82</v>
      </c>
      <c r="AY351" s="194" t="s">
        <v>168</v>
      </c>
    </row>
    <row r="352" spans="1:65" s="39" customFormat="1" ht="22.95" customHeight="1" x14ac:dyDescent="0.3">
      <c r="B352" s="139"/>
      <c r="C352" s="170" t="s">
        <v>540</v>
      </c>
      <c r="D352" s="170" t="s">
        <v>169</v>
      </c>
      <c r="E352" s="171" t="s">
        <v>541</v>
      </c>
      <c r="F352" s="256" t="s">
        <v>542</v>
      </c>
      <c r="G352" s="256"/>
      <c r="H352" s="256"/>
      <c r="I352" s="256"/>
      <c r="J352" s="172" t="s">
        <v>211</v>
      </c>
      <c r="K352" s="173">
        <v>240.92</v>
      </c>
      <c r="L352" s="257">
        <v>0</v>
      </c>
      <c r="M352" s="257"/>
      <c r="N352" s="258">
        <f>ROUND(L352*K352,2)</f>
        <v>0</v>
      </c>
      <c r="O352" s="258"/>
      <c r="P352" s="258"/>
      <c r="Q352" s="258"/>
      <c r="R352" s="141"/>
      <c r="T352" s="174"/>
      <c r="U352" s="50" t="s">
        <v>39</v>
      </c>
      <c r="V352" s="41"/>
      <c r="W352" s="175">
        <f>V352*K352</f>
        <v>0</v>
      </c>
      <c r="X352" s="175">
        <v>2.7000000000000001E-3</v>
      </c>
      <c r="Y352" s="175">
        <f>X352*K352</f>
        <v>0.65048399999999995</v>
      </c>
      <c r="Z352" s="175">
        <v>0</v>
      </c>
      <c r="AA352" s="176">
        <f>Z352*K352</f>
        <v>0</v>
      </c>
      <c r="AR352" s="22" t="s">
        <v>173</v>
      </c>
      <c r="AT352" s="22" t="s">
        <v>169</v>
      </c>
      <c r="AU352" s="22" t="s">
        <v>98</v>
      </c>
      <c r="AY352" s="22" t="s">
        <v>168</v>
      </c>
      <c r="BE352" s="111">
        <f>IF(U352="základní",N352,0)</f>
        <v>0</v>
      </c>
      <c r="BF352" s="111">
        <f>IF(U352="snížená",N352,0)</f>
        <v>0</v>
      </c>
      <c r="BG352" s="111">
        <f>IF(U352="zákl. přenesená",N352,0)</f>
        <v>0</v>
      </c>
      <c r="BH352" s="111">
        <f>IF(U352="sníž. přenesená",N352,0)</f>
        <v>0</v>
      </c>
      <c r="BI352" s="111">
        <f>IF(U352="nulová",N352,0)</f>
        <v>0</v>
      </c>
      <c r="BJ352" s="22" t="s">
        <v>82</v>
      </c>
      <c r="BK352" s="111">
        <f>ROUND(L352*K352,2)</f>
        <v>0</v>
      </c>
      <c r="BL352" s="22" t="s">
        <v>173</v>
      </c>
      <c r="BM352" s="22" t="s">
        <v>543</v>
      </c>
    </row>
    <row r="353" spans="1:65" s="199" customFormat="1" ht="14.4" customHeight="1" x14ac:dyDescent="0.3">
      <c r="B353" s="200"/>
      <c r="C353" s="201"/>
      <c r="D353" s="201"/>
      <c r="E353" s="202"/>
      <c r="F353" s="266" t="s">
        <v>544</v>
      </c>
      <c r="G353" s="266"/>
      <c r="H353" s="266"/>
      <c r="I353" s="266"/>
      <c r="J353" s="201"/>
      <c r="K353" s="202"/>
      <c r="L353" s="201"/>
      <c r="M353" s="201"/>
      <c r="N353" s="201"/>
      <c r="O353" s="201"/>
      <c r="P353" s="201"/>
      <c r="Q353" s="201"/>
      <c r="R353" s="203"/>
      <c r="T353" s="204"/>
      <c r="U353" s="201"/>
      <c r="V353" s="201"/>
      <c r="W353" s="201"/>
      <c r="X353" s="201"/>
      <c r="Y353" s="201"/>
      <c r="Z353" s="201"/>
      <c r="AA353" s="205"/>
      <c r="AT353" s="206" t="s">
        <v>176</v>
      </c>
      <c r="AU353" s="206" t="s">
        <v>98</v>
      </c>
      <c r="AV353" s="199" t="s">
        <v>82</v>
      </c>
      <c r="AW353" s="199" t="s">
        <v>32</v>
      </c>
      <c r="AX353" s="199" t="s">
        <v>74</v>
      </c>
      <c r="AY353" s="206" t="s">
        <v>168</v>
      </c>
    </row>
    <row r="354" spans="1:65" s="177" customFormat="1" ht="14.4" customHeight="1" x14ac:dyDescent="0.3">
      <c r="B354" s="178"/>
      <c r="C354" s="179"/>
      <c r="D354" s="179"/>
      <c r="E354" s="180"/>
      <c r="F354" s="260" t="s">
        <v>545</v>
      </c>
      <c r="G354" s="260"/>
      <c r="H354" s="260"/>
      <c r="I354" s="260"/>
      <c r="J354" s="179"/>
      <c r="K354" s="181">
        <v>95.7</v>
      </c>
      <c r="L354" s="179"/>
      <c r="M354" s="179"/>
      <c r="N354" s="179"/>
      <c r="O354" s="179"/>
      <c r="P354" s="179"/>
      <c r="Q354" s="179"/>
      <c r="R354" s="182"/>
      <c r="T354" s="183"/>
      <c r="U354" s="179"/>
      <c r="V354" s="179"/>
      <c r="W354" s="179"/>
      <c r="X354" s="179"/>
      <c r="Y354" s="179"/>
      <c r="Z354" s="179"/>
      <c r="AA354" s="184"/>
      <c r="AT354" s="185" t="s">
        <v>176</v>
      </c>
      <c r="AU354" s="185" t="s">
        <v>98</v>
      </c>
      <c r="AV354" s="177" t="s">
        <v>98</v>
      </c>
      <c r="AW354" s="177" t="s">
        <v>32</v>
      </c>
      <c r="AX354" s="177" t="s">
        <v>74</v>
      </c>
      <c r="AY354" s="185" t="s">
        <v>168</v>
      </c>
    </row>
    <row r="355" spans="1:65" s="177" customFormat="1" ht="14.4" customHeight="1" x14ac:dyDescent="0.3">
      <c r="B355" s="178"/>
      <c r="C355" s="179"/>
      <c r="D355" s="179"/>
      <c r="E355" s="180"/>
      <c r="F355" s="260" t="s">
        <v>546</v>
      </c>
      <c r="G355" s="260"/>
      <c r="H355" s="260"/>
      <c r="I355" s="260"/>
      <c r="J355" s="179"/>
      <c r="K355" s="181">
        <v>16.63</v>
      </c>
      <c r="L355" s="179"/>
      <c r="M355" s="179"/>
      <c r="N355" s="179"/>
      <c r="O355" s="179"/>
      <c r="P355" s="179"/>
      <c r="Q355" s="179"/>
      <c r="R355" s="182"/>
      <c r="T355" s="183"/>
      <c r="U355" s="179"/>
      <c r="V355" s="179"/>
      <c r="W355" s="179"/>
      <c r="X355" s="179"/>
      <c r="Y355" s="179"/>
      <c r="Z355" s="179"/>
      <c r="AA355" s="184"/>
      <c r="AT355" s="185" t="s">
        <v>176</v>
      </c>
      <c r="AU355" s="185" t="s">
        <v>98</v>
      </c>
      <c r="AV355" s="177" t="s">
        <v>98</v>
      </c>
      <c r="AW355" s="177" t="s">
        <v>32</v>
      </c>
      <c r="AX355" s="177" t="s">
        <v>74</v>
      </c>
      <c r="AY355" s="185" t="s">
        <v>168</v>
      </c>
    </row>
    <row r="356" spans="1:65" s="177" customFormat="1" ht="14.4" customHeight="1" x14ac:dyDescent="0.3">
      <c r="B356" s="178"/>
      <c r="C356" s="179"/>
      <c r="D356" s="179"/>
      <c r="E356" s="180"/>
      <c r="F356" s="260" t="s">
        <v>547</v>
      </c>
      <c r="G356" s="260"/>
      <c r="H356" s="260"/>
      <c r="I356" s="260"/>
      <c r="J356" s="179"/>
      <c r="K356" s="181">
        <v>41.79</v>
      </c>
      <c r="L356" s="179"/>
      <c r="M356" s="179"/>
      <c r="N356" s="179"/>
      <c r="O356" s="179"/>
      <c r="P356" s="179"/>
      <c r="Q356" s="179"/>
      <c r="R356" s="182"/>
      <c r="T356" s="183"/>
      <c r="U356" s="179"/>
      <c r="V356" s="179"/>
      <c r="W356" s="179"/>
      <c r="X356" s="179"/>
      <c r="Y356" s="179"/>
      <c r="Z356" s="179"/>
      <c r="AA356" s="184"/>
      <c r="AT356" s="185" t="s">
        <v>176</v>
      </c>
      <c r="AU356" s="185" t="s">
        <v>98</v>
      </c>
      <c r="AV356" s="177" t="s">
        <v>98</v>
      </c>
      <c r="AW356" s="177" t="s">
        <v>32</v>
      </c>
      <c r="AX356" s="177" t="s">
        <v>74</v>
      </c>
      <c r="AY356" s="185" t="s">
        <v>168</v>
      </c>
    </row>
    <row r="357" spans="1:65" s="177" customFormat="1" ht="14.4" customHeight="1" x14ac:dyDescent="0.3">
      <c r="B357" s="178"/>
      <c r="C357" s="179"/>
      <c r="D357" s="179"/>
      <c r="E357" s="180"/>
      <c r="F357" s="260" t="s">
        <v>548</v>
      </c>
      <c r="G357" s="260"/>
      <c r="H357" s="260"/>
      <c r="I357" s="260"/>
      <c r="J357" s="179"/>
      <c r="K357" s="181">
        <v>19.27</v>
      </c>
      <c r="L357" s="179"/>
      <c r="M357" s="179"/>
      <c r="N357" s="179"/>
      <c r="O357" s="179"/>
      <c r="P357" s="179"/>
      <c r="Q357" s="179"/>
      <c r="R357" s="182"/>
      <c r="T357" s="183"/>
      <c r="U357" s="179"/>
      <c r="V357" s="179"/>
      <c r="W357" s="179"/>
      <c r="X357" s="179"/>
      <c r="Y357" s="179"/>
      <c r="Z357" s="179"/>
      <c r="AA357" s="184"/>
      <c r="AT357" s="185" t="s">
        <v>176</v>
      </c>
      <c r="AU357" s="185" t="s">
        <v>98</v>
      </c>
      <c r="AV357" s="177" t="s">
        <v>98</v>
      </c>
      <c r="AW357" s="177" t="s">
        <v>32</v>
      </c>
      <c r="AX357" s="177" t="s">
        <v>74</v>
      </c>
      <c r="AY357" s="185" t="s">
        <v>168</v>
      </c>
    </row>
    <row r="358" spans="1:65" s="177" customFormat="1" ht="14.4" customHeight="1" x14ac:dyDescent="0.3">
      <c r="B358" s="178"/>
      <c r="C358" s="179"/>
      <c r="D358" s="179"/>
      <c r="E358" s="180"/>
      <c r="F358" s="260" t="s">
        <v>549</v>
      </c>
      <c r="G358" s="260"/>
      <c r="H358" s="260"/>
      <c r="I358" s="260"/>
      <c r="J358" s="179"/>
      <c r="K358" s="181">
        <v>67.53</v>
      </c>
      <c r="L358" s="179"/>
      <c r="M358" s="179"/>
      <c r="N358" s="179"/>
      <c r="O358" s="179"/>
      <c r="P358" s="179"/>
      <c r="Q358" s="179"/>
      <c r="R358" s="182"/>
      <c r="T358" s="183"/>
      <c r="U358" s="179"/>
      <c r="V358" s="179"/>
      <c r="W358" s="179"/>
      <c r="X358" s="179"/>
      <c r="Y358" s="179"/>
      <c r="Z358" s="179"/>
      <c r="AA358" s="184"/>
      <c r="AT358" s="185" t="s">
        <v>176</v>
      </c>
      <c r="AU358" s="185" t="s">
        <v>98</v>
      </c>
      <c r="AV358" s="177" t="s">
        <v>98</v>
      </c>
      <c r="AW358" s="177" t="s">
        <v>32</v>
      </c>
      <c r="AX358" s="177" t="s">
        <v>74</v>
      </c>
      <c r="AY358" s="185" t="s">
        <v>168</v>
      </c>
    </row>
    <row r="359" spans="1:65" s="186" customFormat="1" ht="14.4" customHeight="1" x14ac:dyDescent="0.3">
      <c r="B359" s="187"/>
      <c r="C359" s="188"/>
      <c r="D359" s="188"/>
      <c r="E359" s="189"/>
      <c r="F359" s="261" t="s">
        <v>178</v>
      </c>
      <c r="G359" s="261"/>
      <c r="H359" s="261"/>
      <c r="I359" s="261"/>
      <c r="J359" s="188"/>
      <c r="K359" s="190">
        <v>240.92</v>
      </c>
      <c r="L359" s="188"/>
      <c r="M359" s="188"/>
      <c r="N359" s="188"/>
      <c r="O359" s="188"/>
      <c r="P359" s="188"/>
      <c r="Q359" s="188"/>
      <c r="R359" s="191"/>
      <c r="T359" s="192"/>
      <c r="U359" s="188"/>
      <c r="V359" s="188"/>
      <c r="W359" s="188"/>
      <c r="X359" s="188"/>
      <c r="Y359" s="188"/>
      <c r="Z359" s="188"/>
      <c r="AA359" s="193"/>
      <c r="AT359" s="194" t="s">
        <v>176</v>
      </c>
      <c r="AU359" s="194" t="s">
        <v>98</v>
      </c>
      <c r="AV359" s="186" t="s">
        <v>173</v>
      </c>
      <c r="AW359" s="186" t="s">
        <v>32</v>
      </c>
      <c r="AX359" s="186" t="s">
        <v>82</v>
      </c>
      <c r="AY359" s="194" t="s">
        <v>168</v>
      </c>
    </row>
    <row r="360" spans="1:65" s="39" customFormat="1" ht="34.200000000000003" customHeight="1" x14ac:dyDescent="0.3">
      <c r="B360" s="139"/>
      <c r="C360" s="170" t="s">
        <v>550</v>
      </c>
      <c r="D360" s="170" t="s">
        <v>169</v>
      </c>
      <c r="E360" s="171" t="s">
        <v>551</v>
      </c>
      <c r="F360" s="256" t="s">
        <v>552</v>
      </c>
      <c r="G360" s="256"/>
      <c r="H360" s="256"/>
      <c r="I360" s="256"/>
      <c r="J360" s="172" t="s">
        <v>211</v>
      </c>
      <c r="K360" s="173">
        <v>6.25</v>
      </c>
      <c r="L360" s="257">
        <v>0</v>
      </c>
      <c r="M360" s="257"/>
      <c r="N360" s="258">
        <f>ROUND(L360*K360,2)</f>
        <v>0</v>
      </c>
      <c r="O360" s="258"/>
      <c r="P360" s="258"/>
      <c r="Q360" s="258"/>
      <c r="R360" s="141"/>
      <c r="T360" s="174"/>
      <c r="U360" s="50" t="s">
        <v>39</v>
      </c>
      <c r="V360" s="41"/>
      <c r="W360" s="175">
        <f>V360*K360</f>
        <v>0</v>
      </c>
      <c r="X360" s="175">
        <v>2.3230000000000001E-2</v>
      </c>
      <c r="Y360" s="175">
        <f>X360*K360</f>
        <v>0.1451875</v>
      </c>
      <c r="Z360" s="175">
        <v>0</v>
      </c>
      <c r="AA360" s="176">
        <f>Z360*K360</f>
        <v>0</v>
      </c>
      <c r="AR360" s="22" t="s">
        <v>173</v>
      </c>
      <c r="AT360" s="22" t="s">
        <v>169</v>
      </c>
      <c r="AU360" s="22" t="s">
        <v>98</v>
      </c>
      <c r="AY360" s="22" t="s">
        <v>168</v>
      </c>
      <c r="BE360" s="111">
        <f>IF(U360="základní",N360,0)</f>
        <v>0</v>
      </c>
      <c r="BF360" s="111">
        <f>IF(U360="snížená",N360,0)</f>
        <v>0</v>
      </c>
      <c r="BG360" s="111">
        <f>IF(U360="zákl. přenesená",N360,0)</f>
        <v>0</v>
      </c>
      <c r="BH360" s="111">
        <f>IF(U360="sníž. přenesená",N360,0)</f>
        <v>0</v>
      </c>
      <c r="BI360" s="111">
        <f>IF(U360="nulová",N360,0)</f>
        <v>0</v>
      </c>
      <c r="BJ360" s="22" t="s">
        <v>82</v>
      </c>
      <c r="BK360" s="111">
        <f>ROUND(L360*K360,2)</f>
        <v>0</v>
      </c>
      <c r="BL360" s="22" t="s">
        <v>173</v>
      </c>
      <c r="BM360" s="22" t="s">
        <v>553</v>
      </c>
    </row>
    <row r="361" spans="1:65" s="177" customFormat="1" ht="14.4" customHeight="1" x14ac:dyDescent="0.3">
      <c r="B361" s="178"/>
      <c r="C361" s="179"/>
      <c r="D361" s="179"/>
      <c r="E361" s="180"/>
      <c r="F361" s="259" t="s">
        <v>554</v>
      </c>
      <c r="G361" s="259"/>
      <c r="H361" s="259"/>
      <c r="I361" s="259"/>
      <c r="J361" s="179"/>
      <c r="K361" s="181">
        <v>2.52</v>
      </c>
      <c r="L361" s="179"/>
      <c r="M361" s="179"/>
      <c r="N361" s="179"/>
      <c r="O361" s="179"/>
      <c r="P361" s="179"/>
      <c r="Q361" s="179"/>
      <c r="R361" s="182"/>
      <c r="T361" s="183"/>
      <c r="U361" s="179"/>
      <c r="V361" s="179"/>
      <c r="W361" s="179"/>
      <c r="X361" s="179"/>
      <c r="Y361" s="179"/>
      <c r="Z361" s="179"/>
      <c r="AA361" s="184"/>
      <c r="AT361" s="185" t="s">
        <v>176</v>
      </c>
      <c r="AU361" s="185" t="s">
        <v>98</v>
      </c>
      <c r="AV361" s="177" t="s">
        <v>98</v>
      </c>
      <c r="AW361" s="177" t="s">
        <v>32</v>
      </c>
      <c r="AX361" s="177" t="s">
        <v>74</v>
      </c>
      <c r="AY361" s="185" t="s">
        <v>168</v>
      </c>
    </row>
    <row r="362" spans="1:65" ht="22.95" customHeight="1" x14ac:dyDescent="0.3">
      <c r="A362" s="177"/>
      <c r="B362" s="178"/>
      <c r="C362" s="179"/>
      <c r="D362" s="179"/>
      <c r="E362" s="180"/>
      <c r="F362" s="260" t="s">
        <v>555</v>
      </c>
      <c r="G362" s="260"/>
      <c r="H362" s="260"/>
      <c r="I362" s="260"/>
      <c r="J362" s="179"/>
      <c r="K362" s="181">
        <v>3.73</v>
      </c>
      <c r="L362" s="179"/>
      <c r="M362" s="179"/>
      <c r="N362" s="179"/>
      <c r="O362" s="179"/>
      <c r="P362" s="179"/>
      <c r="Q362" s="179"/>
      <c r="R362" s="182"/>
      <c r="T362" s="183"/>
      <c r="U362" s="179"/>
      <c r="V362" s="179"/>
      <c r="W362" s="179"/>
      <c r="X362" s="179"/>
      <c r="Y362" s="179"/>
      <c r="Z362" s="179"/>
      <c r="AA362" s="184"/>
      <c r="AT362" s="185" t="s">
        <v>176</v>
      </c>
      <c r="AU362" s="185" t="s">
        <v>98</v>
      </c>
      <c r="AV362" s="177" t="s">
        <v>98</v>
      </c>
      <c r="AW362" s="177" t="s">
        <v>32</v>
      </c>
      <c r="AX362" s="177" t="s">
        <v>74</v>
      </c>
      <c r="AY362" s="185" t="s">
        <v>168</v>
      </c>
    </row>
    <row r="363" spans="1:65" s="186" customFormat="1" ht="14.4" customHeight="1" x14ac:dyDescent="0.3">
      <c r="B363" s="187"/>
      <c r="C363" s="188"/>
      <c r="D363" s="188"/>
      <c r="E363" s="189"/>
      <c r="F363" s="261" t="s">
        <v>178</v>
      </c>
      <c r="G363" s="261"/>
      <c r="H363" s="261"/>
      <c r="I363" s="261"/>
      <c r="J363" s="188"/>
      <c r="K363" s="190">
        <v>6.25</v>
      </c>
      <c r="L363" s="188"/>
      <c r="M363" s="188"/>
      <c r="N363" s="188"/>
      <c r="O363" s="188"/>
      <c r="P363" s="188"/>
      <c r="Q363" s="188"/>
      <c r="R363" s="191"/>
      <c r="T363" s="192"/>
      <c r="U363" s="188"/>
      <c r="V363" s="188"/>
      <c r="W363" s="188"/>
      <c r="X363" s="188"/>
      <c r="Y363" s="188"/>
      <c r="Z363" s="188"/>
      <c r="AA363" s="193"/>
      <c r="AT363" s="194" t="s">
        <v>176</v>
      </c>
      <c r="AU363" s="194" t="s">
        <v>98</v>
      </c>
      <c r="AV363" s="186" t="s">
        <v>173</v>
      </c>
      <c r="AW363" s="186" t="s">
        <v>32</v>
      </c>
      <c r="AX363" s="186" t="s">
        <v>82</v>
      </c>
      <c r="AY363" s="194" t="s">
        <v>168</v>
      </c>
    </row>
    <row r="364" spans="1:65" s="39" customFormat="1" ht="34.200000000000003" customHeight="1" x14ac:dyDescent="0.3">
      <c r="B364" s="139"/>
      <c r="C364" s="170" t="s">
        <v>556</v>
      </c>
      <c r="D364" s="170" t="s">
        <v>169</v>
      </c>
      <c r="E364" s="171" t="s">
        <v>557</v>
      </c>
      <c r="F364" s="256" t="s">
        <v>558</v>
      </c>
      <c r="G364" s="256"/>
      <c r="H364" s="256"/>
      <c r="I364" s="256"/>
      <c r="J364" s="172" t="s">
        <v>172</v>
      </c>
      <c r="K364" s="173">
        <v>1.903</v>
      </c>
      <c r="L364" s="257">
        <v>0</v>
      </c>
      <c r="M364" s="257"/>
      <c r="N364" s="258">
        <f>ROUND(L364*K364,2)</f>
        <v>0</v>
      </c>
      <c r="O364" s="258"/>
      <c r="P364" s="258"/>
      <c r="Q364" s="258"/>
      <c r="R364" s="141"/>
      <c r="T364" s="174"/>
      <c r="U364" s="50" t="s">
        <v>39</v>
      </c>
      <c r="V364" s="41"/>
      <c r="W364" s="175">
        <f>V364*K364</f>
        <v>0</v>
      </c>
      <c r="X364" s="175">
        <v>2.45329</v>
      </c>
      <c r="Y364" s="175">
        <f>X364*K364</f>
        <v>4.6686108700000002</v>
      </c>
      <c r="Z364" s="175">
        <v>0</v>
      </c>
      <c r="AA364" s="176">
        <f>Z364*K364</f>
        <v>0</v>
      </c>
      <c r="AR364" s="22" t="s">
        <v>173</v>
      </c>
      <c r="AT364" s="22" t="s">
        <v>169</v>
      </c>
      <c r="AU364" s="22" t="s">
        <v>98</v>
      </c>
      <c r="AY364" s="22" t="s">
        <v>168</v>
      </c>
      <c r="BE364" s="111">
        <f>IF(U364="základní",N364,0)</f>
        <v>0</v>
      </c>
      <c r="BF364" s="111">
        <f>IF(U364="snížená",N364,0)</f>
        <v>0</v>
      </c>
      <c r="BG364" s="111">
        <f>IF(U364="zákl. přenesená",N364,0)</f>
        <v>0</v>
      </c>
      <c r="BH364" s="111">
        <f>IF(U364="sníž. přenesená",N364,0)</f>
        <v>0</v>
      </c>
      <c r="BI364" s="111">
        <f>IF(U364="nulová",N364,0)</f>
        <v>0</v>
      </c>
      <c r="BJ364" s="22" t="s">
        <v>82</v>
      </c>
      <c r="BK364" s="111">
        <f>ROUND(L364*K364,2)</f>
        <v>0</v>
      </c>
      <c r="BL364" s="22" t="s">
        <v>173</v>
      </c>
      <c r="BM364" s="22" t="s">
        <v>559</v>
      </c>
    </row>
    <row r="365" spans="1:65" s="177" customFormat="1" ht="14.4" customHeight="1" x14ac:dyDescent="0.3">
      <c r="B365" s="178"/>
      <c r="C365" s="179"/>
      <c r="D365" s="179"/>
      <c r="E365" s="180"/>
      <c r="F365" s="259" t="s">
        <v>560</v>
      </c>
      <c r="G365" s="259"/>
      <c r="H365" s="259"/>
      <c r="I365" s="259"/>
      <c r="J365" s="179"/>
      <c r="K365" s="181">
        <v>1.903</v>
      </c>
      <c r="L365" s="179"/>
      <c r="M365" s="179"/>
      <c r="N365" s="179"/>
      <c r="O365" s="179"/>
      <c r="P365" s="179"/>
      <c r="Q365" s="179"/>
      <c r="R365" s="182"/>
      <c r="T365" s="183"/>
      <c r="U365" s="179"/>
      <c r="V365" s="179"/>
      <c r="W365" s="179"/>
      <c r="X365" s="179"/>
      <c r="Y365" s="179"/>
      <c r="Z365" s="179"/>
      <c r="AA365" s="184"/>
      <c r="AT365" s="185" t="s">
        <v>176</v>
      </c>
      <c r="AU365" s="185" t="s">
        <v>98</v>
      </c>
      <c r="AV365" s="177" t="s">
        <v>98</v>
      </c>
      <c r="AW365" s="177" t="s">
        <v>32</v>
      </c>
      <c r="AX365" s="177" t="s">
        <v>82</v>
      </c>
      <c r="AY365" s="185" t="s">
        <v>168</v>
      </c>
    </row>
    <row r="366" spans="1:65" s="39" customFormat="1" ht="22.95" customHeight="1" x14ac:dyDescent="0.3">
      <c r="B366" s="139"/>
      <c r="C366" s="170" t="s">
        <v>561</v>
      </c>
      <c r="D366" s="170" t="s">
        <v>169</v>
      </c>
      <c r="E366" s="171" t="s">
        <v>562</v>
      </c>
      <c r="F366" s="256" t="s">
        <v>563</v>
      </c>
      <c r="G366" s="256"/>
      <c r="H366" s="256"/>
      <c r="I366" s="256"/>
      <c r="J366" s="172" t="s">
        <v>172</v>
      </c>
      <c r="K366" s="173">
        <v>1.2889999999999999</v>
      </c>
      <c r="L366" s="257">
        <v>0</v>
      </c>
      <c r="M366" s="257"/>
      <c r="N366" s="258">
        <f>ROUND(L366*K366,2)</f>
        <v>0</v>
      </c>
      <c r="O366" s="258"/>
      <c r="P366" s="258"/>
      <c r="Q366" s="258"/>
      <c r="R366" s="141"/>
      <c r="T366" s="174"/>
      <c r="U366" s="50" t="s">
        <v>39</v>
      </c>
      <c r="V366" s="41"/>
      <c r="W366" s="175">
        <f>V366*K366</f>
        <v>0</v>
      </c>
      <c r="X366" s="175">
        <v>2.2563399999999998</v>
      </c>
      <c r="Y366" s="175">
        <f>X366*K366</f>
        <v>2.9084222599999996</v>
      </c>
      <c r="Z366" s="175">
        <v>0</v>
      </c>
      <c r="AA366" s="176">
        <f>Z366*K366</f>
        <v>0</v>
      </c>
      <c r="AR366" s="22" t="s">
        <v>173</v>
      </c>
      <c r="AT366" s="22" t="s">
        <v>169</v>
      </c>
      <c r="AU366" s="22" t="s">
        <v>98</v>
      </c>
      <c r="AY366" s="22" t="s">
        <v>168</v>
      </c>
      <c r="BE366" s="111">
        <f>IF(U366="základní",N366,0)</f>
        <v>0</v>
      </c>
      <c r="BF366" s="111">
        <f>IF(U366="snížená",N366,0)</f>
        <v>0</v>
      </c>
      <c r="BG366" s="111">
        <f>IF(U366="zákl. přenesená",N366,0)</f>
        <v>0</v>
      </c>
      <c r="BH366" s="111">
        <f>IF(U366="sníž. přenesená",N366,0)</f>
        <v>0</v>
      </c>
      <c r="BI366" s="111">
        <f>IF(U366="nulová",N366,0)</f>
        <v>0</v>
      </c>
      <c r="BJ366" s="22" t="s">
        <v>82</v>
      </c>
      <c r="BK366" s="111">
        <f>ROUND(L366*K366,2)</f>
        <v>0</v>
      </c>
      <c r="BL366" s="22" t="s">
        <v>173</v>
      </c>
      <c r="BM366" s="22" t="s">
        <v>564</v>
      </c>
    </row>
    <row r="367" spans="1:65" s="199" customFormat="1" ht="14.4" customHeight="1" x14ac:dyDescent="0.3">
      <c r="B367" s="200"/>
      <c r="C367" s="201"/>
      <c r="D367" s="201"/>
      <c r="E367" s="202"/>
      <c r="F367" s="266" t="s">
        <v>438</v>
      </c>
      <c r="G367" s="266"/>
      <c r="H367" s="266"/>
      <c r="I367" s="266"/>
      <c r="J367" s="201"/>
      <c r="K367" s="202"/>
      <c r="L367" s="201"/>
      <c r="M367" s="201"/>
      <c r="N367" s="201"/>
      <c r="O367" s="201"/>
      <c r="P367" s="201"/>
      <c r="Q367" s="201"/>
      <c r="R367" s="203"/>
      <c r="T367" s="204"/>
      <c r="U367" s="201"/>
      <c r="V367" s="201"/>
      <c r="W367" s="201"/>
      <c r="X367" s="201"/>
      <c r="Y367" s="201"/>
      <c r="Z367" s="201"/>
      <c r="AA367" s="205"/>
      <c r="AT367" s="206" t="s">
        <v>176</v>
      </c>
      <c r="AU367" s="206" t="s">
        <v>98</v>
      </c>
      <c r="AV367" s="199" t="s">
        <v>82</v>
      </c>
      <c r="AW367" s="199" t="s">
        <v>32</v>
      </c>
      <c r="AX367" s="199" t="s">
        <v>74</v>
      </c>
      <c r="AY367" s="206" t="s">
        <v>168</v>
      </c>
    </row>
    <row r="368" spans="1:65" s="177" customFormat="1" ht="34.200000000000003" customHeight="1" x14ac:dyDescent="0.3">
      <c r="B368" s="178"/>
      <c r="C368" s="179"/>
      <c r="D368" s="179"/>
      <c r="E368" s="180"/>
      <c r="F368" s="260" t="s">
        <v>565</v>
      </c>
      <c r="G368" s="260"/>
      <c r="H368" s="260"/>
      <c r="I368" s="260"/>
      <c r="J368" s="179"/>
      <c r="K368" s="181">
        <v>0.24299999999999999</v>
      </c>
      <c r="L368" s="179"/>
      <c r="M368" s="179"/>
      <c r="N368" s="179"/>
      <c r="O368" s="179"/>
      <c r="P368" s="179"/>
      <c r="Q368" s="179"/>
      <c r="R368" s="182"/>
      <c r="T368" s="183"/>
      <c r="U368" s="179"/>
      <c r="V368" s="179"/>
      <c r="W368" s="179"/>
      <c r="X368" s="179"/>
      <c r="Y368" s="179"/>
      <c r="Z368" s="179"/>
      <c r="AA368" s="184"/>
      <c r="AT368" s="185" t="s">
        <v>176</v>
      </c>
      <c r="AU368" s="185" t="s">
        <v>98</v>
      </c>
      <c r="AV368" s="177" t="s">
        <v>98</v>
      </c>
      <c r="AW368" s="177" t="s">
        <v>32</v>
      </c>
      <c r="AX368" s="177" t="s">
        <v>74</v>
      </c>
      <c r="AY368" s="185" t="s">
        <v>168</v>
      </c>
    </row>
    <row r="369" spans="2:65" s="177" customFormat="1" ht="57" customHeight="1" x14ac:dyDescent="0.3">
      <c r="B369" s="178"/>
      <c r="C369" s="179"/>
      <c r="D369" s="179"/>
      <c r="E369" s="180"/>
      <c r="F369" s="260" t="s">
        <v>566</v>
      </c>
      <c r="G369" s="260"/>
      <c r="H369" s="260"/>
      <c r="I369" s="260"/>
      <c r="J369" s="179"/>
      <c r="K369" s="181">
        <v>0.83599999999999997</v>
      </c>
      <c r="L369" s="179"/>
      <c r="M369" s="179"/>
      <c r="N369" s="179"/>
      <c r="O369" s="179"/>
      <c r="P369" s="179"/>
      <c r="Q369" s="179"/>
      <c r="R369" s="182"/>
      <c r="T369" s="183"/>
      <c r="U369" s="179"/>
      <c r="V369" s="179"/>
      <c r="W369" s="179"/>
      <c r="X369" s="179"/>
      <c r="Y369" s="179"/>
      <c r="Z369" s="179"/>
      <c r="AA369" s="184"/>
      <c r="AT369" s="185" t="s">
        <v>176</v>
      </c>
      <c r="AU369" s="185" t="s">
        <v>98</v>
      </c>
      <c r="AV369" s="177" t="s">
        <v>98</v>
      </c>
      <c r="AW369" s="177" t="s">
        <v>32</v>
      </c>
      <c r="AX369" s="177" t="s">
        <v>74</v>
      </c>
      <c r="AY369" s="185" t="s">
        <v>168</v>
      </c>
    </row>
    <row r="370" spans="2:65" s="177" customFormat="1" ht="22.95" customHeight="1" x14ac:dyDescent="0.3">
      <c r="B370" s="178"/>
      <c r="C370" s="179"/>
      <c r="D370" s="179"/>
      <c r="E370" s="180"/>
      <c r="F370" s="260" t="s">
        <v>567</v>
      </c>
      <c r="G370" s="260"/>
      <c r="H370" s="260"/>
      <c r="I370" s="260"/>
      <c r="J370" s="179"/>
      <c r="K370" s="181">
        <v>0.16500000000000001</v>
      </c>
      <c r="L370" s="179"/>
      <c r="M370" s="179"/>
      <c r="N370" s="179"/>
      <c r="O370" s="179"/>
      <c r="P370" s="179"/>
      <c r="Q370" s="179"/>
      <c r="R370" s="182"/>
      <c r="T370" s="183"/>
      <c r="U370" s="179"/>
      <c r="V370" s="179"/>
      <c r="W370" s="179"/>
      <c r="X370" s="179"/>
      <c r="Y370" s="179"/>
      <c r="Z370" s="179"/>
      <c r="AA370" s="184"/>
      <c r="AT370" s="185" t="s">
        <v>176</v>
      </c>
      <c r="AU370" s="185" t="s">
        <v>98</v>
      </c>
      <c r="AV370" s="177" t="s">
        <v>98</v>
      </c>
      <c r="AW370" s="177" t="s">
        <v>32</v>
      </c>
      <c r="AX370" s="177" t="s">
        <v>74</v>
      </c>
      <c r="AY370" s="185" t="s">
        <v>168</v>
      </c>
    </row>
    <row r="371" spans="2:65" s="177" customFormat="1" ht="14.4" customHeight="1" x14ac:dyDescent="0.3">
      <c r="B371" s="178"/>
      <c r="C371" s="179"/>
      <c r="D371" s="179"/>
      <c r="E371" s="180"/>
      <c r="F371" s="260" t="s">
        <v>568</v>
      </c>
      <c r="G371" s="260"/>
      <c r="H371" s="260"/>
      <c r="I371" s="260"/>
      <c r="J371" s="179"/>
      <c r="K371" s="181">
        <v>4.4999999999999998E-2</v>
      </c>
      <c r="L371" s="179"/>
      <c r="M371" s="179"/>
      <c r="N371" s="179"/>
      <c r="O371" s="179"/>
      <c r="P371" s="179"/>
      <c r="Q371" s="179"/>
      <c r="R371" s="182"/>
      <c r="T371" s="183"/>
      <c r="U371" s="179"/>
      <c r="V371" s="179"/>
      <c r="W371" s="179"/>
      <c r="X371" s="179"/>
      <c r="Y371" s="179"/>
      <c r="Z371" s="179"/>
      <c r="AA371" s="184"/>
      <c r="AT371" s="185" t="s">
        <v>176</v>
      </c>
      <c r="AU371" s="185" t="s">
        <v>98</v>
      </c>
      <c r="AV371" s="177" t="s">
        <v>98</v>
      </c>
      <c r="AW371" s="177" t="s">
        <v>32</v>
      </c>
      <c r="AX371" s="177" t="s">
        <v>74</v>
      </c>
      <c r="AY371" s="185" t="s">
        <v>168</v>
      </c>
    </row>
    <row r="372" spans="2:65" s="186" customFormat="1" ht="14.4" customHeight="1" x14ac:dyDescent="0.3">
      <c r="B372" s="187"/>
      <c r="C372" s="188"/>
      <c r="D372" s="188"/>
      <c r="E372" s="189"/>
      <c r="F372" s="261" t="s">
        <v>178</v>
      </c>
      <c r="G372" s="261"/>
      <c r="H372" s="261"/>
      <c r="I372" s="261"/>
      <c r="J372" s="188"/>
      <c r="K372" s="190">
        <v>1.2889999999999999</v>
      </c>
      <c r="L372" s="188"/>
      <c r="M372" s="188"/>
      <c r="N372" s="188"/>
      <c r="O372" s="188"/>
      <c r="P372" s="188"/>
      <c r="Q372" s="188"/>
      <c r="R372" s="191"/>
      <c r="T372" s="192"/>
      <c r="U372" s="188"/>
      <c r="V372" s="188"/>
      <c r="W372" s="188"/>
      <c r="X372" s="188"/>
      <c r="Y372" s="188"/>
      <c r="Z372" s="188"/>
      <c r="AA372" s="193"/>
      <c r="AT372" s="194" t="s">
        <v>176</v>
      </c>
      <c r="AU372" s="194" t="s">
        <v>98</v>
      </c>
      <c r="AV372" s="186" t="s">
        <v>173</v>
      </c>
      <c r="AW372" s="186" t="s">
        <v>32</v>
      </c>
      <c r="AX372" s="186" t="s">
        <v>82</v>
      </c>
      <c r="AY372" s="194" t="s">
        <v>168</v>
      </c>
    </row>
    <row r="373" spans="2:65" s="39" customFormat="1" ht="34.200000000000003" customHeight="1" x14ac:dyDescent="0.3">
      <c r="B373" s="139"/>
      <c r="C373" s="170" t="s">
        <v>569</v>
      </c>
      <c r="D373" s="170" t="s">
        <v>169</v>
      </c>
      <c r="E373" s="171" t="s">
        <v>570</v>
      </c>
      <c r="F373" s="256" t="s">
        <v>571</v>
      </c>
      <c r="G373" s="256"/>
      <c r="H373" s="256"/>
      <c r="I373" s="256"/>
      <c r="J373" s="172" t="s">
        <v>172</v>
      </c>
      <c r="K373" s="173">
        <v>1.903</v>
      </c>
      <c r="L373" s="257">
        <v>0</v>
      </c>
      <c r="M373" s="257"/>
      <c r="N373" s="258">
        <f>ROUND(L373*K373,2)</f>
        <v>0</v>
      </c>
      <c r="O373" s="258"/>
      <c r="P373" s="258"/>
      <c r="Q373" s="258"/>
      <c r="R373" s="141"/>
      <c r="T373" s="174"/>
      <c r="U373" s="50" t="s">
        <v>39</v>
      </c>
      <c r="V373" s="41"/>
      <c r="W373" s="175">
        <f>V373*K373</f>
        <v>0</v>
      </c>
      <c r="X373" s="175">
        <v>0</v>
      </c>
      <c r="Y373" s="175">
        <f>X373*K373</f>
        <v>0</v>
      </c>
      <c r="Z373" s="175">
        <v>0</v>
      </c>
      <c r="AA373" s="176">
        <f>Z373*K373</f>
        <v>0</v>
      </c>
      <c r="AR373" s="22" t="s">
        <v>173</v>
      </c>
      <c r="AT373" s="22" t="s">
        <v>169</v>
      </c>
      <c r="AU373" s="22" t="s">
        <v>98</v>
      </c>
      <c r="AY373" s="22" t="s">
        <v>168</v>
      </c>
      <c r="BE373" s="111">
        <f>IF(U373="základní",N373,0)</f>
        <v>0</v>
      </c>
      <c r="BF373" s="111">
        <f>IF(U373="snížená",N373,0)</f>
        <v>0</v>
      </c>
      <c r="BG373" s="111">
        <f>IF(U373="zákl. přenesená",N373,0)</f>
        <v>0</v>
      </c>
      <c r="BH373" s="111">
        <f>IF(U373="sníž. přenesená",N373,0)</f>
        <v>0</v>
      </c>
      <c r="BI373" s="111">
        <f>IF(U373="nulová",N373,0)</f>
        <v>0</v>
      </c>
      <c r="BJ373" s="22" t="s">
        <v>82</v>
      </c>
      <c r="BK373" s="111">
        <f>ROUND(L373*K373,2)</f>
        <v>0</v>
      </c>
      <c r="BL373" s="22" t="s">
        <v>173</v>
      </c>
      <c r="BM373" s="22" t="s">
        <v>572</v>
      </c>
    </row>
    <row r="374" spans="2:65" s="177" customFormat="1" ht="14.4" customHeight="1" x14ac:dyDescent="0.3">
      <c r="B374" s="178"/>
      <c r="C374" s="179"/>
      <c r="D374" s="179"/>
      <c r="E374" s="180"/>
      <c r="F374" s="259" t="s">
        <v>560</v>
      </c>
      <c r="G374" s="259"/>
      <c r="H374" s="259"/>
      <c r="I374" s="259"/>
      <c r="J374" s="179"/>
      <c r="K374" s="181">
        <v>1.903</v>
      </c>
      <c r="L374" s="179"/>
      <c r="M374" s="179"/>
      <c r="N374" s="179"/>
      <c r="O374" s="179"/>
      <c r="P374" s="179"/>
      <c r="Q374" s="179"/>
      <c r="R374" s="182"/>
      <c r="T374" s="183"/>
      <c r="U374" s="179"/>
      <c r="V374" s="179"/>
      <c r="W374" s="179"/>
      <c r="X374" s="179"/>
      <c r="Y374" s="179"/>
      <c r="Z374" s="179"/>
      <c r="AA374" s="184"/>
      <c r="AT374" s="185" t="s">
        <v>176</v>
      </c>
      <c r="AU374" s="185" t="s">
        <v>98</v>
      </c>
      <c r="AV374" s="177" t="s">
        <v>98</v>
      </c>
      <c r="AW374" s="177" t="s">
        <v>32</v>
      </c>
      <c r="AX374" s="177" t="s">
        <v>82</v>
      </c>
      <c r="AY374" s="185" t="s">
        <v>168</v>
      </c>
    </row>
    <row r="375" spans="2:65" s="39" customFormat="1" ht="14.4" customHeight="1" x14ac:dyDescent="0.3">
      <c r="B375" s="139"/>
      <c r="C375" s="170" t="s">
        <v>573</v>
      </c>
      <c r="D375" s="170" t="s">
        <v>169</v>
      </c>
      <c r="E375" s="171" t="s">
        <v>574</v>
      </c>
      <c r="F375" s="256" t="s">
        <v>575</v>
      </c>
      <c r="G375" s="256"/>
      <c r="H375" s="256"/>
      <c r="I375" s="256"/>
      <c r="J375" s="172" t="s">
        <v>211</v>
      </c>
      <c r="K375" s="173">
        <v>17.079999999999998</v>
      </c>
      <c r="L375" s="257">
        <v>0</v>
      </c>
      <c r="M375" s="257"/>
      <c r="N375" s="258">
        <f>ROUND(L375*K375,2)</f>
        <v>0</v>
      </c>
      <c r="O375" s="258"/>
      <c r="P375" s="258"/>
      <c r="Q375" s="258"/>
      <c r="R375" s="141"/>
      <c r="T375" s="174"/>
      <c r="U375" s="50" t="s">
        <v>39</v>
      </c>
      <c r="V375" s="41"/>
      <c r="W375" s="175">
        <f>V375*K375</f>
        <v>0</v>
      </c>
      <c r="X375" s="175">
        <v>2.1999999999999999E-2</v>
      </c>
      <c r="Y375" s="175">
        <f>X375*K375</f>
        <v>0.37575999999999993</v>
      </c>
      <c r="Z375" s="175">
        <v>0</v>
      </c>
      <c r="AA375" s="176">
        <f>Z375*K375</f>
        <v>0</v>
      </c>
      <c r="AR375" s="22" t="s">
        <v>173</v>
      </c>
      <c r="AT375" s="22" t="s">
        <v>169</v>
      </c>
      <c r="AU375" s="22" t="s">
        <v>98</v>
      </c>
      <c r="AY375" s="22" t="s">
        <v>168</v>
      </c>
      <c r="BE375" s="111">
        <f>IF(U375="základní",N375,0)</f>
        <v>0</v>
      </c>
      <c r="BF375" s="111">
        <f>IF(U375="snížená",N375,0)</f>
        <v>0</v>
      </c>
      <c r="BG375" s="111">
        <f>IF(U375="zákl. přenesená",N375,0)</f>
        <v>0</v>
      </c>
      <c r="BH375" s="111">
        <f>IF(U375="sníž. přenesená",N375,0)</f>
        <v>0</v>
      </c>
      <c r="BI375" s="111">
        <f>IF(U375="nulová",N375,0)</f>
        <v>0</v>
      </c>
      <c r="BJ375" s="22" t="s">
        <v>82</v>
      </c>
      <c r="BK375" s="111">
        <f>ROUND(L375*K375,2)</f>
        <v>0</v>
      </c>
      <c r="BL375" s="22" t="s">
        <v>173</v>
      </c>
      <c r="BM375" s="22" t="s">
        <v>576</v>
      </c>
    </row>
    <row r="376" spans="2:65" s="177" customFormat="1" ht="14.4" customHeight="1" x14ac:dyDescent="0.3">
      <c r="B376" s="178"/>
      <c r="C376" s="179"/>
      <c r="D376" s="179"/>
      <c r="E376" s="180"/>
      <c r="F376" s="259" t="s">
        <v>577</v>
      </c>
      <c r="G376" s="259"/>
      <c r="H376" s="259"/>
      <c r="I376" s="259"/>
      <c r="J376" s="179"/>
      <c r="K376" s="181">
        <v>17.079999999999998</v>
      </c>
      <c r="L376" s="179"/>
      <c r="M376" s="179"/>
      <c r="N376" s="179"/>
      <c r="O376" s="179"/>
      <c r="P376" s="179"/>
      <c r="Q376" s="179"/>
      <c r="R376" s="182"/>
      <c r="T376" s="183"/>
      <c r="U376" s="179"/>
      <c r="V376" s="179"/>
      <c r="W376" s="179"/>
      <c r="X376" s="179"/>
      <c r="Y376" s="179"/>
      <c r="Z376" s="179"/>
      <c r="AA376" s="184"/>
      <c r="AT376" s="185" t="s">
        <v>176</v>
      </c>
      <c r="AU376" s="185" t="s">
        <v>98</v>
      </c>
      <c r="AV376" s="177" t="s">
        <v>98</v>
      </c>
      <c r="AW376" s="177" t="s">
        <v>32</v>
      </c>
      <c r="AX376" s="177" t="s">
        <v>82</v>
      </c>
      <c r="AY376" s="185" t="s">
        <v>168</v>
      </c>
    </row>
    <row r="377" spans="2:65" s="39" customFormat="1" ht="14.4" customHeight="1" x14ac:dyDescent="0.3">
      <c r="B377" s="139"/>
      <c r="C377" s="170" t="s">
        <v>578</v>
      </c>
      <c r="D377" s="170" t="s">
        <v>169</v>
      </c>
      <c r="E377" s="171" t="s">
        <v>579</v>
      </c>
      <c r="F377" s="256" t="s">
        <v>580</v>
      </c>
      <c r="G377" s="256"/>
      <c r="H377" s="256"/>
      <c r="I377" s="256"/>
      <c r="J377" s="172" t="s">
        <v>211</v>
      </c>
      <c r="K377" s="173">
        <v>9</v>
      </c>
      <c r="L377" s="257">
        <v>0</v>
      </c>
      <c r="M377" s="257"/>
      <c r="N377" s="258">
        <f>ROUND(L377*K377,2)</f>
        <v>0</v>
      </c>
      <c r="O377" s="258"/>
      <c r="P377" s="258"/>
      <c r="Q377" s="258"/>
      <c r="R377" s="141"/>
      <c r="T377" s="174"/>
      <c r="U377" s="50" t="s">
        <v>39</v>
      </c>
      <c r="V377" s="41"/>
      <c r="W377" s="175">
        <f>V377*K377</f>
        <v>0</v>
      </c>
      <c r="X377" s="175">
        <v>0.22</v>
      </c>
      <c r="Y377" s="175">
        <f>X377*K377</f>
        <v>1.98</v>
      </c>
      <c r="Z377" s="175">
        <v>0</v>
      </c>
      <c r="AA377" s="176">
        <f>Z377*K377</f>
        <v>0</v>
      </c>
      <c r="AR377" s="22" t="s">
        <v>173</v>
      </c>
      <c r="AT377" s="22" t="s">
        <v>169</v>
      </c>
      <c r="AU377" s="22" t="s">
        <v>98</v>
      </c>
      <c r="AY377" s="22" t="s">
        <v>168</v>
      </c>
      <c r="BE377" s="111">
        <f>IF(U377="základní",N377,0)</f>
        <v>0</v>
      </c>
      <c r="BF377" s="111">
        <f>IF(U377="snížená",N377,0)</f>
        <v>0</v>
      </c>
      <c r="BG377" s="111">
        <f>IF(U377="zákl. přenesená",N377,0)</f>
        <v>0</v>
      </c>
      <c r="BH377" s="111">
        <f>IF(U377="sníž. přenesená",N377,0)</f>
        <v>0</v>
      </c>
      <c r="BI377" s="111">
        <f>IF(U377="nulová",N377,0)</f>
        <v>0</v>
      </c>
      <c r="BJ377" s="22" t="s">
        <v>82</v>
      </c>
      <c r="BK377" s="111">
        <f>ROUND(L377*K377,2)</f>
        <v>0</v>
      </c>
      <c r="BL377" s="22" t="s">
        <v>173</v>
      </c>
      <c r="BM377" s="22" t="s">
        <v>581</v>
      </c>
    </row>
    <row r="378" spans="2:65" s="177" customFormat="1" ht="14.4" customHeight="1" x14ac:dyDescent="0.3">
      <c r="B378" s="178"/>
      <c r="C378" s="179"/>
      <c r="D378" s="179"/>
      <c r="E378" s="180"/>
      <c r="F378" s="259" t="s">
        <v>582</v>
      </c>
      <c r="G378" s="259"/>
      <c r="H378" s="259"/>
      <c r="I378" s="259"/>
      <c r="J378" s="179"/>
      <c r="K378" s="181">
        <v>9</v>
      </c>
      <c r="L378" s="179"/>
      <c r="M378" s="179"/>
      <c r="N378" s="179"/>
      <c r="O378" s="179"/>
      <c r="P378" s="179"/>
      <c r="Q378" s="179"/>
      <c r="R378" s="182"/>
      <c r="T378" s="183"/>
      <c r="U378" s="179"/>
      <c r="V378" s="179"/>
      <c r="W378" s="179"/>
      <c r="X378" s="179"/>
      <c r="Y378" s="179"/>
      <c r="Z378" s="179"/>
      <c r="AA378" s="184"/>
      <c r="AT378" s="185" t="s">
        <v>176</v>
      </c>
      <c r="AU378" s="185" t="s">
        <v>98</v>
      </c>
      <c r="AV378" s="177" t="s">
        <v>98</v>
      </c>
      <c r="AW378" s="177" t="s">
        <v>32</v>
      </c>
      <c r="AX378" s="177" t="s">
        <v>82</v>
      </c>
      <c r="AY378" s="185" t="s">
        <v>168</v>
      </c>
    </row>
    <row r="379" spans="2:65" s="39" customFormat="1" ht="14.4" customHeight="1" x14ac:dyDescent="0.3">
      <c r="B379" s="139"/>
      <c r="C379" s="170" t="s">
        <v>583</v>
      </c>
      <c r="D379" s="170" t="s">
        <v>169</v>
      </c>
      <c r="E379" s="171" t="s">
        <v>584</v>
      </c>
      <c r="F379" s="256" t="s">
        <v>585</v>
      </c>
      <c r="G379" s="256"/>
      <c r="H379" s="256"/>
      <c r="I379" s="256"/>
      <c r="J379" s="172" t="s">
        <v>211</v>
      </c>
      <c r="K379" s="173">
        <v>5.3460000000000001</v>
      </c>
      <c r="L379" s="257">
        <v>0</v>
      </c>
      <c r="M379" s="257"/>
      <c r="N379" s="258">
        <f>ROUND(L379*K379,2)</f>
        <v>0</v>
      </c>
      <c r="O379" s="258"/>
      <c r="P379" s="258"/>
      <c r="Q379" s="258"/>
      <c r="R379" s="141"/>
      <c r="T379" s="174"/>
      <c r="U379" s="50" t="s">
        <v>39</v>
      </c>
      <c r="V379" s="41"/>
      <c r="W379" s="175">
        <f>V379*K379</f>
        <v>0</v>
      </c>
      <c r="X379" s="175">
        <v>2.1999999999999999E-2</v>
      </c>
      <c r="Y379" s="175">
        <f>X379*K379</f>
        <v>0.11761199999999999</v>
      </c>
      <c r="Z379" s="175">
        <v>0</v>
      </c>
      <c r="AA379" s="176">
        <f>Z379*K379</f>
        <v>0</v>
      </c>
      <c r="AR379" s="22" t="s">
        <v>173</v>
      </c>
      <c r="AT379" s="22" t="s">
        <v>169</v>
      </c>
      <c r="AU379" s="22" t="s">
        <v>98</v>
      </c>
      <c r="AY379" s="22" t="s">
        <v>168</v>
      </c>
      <c r="BE379" s="111">
        <f>IF(U379="základní",N379,0)</f>
        <v>0</v>
      </c>
      <c r="BF379" s="111">
        <f>IF(U379="snížená",N379,0)</f>
        <v>0</v>
      </c>
      <c r="BG379" s="111">
        <f>IF(U379="zákl. přenesená",N379,0)</f>
        <v>0</v>
      </c>
      <c r="BH379" s="111">
        <f>IF(U379="sníž. přenesená",N379,0)</f>
        <v>0</v>
      </c>
      <c r="BI379" s="111">
        <f>IF(U379="nulová",N379,0)</f>
        <v>0</v>
      </c>
      <c r="BJ379" s="22" t="s">
        <v>82</v>
      </c>
      <c r="BK379" s="111">
        <f>ROUND(L379*K379,2)</f>
        <v>0</v>
      </c>
      <c r="BL379" s="22" t="s">
        <v>173</v>
      </c>
      <c r="BM379" s="22" t="s">
        <v>586</v>
      </c>
    </row>
    <row r="380" spans="2:65" s="177" customFormat="1" ht="14.4" customHeight="1" x14ac:dyDescent="0.3">
      <c r="B380" s="178"/>
      <c r="C380" s="179"/>
      <c r="D380" s="179"/>
      <c r="E380" s="180"/>
      <c r="F380" s="259" t="s">
        <v>587</v>
      </c>
      <c r="G380" s="259"/>
      <c r="H380" s="259"/>
      <c r="I380" s="259"/>
      <c r="J380" s="179"/>
      <c r="K380" s="181">
        <v>5.3460000000000001</v>
      </c>
      <c r="L380" s="179"/>
      <c r="M380" s="179"/>
      <c r="N380" s="179"/>
      <c r="O380" s="179"/>
      <c r="P380" s="179"/>
      <c r="Q380" s="179"/>
      <c r="R380" s="182"/>
      <c r="T380" s="183"/>
      <c r="U380" s="179"/>
      <c r="V380" s="179"/>
      <c r="W380" s="179"/>
      <c r="X380" s="179"/>
      <c r="Y380" s="179"/>
      <c r="Z380" s="179"/>
      <c r="AA380" s="184"/>
      <c r="AT380" s="185" t="s">
        <v>176</v>
      </c>
      <c r="AU380" s="185" t="s">
        <v>98</v>
      </c>
      <c r="AV380" s="177" t="s">
        <v>98</v>
      </c>
      <c r="AW380" s="177" t="s">
        <v>32</v>
      </c>
      <c r="AX380" s="177" t="s">
        <v>82</v>
      </c>
      <c r="AY380" s="185" t="s">
        <v>168</v>
      </c>
    </row>
    <row r="381" spans="2:65" s="39" customFormat="1" ht="22.95" customHeight="1" x14ac:dyDescent="0.3">
      <c r="B381" s="139"/>
      <c r="C381" s="170" t="s">
        <v>588</v>
      </c>
      <c r="D381" s="170" t="s">
        <v>169</v>
      </c>
      <c r="E381" s="171" t="s">
        <v>589</v>
      </c>
      <c r="F381" s="256" t="s">
        <v>590</v>
      </c>
      <c r="G381" s="256"/>
      <c r="H381" s="256"/>
      <c r="I381" s="256"/>
      <c r="J381" s="172" t="s">
        <v>200</v>
      </c>
      <c r="K381" s="173">
        <v>0.20300000000000001</v>
      </c>
      <c r="L381" s="257">
        <v>0</v>
      </c>
      <c r="M381" s="257"/>
      <c r="N381" s="258">
        <f>ROUND(L381*K381,2)</f>
        <v>0</v>
      </c>
      <c r="O381" s="258"/>
      <c r="P381" s="258"/>
      <c r="Q381" s="258"/>
      <c r="R381" s="141"/>
      <c r="T381" s="174"/>
      <c r="U381" s="50" t="s">
        <v>39</v>
      </c>
      <c r="V381" s="41"/>
      <c r="W381" s="175">
        <f>V381*K381</f>
        <v>0</v>
      </c>
      <c r="X381" s="175">
        <v>1.0525899999999999</v>
      </c>
      <c r="Y381" s="175">
        <f>X381*K381</f>
        <v>0.21367576999999999</v>
      </c>
      <c r="Z381" s="175">
        <v>0</v>
      </c>
      <c r="AA381" s="176">
        <f>Z381*K381</f>
        <v>0</v>
      </c>
      <c r="AR381" s="22" t="s">
        <v>173</v>
      </c>
      <c r="AT381" s="22" t="s">
        <v>169</v>
      </c>
      <c r="AU381" s="22" t="s">
        <v>98</v>
      </c>
      <c r="AY381" s="22" t="s">
        <v>168</v>
      </c>
      <c r="BE381" s="111">
        <f>IF(U381="základní",N381,0)</f>
        <v>0</v>
      </c>
      <c r="BF381" s="111">
        <f>IF(U381="snížená",N381,0)</f>
        <v>0</v>
      </c>
      <c r="BG381" s="111">
        <f>IF(U381="zákl. přenesená",N381,0)</f>
        <v>0</v>
      </c>
      <c r="BH381" s="111">
        <f>IF(U381="sníž. přenesená",N381,0)</f>
        <v>0</v>
      </c>
      <c r="BI381" s="111">
        <f>IF(U381="nulová",N381,0)</f>
        <v>0</v>
      </c>
      <c r="BJ381" s="22" t="s">
        <v>82</v>
      </c>
      <c r="BK381" s="111">
        <f>ROUND(L381*K381,2)</f>
        <v>0</v>
      </c>
      <c r="BL381" s="22" t="s">
        <v>173</v>
      </c>
      <c r="BM381" s="22" t="s">
        <v>591</v>
      </c>
    </row>
    <row r="382" spans="2:65" s="177" customFormat="1" ht="14.4" customHeight="1" x14ac:dyDescent="0.3">
      <c r="B382" s="178"/>
      <c r="C382" s="179"/>
      <c r="D382" s="179"/>
      <c r="E382" s="180"/>
      <c r="F382" s="259" t="s">
        <v>592</v>
      </c>
      <c r="G382" s="259"/>
      <c r="H382" s="259"/>
      <c r="I382" s="259"/>
      <c r="J382" s="179"/>
      <c r="K382" s="181">
        <v>0.20300000000000001</v>
      </c>
      <c r="L382" s="179"/>
      <c r="M382" s="179"/>
      <c r="N382" s="179"/>
      <c r="O382" s="179"/>
      <c r="P382" s="179"/>
      <c r="Q382" s="179"/>
      <c r="R382" s="182"/>
      <c r="T382" s="183"/>
      <c r="U382" s="179"/>
      <c r="V382" s="179"/>
      <c r="W382" s="179"/>
      <c r="X382" s="179"/>
      <c r="Y382" s="179"/>
      <c r="Z382" s="179"/>
      <c r="AA382" s="184"/>
      <c r="AT382" s="185" t="s">
        <v>176</v>
      </c>
      <c r="AU382" s="185" t="s">
        <v>98</v>
      </c>
      <c r="AV382" s="177" t="s">
        <v>98</v>
      </c>
      <c r="AW382" s="177" t="s">
        <v>32</v>
      </c>
      <c r="AX382" s="177" t="s">
        <v>82</v>
      </c>
      <c r="AY382" s="185" t="s">
        <v>168</v>
      </c>
    </row>
    <row r="383" spans="2:65" s="39" customFormat="1" ht="22.95" customHeight="1" x14ac:dyDescent="0.3">
      <c r="B383" s="139"/>
      <c r="C383" s="170" t="s">
        <v>593</v>
      </c>
      <c r="D383" s="170" t="s">
        <v>169</v>
      </c>
      <c r="E383" s="171" t="s">
        <v>594</v>
      </c>
      <c r="F383" s="256" t="s">
        <v>595</v>
      </c>
      <c r="G383" s="256"/>
      <c r="H383" s="256"/>
      <c r="I383" s="256"/>
      <c r="J383" s="172" t="s">
        <v>172</v>
      </c>
      <c r="K383" s="173">
        <v>6.7750000000000004</v>
      </c>
      <c r="L383" s="257">
        <v>0</v>
      </c>
      <c r="M383" s="257"/>
      <c r="N383" s="258">
        <f>ROUND(L383*K383,2)</f>
        <v>0</v>
      </c>
      <c r="O383" s="258"/>
      <c r="P383" s="258"/>
      <c r="Q383" s="258"/>
      <c r="R383" s="141"/>
      <c r="T383" s="174"/>
      <c r="U383" s="50" t="s">
        <v>39</v>
      </c>
      <c r="V383" s="41"/>
      <c r="W383" s="175">
        <f>V383*K383</f>
        <v>0</v>
      </c>
      <c r="X383" s="175">
        <v>1.98</v>
      </c>
      <c r="Y383" s="175">
        <f>X383*K383</f>
        <v>13.4145</v>
      </c>
      <c r="Z383" s="175">
        <v>0</v>
      </c>
      <c r="AA383" s="176">
        <f>Z383*K383</f>
        <v>0</v>
      </c>
      <c r="AR383" s="22" t="s">
        <v>173</v>
      </c>
      <c r="AT383" s="22" t="s">
        <v>169</v>
      </c>
      <c r="AU383" s="22" t="s">
        <v>98</v>
      </c>
      <c r="AY383" s="22" t="s">
        <v>168</v>
      </c>
      <c r="BE383" s="111">
        <f>IF(U383="základní",N383,0)</f>
        <v>0</v>
      </c>
      <c r="BF383" s="111">
        <f>IF(U383="snížená",N383,0)</f>
        <v>0</v>
      </c>
      <c r="BG383" s="111">
        <f>IF(U383="zákl. přenesená",N383,0)</f>
        <v>0</v>
      </c>
      <c r="BH383" s="111">
        <f>IF(U383="sníž. přenesená",N383,0)</f>
        <v>0</v>
      </c>
      <c r="BI383" s="111">
        <f>IF(U383="nulová",N383,0)</f>
        <v>0</v>
      </c>
      <c r="BJ383" s="22" t="s">
        <v>82</v>
      </c>
      <c r="BK383" s="111">
        <f>ROUND(L383*K383,2)</f>
        <v>0</v>
      </c>
      <c r="BL383" s="22" t="s">
        <v>173</v>
      </c>
      <c r="BM383" s="22" t="s">
        <v>596</v>
      </c>
    </row>
    <row r="384" spans="2:65" s="177" customFormat="1" ht="14.4" customHeight="1" x14ac:dyDescent="0.3">
      <c r="B384" s="178"/>
      <c r="C384" s="179"/>
      <c r="D384" s="179"/>
      <c r="E384" s="180"/>
      <c r="F384" s="259" t="s">
        <v>597</v>
      </c>
      <c r="G384" s="259"/>
      <c r="H384" s="259"/>
      <c r="I384" s="259"/>
      <c r="J384" s="179"/>
      <c r="K384" s="181">
        <v>6.7750000000000004</v>
      </c>
      <c r="L384" s="179"/>
      <c r="M384" s="179"/>
      <c r="N384" s="179"/>
      <c r="O384" s="179"/>
      <c r="P384" s="179"/>
      <c r="Q384" s="179"/>
      <c r="R384" s="182"/>
      <c r="T384" s="183"/>
      <c r="U384" s="179"/>
      <c r="V384" s="179"/>
      <c r="W384" s="179"/>
      <c r="X384" s="179"/>
      <c r="Y384" s="179"/>
      <c r="Z384" s="179"/>
      <c r="AA384" s="184"/>
      <c r="AT384" s="185" t="s">
        <v>176</v>
      </c>
      <c r="AU384" s="185" t="s">
        <v>98</v>
      </c>
      <c r="AV384" s="177" t="s">
        <v>98</v>
      </c>
      <c r="AW384" s="177" t="s">
        <v>32</v>
      </c>
      <c r="AX384" s="177" t="s">
        <v>82</v>
      </c>
      <c r="AY384" s="185" t="s">
        <v>168</v>
      </c>
    </row>
    <row r="385" spans="1:65" s="39" customFormat="1" ht="22.95" customHeight="1" x14ac:dyDescent="0.3">
      <c r="B385" s="139"/>
      <c r="C385" s="170" t="s">
        <v>598</v>
      </c>
      <c r="D385" s="170" t="s">
        <v>169</v>
      </c>
      <c r="E385" s="171" t="s">
        <v>599</v>
      </c>
      <c r="F385" s="256" t="s">
        <v>600</v>
      </c>
      <c r="G385" s="256"/>
      <c r="H385" s="256"/>
      <c r="I385" s="256"/>
      <c r="J385" s="172" t="s">
        <v>172</v>
      </c>
      <c r="K385" s="173">
        <v>0.63</v>
      </c>
      <c r="L385" s="257">
        <v>0</v>
      </c>
      <c r="M385" s="257"/>
      <c r="N385" s="258">
        <f>ROUND(L385*K385,2)</f>
        <v>0</v>
      </c>
      <c r="O385" s="258"/>
      <c r="P385" s="258"/>
      <c r="Q385" s="258"/>
      <c r="R385" s="141"/>
      <c r="T385" s="174"/>
      <c r="U385" s="50" t="s">
        <v>39</v>
      </c>
      <c r="V385" s="41"/>
      <c r="W385" s="175">
        <f>V385*K385</f>
        <v>0</v>
      </c>
      <c r="X385" s="175">
        <v>1.98</v>
      </c>
      <c r="Y385" s="175">
        <f>X385*K385</f>
        <v>1.2474000000000001</v>
      </c>
      <c r="Z385" s="175">
        <v>0</v>
      </c>
      <c r="AA385" s="176">
        <f>Z385*K385</f>
        <v>0</v>
      </c>
      <c r="AR385" s="22" t="s">
        <v>173</v>
      </c>
      <c r="AT385" s="22" t="s">
        <v>169</v>
      </c>
      <c r="AU385" s="22" t="s">
        <v>98</v>
      </c>
      <c r="AY385" s="22" t="s">
        <v>168</v>
      </c>
      <c r="BE385" s="111">
        <f>IF(U385="základní",N385,0)</f>
        <v>0</v>
      </c>
      <c r="BF385" s="111">
        <f>IF(U385="snížená",N385,0)</f>
        <v>0</v>
      </c>
      <c r="BG385" s="111">
        <f>IF(U385="zákl. přenesená",N385,0)</f>
        <v>0</v>
      </c>
      <c r="BH385" s="111">
        <f>IF(U385="sníž. přenesená",N385,0)</f>
        <v>0</v>
      </c>
      <c r="BI385" s="111">
        <f>IF(U385="nulová",N385,0)</f>
        <v>0</v>
      </c>
      <c r="BJ385" s="22" t="s">
        <v>82</v>
      </c>
      <c r="BK385" s="111">
        <f>ROUND(L385*K385,2)</f>
        <v>0</v>
      </c>
      <c r="BL385" s="22" t="s">
        <v>173</v>
      </c>
      <c r="BM385" s="22" t="s">
        <v>601</v>
      </c>
    </row>
    <row r="386" spans="1:65" s="177" customFormat="1" ht="14.4" customHeight="1" x14ac:dyDescent="0.3">
      <c r="B386" s="178"/>
      <c r="C386" s="179"/>
      <c r="D386" s="179"/>
      <c r="E386" s="180"/>
      <c r="F386" s="259" t="s">
        <v>602</v>
      </c>
      <c r="G386" s="259"/>
      <c r="H386" s="259"/>
      <c r="I386" s="259"/>
      <c r="J386" s="179"/>
      <c r="K386" s="181">
        <v>0.63</v>
      </c>
      <c r="L386" s="179"/>
      <c r="M386" s="179"/>
      <c r="N386" s="179"/>
      <c r="O386" s="179"/>
      <c r="P386" s="179"/>
      <c r="Q386" s="179"/>
      <c r="R386" s="182"/>
      <c r="T386" s="183"/>
      <c r="U386" s="179"/>
      <c r="V386" s="179"/>
      <c r="W386" s="179"/>
      <c r="X386" s="179"/>
      <c r="Y386" s="179"/>
      <c r="Z386" s="179"/>
      <c r="AA386" s="184"/>
      <c r="AT386" s="185" t="s">
        <v>176</v>
      </c>
      <c r="AU386" s="185" t="s">
        <v>98</v>
      </c>
      <c r="AV386" s="177" t="s">
        <v>98</v>
      </c>
      <c r="AW386" s="177" t="s">
        <v>32</v>
      </c>
      <c r="AX386" s="177" t="s">
        <v>82</v>
      </c>
      <c r="AY386" s="185" t="s">
        <v>168</v>
      </c>
    </row>
    <row r="387" spans="1:65" s="39" customFormat="1" ht="22.95" customHeight="1" x14ac:dyDescent="0.3">
      <c r="B387" s="139"/>
      <c r="C387" s="170" t="s">
        <v>603</v>
      </c>
      <c r="D387" s="170" t="s">
        <v>169</v>
      </c>
      <c r="E387" s="171" t="s">
        <v>604</v>
      </c>
      <c r="F387" s="256" t="s">
        <v>605</v>
      </c>
      <c r="G387" s="256"/>
      <c r="H387" s="256"/>
      <c r="I387" s="256"/>
      <c r="J387" s="172" t="s">
        <v>172</v>
      </c>
      <c r="K387" s="173">
        <v>1.35</v>
      </c>
      <c r="L387" s="257">
        <v>0</v>
      </c>
      <c r="M387" s="257"/>
      <c r="N387" s="258">
        <f>ROUND(L387*K387,2)</f>
        <v>0</v>
      </c>
      <c r="O387" s="258"/>
      <c r="P387" s="258"/>
      <c r="Q387" s="258"/>
      <c r="R387" s="141"/>
      <c r="T387" s="174"/>
      <c r="U387" s="50" t="s">
        <v>39</v>
      </c>
      <c r="V387" s="41"/>
      <c r="W387" s="175">
        <f>V387*K387</f>
        <v>0</v>
      </c>
      <c r="X387" s="175">
        <v>2.16</v>
      </c>
      <c r="Y387" s="175">
        <f>X387*K387</f>
        <v>2.9160000000000004</v>
      </c>
      <c r="Z387" s="175">
        <v>0</v>
      </c>
      <c r="AA387" s="176">
        <f>Z387*K387</f>
        <v>0</v>
      </c>
      <c r="AR387" s="22" t="s">
        <v>173</v>
      </c>
      <c r="AT387" s="22" t="s">
        <v>169</v>
      </c>
      <c r="AU387" s="22" t="s">
        <v>98</v>
      </c>
      <c r="AY387" s="22" t="s">
        <v>168</v>
      </c>
      <c r="BE387" s="111">
        <f>IF(U387="základní",N387,0)</f>
        <v>0</v>
      </c>
      <c r="BF387" s="111">
        <f>IF(U387="snížená",N387,0)</f>
        <v>0</v>
      </c>
      <c r="BG387" s="111">
        <f>IF(U387="zákl. přenesená",N387,0)</f>
        <v>0</v>
      </c>
      <c r="BH387" s="111">
        <f>IF(U387="sníž. přenesená",N387,0)</f>
        <v>0</v>
      </c>
      <c r="BI387" s="111">
        <f>IF(U387="nulová",N387,0)</f>
        <v>0</v>
      </c>
      <c r="BJ387" s="22" t="s">
        <v>82</v>
      </c>
      <c r="BK387" s="111">
        <f>ROUND(L387*K387,2)</f>
        <v>0</v>
      </c>
      <c r="BL387" s="22" t="s">
        <v>173</v>
      </c>
      <c r="BM387" s="22" t="s">
        <v>606</v>
      </c>
    </row>
    <row r="388" spans="1:65" s="177" customFormat="1" ht="14.4" customHeight="1" x14ac:dyDescent="0.3">
      <c r="B388" s="178"/>
      <c r="C388" s="179"/>
      <c r="D388" s="179"/>
      <c r="E388" s="180"/>
      <c r="F388" s="259" t="s">
        <v>607</v>
      </c>
      <c r="G388" s="259"/>
      <c r="H388" s="259"/>
      <c r="I388" s="259"/>
      <c r="J388" s="179"/>
      <c r="K388" s="181">
        <v>1.35</v>
      </c>
      <c r="L388" s="179"/>
      <c r="M388" s="179"/>
      <c r="N388" s="179"/>
      <c r="O388" s="179"/>
      <c r="P388" s="179"/>
      <c r="Q388" s="179"/>
      <c r="R388" s="182"/>
      <c r="T388" s="183"/>
      <c r="U388" s="179"/>
      <c r="V388" s="179"/>
      <c r="W388" s="179"/>
      <c r="X388" s="179"/>
      <c r="Y388" s="179"/>
      <c r="Z388" s="179"/>
      <c r="AA388" s="184"/>
      <c r="AT388" s="185" t="s">
        <v>176</v>
      </c>
      <c r="AU388" s="185" t="s">
        <v>98</v>
      </c>
      <c r="AV388" s="177" t="s">
        <v>98</v>
      </c>
      <c r="AW388" s="177" t="s">
        <v>32</v>
      </c>
      <c r="AX388" s="177" t="s">
        <v>82</v>
      </c>
      <c r="AY388" s="185" t="s">
        <v>168</v>
      </c>
    </row>
    <row r="389" spans="1:65" s="39" customFormat="1" ht="14.4" customHeight="1" x14ac:dyDescent="0.3">
      <c r="B389" s="139"/>
      <c r="C389" s="170" t="s">
        <v>608</v>
      </c>
      <c r="D389" s="170" t="s">
        <v>169</v>
      </c>
      <c r="E389" s="171" t="s">
        <v>609</v>
      </c>
      <c r="F389" s="256" t="s">
        <v>610</v>
      </c>
      <c r="G389" s="256"/>
      <c r="H389" s="256"/>
      <c r="I389" s="256"/>
      <c r="J389" s="172" t="s">
        <v>172</v>
      </c>
      <c r="K389" s="173">
        <v>3.8740000000000001</v>
      </c>
      <c r="L389" s="257">
        <v>0</v>
      </c>
      <c r="M389" s="257"/>
      <c r="N389" s="258">
        <f>ROUND(L389*K389,2)</f>
        <v>0</v>
      </c>
      <c r="O389" s="258"/>
      <c r="P389" s="258"/>
      <c r="Q389" s="258"/>
      <c r="R389" s="141"/>
      <c r="T389" s="174"/>
      <c r="U389" s="50" t="s">
        <v>39</v>
      </c>
      <c r="V389" s="41"/>
      <c r="W389" s="175">
        <f>V389*K389</f>
        <v>0</v>
      </c>
      <c r="X389" s="175">
        <v>0.42</v>
      </c>
      <c r="Y389" s="175">
        <f>X389*K389</f>
        <v>1.6270800000000001</v>
      </c>
      <c r="Z389" s="175">
        <v>0</v>
      </c>
      <c r="AA389" s="176">
        <f>Z389*K389</f>
        <v>0</v>
      </c>
      <c r="AR389" s="22" t="s">
        <v>173</v>
      </c>
      <c r="AT389" s="22" t="s">
        <v>169</v>
      </c>
      <c r="AU389" s="22" t="s">
        <v>98</v>
      </c>
      <c r="AY389" s="22" t="s">
        <v>168</v>
      </c>
      <c r="BE389" s="111">
        <f>IF(U389="základní",N389,0)</f>
        <v>0</v>
      </c>
      <c r="BF389" s="111">
        <f>IF(U389="snížená",N389,0)</f>
        <v>0</v>
      </c>
      <c r="BG389" s="111">
        <f>IF(U389="zákl. přenesená",N389,0)</f>
        <v>0</v>
      </c>
      <c r="BH389" s="111">
        <f>IF(U389="sníž. přenesená",N389,0)</f>
        <v>0</v>
      </c>
      <c r="BI389" s="111">
        <f>IF(U389="nulová",N389,0)</f>
        <v>0</v>
      </c>
      <c r="BJ389" s="22" t="s">
        <v>82</v>
      </c>
      <c r="BK389" s="111">
        <f>ROUND(L389*K389,2)</f>
        <v>0</v>
      </c>
      <c r="BL389" s="22" t="s">
        <v>173</v>
      </c>
      <c r="BM389" s="22" t="s">
        <v>611</v>
      </c>
    </row>
    <row r="390" spans="1:65" s="177" customFormat="1" ht="22.95" customHeight="1" x14ac:dyDescent="0.3">
      <c r="B390" s="178"/>
      <c r="C390" s="179"/>
      <c r="D390" s="179"/>
      <c r="E390" s="180"/>
      <c r="F390" s="259" t="s">
        <v>612</v>
      </c>
      <c r="G390" s="259"/>
      <c r="H390" s="259"/>
      <c r="I390" s="259"/>
      <c r="J390" s="179"/>
      <c r="K390" s="181">
        <v>3.8740000000000001</v>
      </c>
      <c r="L390" s="179"/>
      <c r="M390" s="179"/>
      <c r="N390" s="179"/>
      <c r="O390" s="179"/>
      <c r="P390" s="179"/>
      <c r="Q390" s="179"/>
      <c r="R390" s="182"/>
      <c r="T390" s="183"/>
      <c r="U390" s="179"/>
      <c r="V390" s="179"/>
      <c r="W390" s="179"/>
      <c r="X390" s="179"/>
      <c r="Y390" s="179"/>
      <c r="Z390" s="179"/>
      <c r="AA390" s="184"/>
      <c r="AT390" s="185" t="s">
        <v>176</v>
      </c>
      <c r="AU390" s="185" t="s">
        <v>98</v>
      </c>
      <c r="AV390" s="177" t="s">
        <v>98</v>
      </c>
      <c r="AW390" s="177" t="s">
        <v>32</v>
      </c>
      <c r="AX390" s="177" t="s">
        <v>82</v>
      </c>
      <c r="AY390" s="185" t="s">
        <v>168</v>
      </c>
    </row>
    <row r="391" spans="1:65" s="39" customFormat="1" ht="22.95" customHeight="1" x14ac:dyDescent="0.3">
      <c r="B391" s="139"/>
      <c r="C391" s="170" t="s">
        <v>613</v>
      </c>
      <c r="D391" s="170" t="s">
        <v>169</v>
      </c>
      <c r="E391" s="171" t="s">
        <v>614</v>
      </c>
      <c r="F391" s="256" t="s">
        <v>615</v>
      </c>
      <c r="G391" s="256"/>
      <c r="H391" s="256"/>
      <c r="I391" s="256"/>
      <c r="J391" s="172" t="s">
        <v>172</v>
      </c>
      <c r="K391" s="173">
        <v>45.545999999999999</v>
      </c>
      <c r="L391" s="257">
        <v>0</v>
      </c>
      <c r="M391" s="257"/>
      <c r="N391" s="258">
        <f>ROUND(L391*K391,2)</f>
        <v>0</v>
      </c>
      <c r="O391" s="258"/>
      <c r="P391" s="258"/>
      <c r="Q391" s="258"/>
      <c r="R391" s="141"/>
      <c r="T391" s="174"/>
      <c r="U391" s="50" t="s">
        <v>39</v>
      </c>
      <c r="V391" s="41"/>
      <c r="W391" s="175">
        <f>V391*K391</f>
        <v>0</v>
      </c>
      <c r="X391" s="175">
        <v>2.16</v>
      </c>
      <c r="Y391" s="175">
        <f>X391*K391</f>
        <v>98.379360000000005</v>
      </c>
      <c r="Z391" s="175">
        <v>0</v>
      </c>
      <c r="AA391" s="176">
        <f>Z391*K391</f>
        <v>0</v>
      </c>
      <c r="AR391" s="22" t="s">
        <v>173</v>
      </c>
      <c r="AT391" s="22" t="s">
        <v>169</v>
      </c>
      <c r="AU391" s="22" t="s">
        <v>98</v>
      </c>
      <c r="AY391" s="22" t="s">
        <v>168</v>
      </c>
      <c r="BE391" s="111">
        <f>IF(U391="základní",N391,0)</f>
        <v>0</v>
      </c>
      <c r="BF391" s="111">
        <f>IF(U391="snížená",N391,0)</f>
        <v>0</v>
      </c>
      <c r="BG391" s="111">
        <f>IF(U391="zákl. přenesená",N391,0)</f>
        <v>0</v>
      </c>
      <c r="BH391" s="111">
        <f>IF(U391="sníž. přenesená",N391,0)</f>
        <v>0</v>
      </c>
      <c r="BI391" s="111">
        <f>IF(U391="nulová",N391,0)</f>
        <v>0</v>
      </c>
      <c r="BJ391" s="22" t="s">
        <v>82</v>
      </c>
      <c r="BK391" s="111">
        <f>ROUND(L391*K391,2)</f>
        <v>0</v>
      </c>
      <c r="BL391" s="22" t="s">
        <v>173</v>
      </c>
      <c r="BM391" s="22" t="s">
        <v>616</v>
      </c>
    </row>
    <row r="392" spans="1:65" s="177" customFormat="1" ht="14.4" customHeight="1" x14ac:dyDescent="0.3">
      <c r="B392" s="178"/>
      <c r="C392" s="179"/>
      <c r="D392" s="179"/>
      <c r="E392" s="180"/>
      <c r="F392" s="259" t="s">
        <v>617</v>
      </c>
      <c r="G392" s="259"/>
      <c r="H392" s="259"/>
      <c r="I392" s="259"/>
      <c r="J392" s="179"/>
      <c r="K392" s="181">
        <v>4.59</v>
      </c>
      <c r="L392" s="179"/>
      <c r="M392" s="179"/>
      <c r="N392" s="179"/>
      <c r="O392" s="179"/>
      <c r="P392" s="179"/>
      <c r="Q392" s="179"/>
      <c r="R392" s="182"/>
      <c r="T392" s="183"/>
      <c r="U392" s="179"/>
      <c r="V392" s="179"/>
      <c r="W392" s="179"/>
      <c r="X392" s="179"/>
      <c r="Y392" s="179"/>
      <c r="Z392" s="179"/>
      <c r="AA392" s="184"/>
      <c r="AT392" s="185" t="s">
        <v>176</v>
      </c>
      <c r="AU392" s="185" t="s">
        <v>98</v>
      </c>
      <c r="AV392" s="177" t="s">
        <v>98</v>
      </c>
      <c r="AW392" s="177" t="s">
        <v>32</v>
      </c>
      <c r="AX392" s="177" t="s">
        <v>74</v>
      </c>
      <c r="AY392" s="185" t="s">
        <v>168</v>
      </c>
    </row>
    <row r="393" spans="1:65" ht="14.4" customHeight="1" x14ac:dyDescent="0.3">
      <c r="A393" s="177"/>
      <c r="B393" s="178"/>
      <c r="C393" s="179"/>
      <c r="D393" s="179"/>
      <c r="E393" s="180"/>
      <c r="F393" s="260" t="s">
        <v>618</v>
      </c>
      <c r="G393" s="260"/>
      <c r="H393" s="260"/>
      <c r="I393" s="260"/>
      <c r="J393" s="179"/>
      <c r="K393" s="181">
        <v>16.268999999999998</v>
      </c>
      <c r="L393" s="179"/>
      <c r="M393" s="179"/>
      <c r="N393" s="179"/>
      <c r="O393" s="179"/>
      <c r="P393" s="179"/>
      <c r="Q393" s="179"/>
      <c r="R393" s="182"/>
      <c r="T393" s="183"/>
      <c r="U393" s="179"/>
      <c r="V393" s="179"/>
      <c r="W393" s="179"/>
      <c r="X393" s="179"/>
      <c r="Y393" s="179"/>
      <c r="Z393" s="179"/>
      <c r="AA393" s="184"/>
      <c r="AT393" s="185" t="s">
        <v>176</v>
      </c>
      <c r="AU393" s="185" t="s">
        <v>98</v>
      </c>
      <c r="AV393" s="177" t="s">
        <v>98</v>
      </c>
      <c r="AW393" s="177" t="s">
        <v>32</v>
      </c>
      <c r="AX393" s="177" t="s">
        <v>74</v>
      </c>
      <c r="AY393" s="185" t="s">
        <v>168</v>
      </c>
    </row>
    <row r="394" spans="1:65" ht="14.4" customHeight="1" x14ac:dyDescent="0.3">
      <c r="A394" s="177"/>
      <c r="B394" s="178"/>
      <c r="C394" s="179"/>
      <c r="D394" s="179"/>
      <c r="E394" s="180"/>
      <c r="F394" s="260" t="s">
        <v>619</v>
      </c>
      <c r="G394" s="260"/>
      <c r="H394" s="260"/>
      <c r="I394" s="260"/>
      <c r="J394" s="179"/>
      <c r="K394" s="181">
        <v>2.827</v>
      </c>
      <c r="L394" s="179"/>
      <c r="M394" s="179"/>
      <c r="N394" s="179"/>
      <c r="O394" s="179"/>
      <c r="P394" s="179"/>
      <c r="Q394" s="179"/>
      <c r="R394" s="182"/>
      <c r="T394" s="183"/>
      <c r="U394" s="179"/>
      <c r="V394" s="179"/>
      <c r="W394" s="179"/>
      <c r="X394" s="179"/>
      <c r="Y394" s="179"/>
      <c r="Z394" s="179"/>
      <c r="AA394" s="184"/>
      <c r="AT394" s="185" t="s">
        <v>176</v>
      </c>
      <c r="AU394" s="185" t="s">
        <v>98</v>
      </c>
      <c r="AV394" s="177" t="s">
        <v>98</v>
      </c>
      <c r="AW394" s="177" t="s">
        <v>32</v>
      </c>
      <c r="AX394" s="177" t="s">
        <v>74</v>
      </c>
      <c r="AY394" s="185" t="s">
        <v>168</v>
      </c>
    </row>
    <row r="395" spans="1:65" ht="14.4" customHeight="1" x14ac:dyDescent="0.3">
      <c r="A395" s="177"/>
      <c r="B395" s="178"/>
      <c r="C395" s="179"/>
      <c r="D395" s="179"/>
      <c r="E395" s="180"/>
      <c r="F395" s="260" t="s">
        <v>620</v>
      </c>
      <c r="G395" s="260"/>
      <c r="H395" s="260"/>
      <c r="I395" s="260"/>
      <c r="J395" s="179"/>
      <c r="K395" s="181">
        <v>7.1040000000000001</v>
      </c>
      <c r="L395" s="179"/>
      <c r="M395" s="179"/>
      <c r="N395" s="179"/>
      <c r="O395" s="179"/>
      <c r="P395" s="179"/>
      <c r="Q395" s="179"/>
      <c r="R395" s="182"/>
      <c r="T395" s="183"/>
      <c r="U395" s="179"/>
      <c r="V395" s="179"/>
      <c r="W395" s="179"/>
      <c r="X395" s="179"/>
      <c r="Y395" s="179"/>
      <c r="Z395" s="179"/>
      <c r="AA395" s="184"/>
      <c r="AT395" s="185" t="s">
        <v>176</v>
      </c>
      <c r="AU395" s="185" t="s">
        <v>98</v>
      </c>
      <c r="AV395" s="177" t="s">
        <v>98</v>
      </c>
      <c r="AW395" s="177" t="s">
        <v>32</v>
      </c>
      <c r="AX395" s="177" t="s">
        <v>74</v>
      </c>
      <c r="AY395" s="185" t="s">
        <v>168</v>
      </c>
    </row>
    <row r="396" spans="1:65" ht="14.4" customHeight="1" x14ac:dyDescent="0.3">
      <c r="A396" s="177"/>
      <c r="B396" s="178"/>
      <c r="C396" s="179"/>
      <c r="D396" s="179"/>
      <c r="E396" s="180"/>
      <c r="F396" s="260" t="s">
        <v>621</v>
      </c>
      <c r="G396" s="260"/>
      <c r="H396" s="260"/>
      <c r="I396" s="260"/>
      <c r="J396" s="179"/>
      <c r="K396" s="181">
        <v>3.2759999999999998</v>
      </c>
      <c r="L396" s="179"/>
      <c r="M396" s="179"/>
      <c r="N396" s="179"/>
      <c r="O396" s="179"/>
      <c r="P396" s="179"/>
      <c r="Q396" s="179"/>
      <c r="R396" s="182"/>
      <c r="T396" s="183"/>
      <c r="U396" s="179"/>
      <c r="V396" s="179"/>
      <c r="W396" s="179"/>
      <c r="X396" s="179"/>
      <c r="Y396" s="179"/>
      <c r="Z396" s="179"/>
      <c r="AA396" s="184"/>
      <c r="AT396" s="185" t="s">
        <v>176</v>
      </c>
      <c r="AU396" s="185" t="s">
        <v>98</v>
      </c>
      <c r="AV396" s="177" t="s">
        <v>98</v>
      </c>
      <c r="AW396" s="177" t="s">
        <v>32</v>
      </c>
      <c r="AX396" s="177" t="s">
        <v>74</v>
      </c>
      <c r="AY396" s="185" t="s">
        <v>168</v>
      </c>
    </row>
    <row r="397" spans="1:65" ht="14.4" customHeight="1" x14ac:dyDescent="0.3">
      <c r="A397" s="177"/>
      <c r="B397" s="178"/>
      <c r="C397" s="179"/>
      <c r="D397" s="179"/>
      <c r="E397" s="180"/>
      <c r="F397" s="260" t="s">
        <v>622</v>
      </c>
      <c r="G397" s="260"/>
      <c r="H397" s="260"/>
      <c r="I397" s="260"/>
      <c r="J397" s="179"/>
      <c r="K397" s="181">
        <v>11.48</v>
      </c>
      <c r="L397" s="179"/>
      <c r="M397" s="179"/>
      <c r="N397" s="179"/>
      <c r="O397" s="179"/>
      <c r="P397" s="179"/>
      <c r="Q397" s="179"/>
      <c r="R397" s="182"/>
      <c r="T397" s="183"/>
      <c r="U397" s="179"/>
      <c r="V397" s="179"/>
      <c r="W397" s="179"/>
      <c r="X397" s="179"/>
      <c r="Y397" s="179"/>
      <c r="Z397" s="179"/>
      <c r="AA397" s="184"/>
      <c r="AT397" s="185" t="s">
        <v>176</v>
      </c>
      <c r="AU397" s="185" t="s">
        <v>98</v>
      </c>
      <c r="AV397" s="177" t="s">
        <v>98</v>
      </c>
      <c r="AW397" s="177" t="s">
        <v>32</v>
      </c>
      <c r="AX397" s="177" t="s">
        <v>74</v>
      </c>
      <c r="AY397" s="185" t="s">
        <v>168</v>
      </c>
    </row>
    <row r="398" spans="1:65" s="186" customFormat="1" ht="14.4" customHeight="1" x14ac:dyDescent="0.3">
      <c r="B398" s="187"/>
      <c r="C398" s="188"/>
      <c r="D398" s="188"/>
      <c r="E398" s="189"/>
      <c r="F398" s="261" t="s">
        <v>178</v>
      </c>
      <c r="G398" s="261"/>
      <c r="H398" s="261"/>
      <c r="I398" s="261"/>
      <c r="J398" s="188"/>
      <c r="K398" s="190">
        <v>45.545999999999999</v>
      </c>
      <c r="L398" s="188"/>
      <c r="M398" s="188"/>
      <c r="N398" s="188"/>
      <c r="O398" s="188"/>
      <c r="P398" s="188"/>
      <c r="Q398" s="188"/>
      <c r="R398" s="191"/>
      <c r="T398" s="192"/>
      <c r="U398" s="188"/>
      <c r="V398" s="188"/>
      <c r="W398" s="188"/>
      <c r="X398" s="188"/>
      <c r="Y398" s="188"/>
      <c r="Z398" s="188"/>
      <c r="AA398" s="193"/>
      <c r="AT398" s="194" t="s">
        <v>176</v>
      </c>
      <c r="AU398" s="194" t="s">
        <v>98</v>
      </c>
      <c r="AV398" s="186" t="s">
        <v>173</v>
      </c>
      <c r="AW398" s="186" t="s">
        <v>32</v>
      </c>
      <c r="AX398" s="186" t="s">
        <v>82</v>
      </c>
      <c r="AY398" s="194" t="s">
        <v>168</v>
      </c>
    </row>
    <row r="399" spans="1:65" s="39" customFormat="1" ht="34.200000000000003" customHeight="1" x14ac:dyDescent="0.3">
      <c r="B399" s="139"/>
      <c r="C399" s="170" t="s">
        <v>623</v>
      </c>
      <c r="D399" s="170" t="s">
        <v>169</v>
      </c>
      <c r="E399" s="171" t="s">
        <v>624</v>
      </c>
      <c r="F399" s="256" t="s">
        <v>625</v>
      </c>
      <c r="G399" s="256"/>
      <c r="H399" s="256"/>
      <c r="I399" s="256"/>
      <c r="J399" s="172" t="s">
        <v>211</v>
      </c>
      <c r="K399" s="173">
        <v>27</v>
      </c>
      <c r="L399" s="257">
        <v>0</v>
      </c>
      <c r="M399" s="257"/>
      <c r="N399" s="258">
        <f>ROUND(L399*K399,2)</f>
        <v>0</v>
      </c>
      <c r="O399" s="258"/>
      <c r="P399" s="258"/>
      <c r="Q399" s="258"/>
      <c r="R399" s="141"/>
      <c r="T399" s="174"/>
      <c r="U399" s="50" t="s">
        <v>39</v>
      </c>
      <c r="V399" s="41"/>
      <c r="W399" s="175">
        <f>V399*K399</f>
        <v>0</v>
      </c>
      <c r="X399" s="175">
        <v>0.23845</v>
      </c>
      <c r="Y399" s="175">
        <f>X399*K399</f>
        <v>6.4381500000000003</v>
      </c>
      <c r="Z399" s="175">
        <v>0</v>
      </c>
      <c r="AA399" s="176">
        <f>Z399*K399</f>
        <v>0</v>
      </c>
      <c r="AR399" s="22" t="s">
        <v>173</v>
      </c>
      <c r="AT399" s="22" t="s">
        <v>169</v>
      </c>
      <c r="AU399" s="22" t="s">
        <v>98</v>
      </c>
      <c r="AY399" s="22" t="s">
        <v>168</v>
      </c>
      <c r="BE399" s="111">
        <f>IF(U399="základní",N399,0)</f>
        <v>0</v>
      </c>
      <c r="BF399" s="111">
        <f>IF(U399="snížená",N399,0)</f>
        <v>0</v>
      </c>
      <c r="BG399" s="111">
        <f>IF(U399="zákl. přenesená",N399,0)</f>
        <v>0</v>
      </c>
      <c r="BH399" s="111">
        <f>IF(U399="sníž. přenesená",N399,0)</f>
        <v>0</v>
      </c>
      <c r="BI399" s="111">
        <f>IF(U399="nulová",N399,0)</f>
        <v>0</v>
      </c>
      <c r="BJ399" s="22" t="s">
        <v>82</v>
      </c>
      <c r="BK399" s="111">
        <f>ROUND(L399*K399,2)</f>
        <v>0</v>
      </c>
      <c r="BL399" s="22" t="s">
        <v>173</v>
      </c>
      <c r="BM399" s="22" t="s">
        <v>626</v>
      </c>
    </row>
    <row r="400" spans="1:65" s="177" customFormat="1" ht="14.4" customHeight="1" x14ac:dyDescent="0.3">
      <c r="B400" s="178"/>
      <c r="C400" s="179"/>
      <c r="D400" s="179"/>
      <c r="E400" s="180"/>
      <c r="F400" s="259" t="s">
        <v>627</v>
      </c>
      <c r="G400" s="259"/>
      <c r="H400" s="259"/>
      <c r="I400" s="259"/>
      <c r="J400" s="179"/>
      <c r="K400" s="181">
        <v>27</v>
      </c>
      <c r="L400" s="179"/>
      <c r="M400" s="179"/>
      <c r="N400" s="179"/>
      <c r="O400" s="179"/>
      <c r="P400" s="179"/>
      <c r="Q400" s="179"/>
      <c r="R400" s="182"/>
      <c r="T400" s="183"/>
      <c r="U400" s="179"/>
      <c r="V400" s="179"/>
      <c r="W400" s="179"/>
      <c r="X400" s="179"/>
      <c r="Y400" s="179"/>
      <c r="Z400" s="179"/>
      <c r="AA400" s="184"/>
      <c r="AT400" s="185" t="s">
        <v>176</v>
      </c>
      <c r="AU400" s="185" t="s">
        <v>98</v>
      </c>
      <c r="AV400" s="177" t="s">
        <v>98</v>
      </c>
      <c r="AW400" s="177" t="s">
        <v>32</v>
      </c>
      <c r="AX400" s="177" t="s">
        <v>82</v>
      </c>
      <c r="AY400" s="185" t="s">
        <v>168</v>
      </c>
    </row>
    <row r="401" spans="1:65" s="158" customFormat="1" ht="29.85" customHeight="1" x14ac:dyDescent="0.35">
      <c r="B401" s="159"/>
      <c r="C401" s="160"/>
      <c r="D401" s="169" t="s">
        <v>114</v>
      </c>
      <c r="E401" s="169"/>
      <c r="F401" s="169"/>
      <c r="G401" s="169"/>
      <c r="H401" s="169"/>
      <c r="I401" s="169"/>
      <c r="J401" s="169"/>
      <c r="K401" s="169"/>
      <c r="L401" s="169"/>
      <c r="M401" s="169"/>
      <c r="N401" s="255">
        <f>BK401</f>
        <v>0</v>
      </c>
      <c r="O401" s="255"/>
      <c r="P401" s="255"/>
      <c r="Q401" s="255"/>
      <c r="R401" s="162"/>
      <c r="T401" s="163"/>
      <c r="U401" s="160"/>
      <c r="V401" s="160"/>
      <c r="W401" s="164">
        <f>SUM(W402:W548)</f>
        <v>0</v>
      </c>
      <c r="X401" s="160"/>
      <c r="Y401" s="164">
        <f>SUM(Y402:Y548)</f>
        <v>0.12885669999999999</v>
      </c>
      <c r="Z401" s="160"/>
      <c r="AA401" s="165">
        <f>SUM(AA402:AA548)</f>
        <v>237.75795700000006</v>
      </c>
      <c r="AR401" s="166" t="s">
        <v>82</v>
      </c>
      <c r="AT401" s="167" t="s">
        <v>73</v>
      </c>
      <c r="AU401" s="167" t="s">
        <v>82</v>
      </c>
      <c r="AY401" s="166" t="s">
        <v>168</v>
      </c>
      <c r="BK401" s="168">
        <f>SUM(BK402:BK548)</f>
        <v>0</v>
      </c>
    </row>
    <row r="402" spans="1:65" s="39" customFormat="1" ht="45.6" customHeight="1" x14ac:dyDescent="0.3">
      <c r="B402" s="139"/>
      <c r="C402" s="170" t="s">
        <v>628</v>
      </c>
      <c r="D402" s="170" t="s">
        <v>169</v>
      </c>
      <c r="E402" s="171" t="s">
        <v>629</v>
      </c>
      <c r="F402" s="256" t="s">
        <v>630</v>
      </c>
      <c r="G402" s="256"/>
      <c r="H402" s="256"/>
      <c r="I402" s="256"/>
      <c r="J402" s="172" t="s">
        <v>211</v>
      </c>
      <c r="K402" s="173">
        <v>734.71</v>
      </c>
      <c r="L402" s="257">
        <v>0</v>
      </c>
      <c r="M402" s="257"/>
      <c r="N402" s="258">
        <f>ROUND(L402*K402,2)</f>
        <v>0</v>
      </c>
      <c r="O402" s="258"/>
      <c r="P402" s="258"/>
      <c r="Q402" s="258"/>
      <c r="R402" s="141"/>
      <c r="T402" s="174"/>
      <c r="U402" s="50" t="s">
        <v>39</v>
      </c>
      <c r="V402" s="41"/>
      <c r="W402" s="175">
        <f>V402*K402</f>
        <v>0</v>
      </c>
      <c r="X402" s="175">
        <v>1.2999999999999999E-4</v>
      </c>
      <c r="Y402" s="175">
        <f>X402*K402</f>
        <v>9.5512299999999994E-2</v>
      </c>
      <c r="Z402" s="175">
        <v>0</v>
      </c>
      <c r="AA402" s="176">
        <f>Z402*K402</f>
        <v>0</v>
      </c>
      <c r="AR402" s="22" t="s">
        <v>173</v>
      </c>
      <c r="AT402" s="22" t="s">
        <v>169</v>
      </c>
      <c r="AU402" s="22" t="s">
        <v>98</v>
      </c>
      <c r="AY402" s="22" t="s">
        <v>168</v>
      </c>
      <c r="BE402" s="111">
        <f>IF(U402="základní",N402,0)</f>
        <v>0</v>
      </c>
      <c r="BF402" s="111">
        <f>IF(U402="snížená",N402,0)</f>
        <v>0</v>
      </c>
      <c r="BG402" s="111">
        <f>IF(U402="zákl. přenesená",N402,0)</f>
        <v>0</v>
      </c>
      <c r="BH402" s="111">
        <f>IF(U402="sníž. přenesená",N402,0)</f>
        <v>0</v>
      </c>
      <c r="BI402" s="111">
        <f>IF(U402="nulová",N402,0)</f>
        <v>0</v>
      </c>
      <c r="BJ402" s="22" t="s">
        <v>82</v>
      </c>
      <c r="BK402" s="111">
        <f>ROUND(L402*K402,2)</f>
        <v>0</v>
      </c>
      <c r="BL402" s="22" t="s">
        <v>173</v>
      </c>
      <c r="BM402" s="22" t="s">
        <v>631</v>
      </c>
    </row>
    <row r="403" spans="1:65" s="177" customFormat="1" ht="14.4" customHeight="1" x14ac:dyDescent="0.3">
      <c r="B403" s="178"/>
      <c r="C403" s="179"/>
      <c r="D403" s="179"/>
      <c r="E403" s="180"/>
      <c r="F403" s="259" t="s">
        <v>632</v>
      </c>
      <c r="G403" s="259"/>
      <c r="H403" s="259"/>
      <c r="I403" s="259"/>
      <c r="J403" s="179"/>
      <c r="K403" s="181">
        <v>734.71</v>
      </c>
      <c r="L403" s="179"/>
      <c r="M403" s="179"/>
      <c r="N403" s="179"/>
      <c r="O403" s="179"/>
      <c r="P403" s="179"/>
      <c r="Q403" s="179"/>
      <c r="R403" s="182"/>
      <c r="T403" s="183"/>
      <c r="U403" s="179"/>
      <c r="V403" s="179"/>
      <c r="W403" s="179"/>
      <c r="X403" s="179"/>
      <c r="Y403" s="179"/>
      <c r="Z403" s="179"/>
      <c r="AA403" s="184"/>
      <c r="AT403" s="185" t="s">
        <v>176</v>
      </c>
      <c r="AU403" s="185" t="s">
        <v>98</v>
      </c>
      <c r="AV403" s="177" t="s">
        <v>98</v>
      </c>
      <c r="AW403" s="177" t="s">
        <v>32</v>
      </c>
      <c r="AX403" s="177" t="s">
        <v>82</v>
      </c>
      <c r="AY403" s="185" t="s">
        <v>168</v>
      </c>
    </row>
    <row r="404" spans="1:65" s="39" customFormat="1" ht="45.6" customHeight="1" x14ac:dyDescent="0.3">
      <c r="B404" s="139"/>
      <c r="C404" s="170" t="s">
        <v>633</v>
      </c>
      <c r="D404" s="170" t="s">
        <v>169</v>
      </c>
      <c r="E404" s="171" t="s">
        <v>634</v>
      </c>
      <c r="F404" s="256" t="s">
        <v>635</v>
      </c>
      <c r="G404" s="256"/>
      <c r="H404" s="256"/>
      <c r="I404" s="256"/>
      <c r="J404" s="172" t="s">
        <v>211</v>
      </c>
      <c r="K404" s="173">
        <v>15</v>
      </c>
      <c r="L404" s="257">
        <v>0</v>
      </c>
      <c r="M404" s="257"/>
      <c r="N404" s="258">
        <f>ROUND(L404*K404,2)</f>
        <v>0</v>
      </c>
      <c r="O404" s="258"/>
      <c r="P404" s="258"/>
      <c r="Q404" s="258"/>
      <c r="R404" s="141"/>
      <c r="T404" s="174"/>
      <c r="U404" s="50" t="s">
        <v>39</v>
      </c>
      <c r="V404" s="41"/>
      <c r="W404" s="175">
        <f>V404*K404</f>
        <v>0</v>
      </c>
      <c r="X404" s="175">
        <v>2.1000000000000001E-4</v>
      </c>
      <c r="Y404" s="175">
        <f>X404*K404</f>
        <v>3.15E-3</v>
      </c>
      <c r="Z404" s="175">
        <v>0</v>
      </c>
      <c r="AA404" s="176">
        <f>Z404*K404</f>
        <v>0</v>
      </c>
      <c r="AR404" s="22" t="s">
        <v>173</v>
      </c>
      <c r="AT404" s="22" t="s">
        <v>169</v>
      </c>
      <c r="AU404" s="22" t="s">
        <v>98</v>
      </c>
      <c r="AY404" s="22" t="s">
        <v>168</v>
      </c>
      <c r="BE404" s="111">
        <f>IF(U404="základní",N404,0)</f>
        <v>0</v>
      </c>
      <c r="BF404" s="111">
        <f>IF(U404="snížená",N404,0)</f>
        <v>0</v>
      </c>
      <c r="BG404" s="111">
        <f>IF(U404="zákl. přenesená",N404,0)</f>
        <v>0</v>
      </c>
      <c r="BH404" s="111">
        <f>IF(U404="sníž. přenesená",N404,0)</f>
        <v>0</v>
      </c>
      <c r="BI404" s="111">
        <f>IF(U404="nulová",N404,0)</f>
        <v>0</v>
      </c>
      <c r="BJ404" s="22" t="s">
        <v>82</v>
      </c>
      <c r="BK404" s="111">
        <f>ROUND(L404*K404,2)</f>
        <v>0</v>
      </c>
      <c r="BL404" s="22" t="s">
        <v>173</v>
      </c>
      <c r="BM404" s="22" t="s">
        <v>636</v>
      </c>
    </row>
    <row r="405" spans="1:65" s="177" customFormat="1" ht="14.4" customHeight="1" x14ac:dyDescent="0.3">
      <c r="B405" s="178"/>
      <c r="C405" s="179"/>
      <c r="D405" s="179"/>
      <c r="E405" s="180"/>
      <c r="F405" s="259" t="s">
        <v>637</v>
      </c>
      <c r="G405" s="259"/>
      <c r="H405" s="259"/>
      <c r="I405" s="259"/>
      <c r="J405" s="179"/>
      <c r="K405" s="181">
        <v>15</v>
      </c>
      <c r="L405" s="179"/>
      <c r="M405" s="179"/>
      <c r="N405" s="179"/>
      <c r="O405" s="179"/>
      <c r="P405" s="179"/>
      <c r="Q405" s="179"/>
      <c r="R405" s="182"/>
      <c r="T405" s="183"/>
      <c r="U405" s="179"/>
      <c r="V405" s="179"/>
      <c r="W405" s="179"/>
      <c r="X405" s="179"/>
      <c r="Y405" s="179"/>
      <c r="Z405" s="179"/>
      <c r="AA405" s="184"/>
      <c r="AT405" s="185" t="s">
        <v>176</v>
      </c>
      <c r="AU405" s="185" t="s">
        <v>98</v>
      </c>
      <c r="AV405" s="177" t="s">
        <v>98</v>
      </c>
      <c r="AW405" s="177" t="s">
        <v>32</v>
      </c>
      <c r="AX405" s="177" t="s">
        <v>82</v>
      </c>
      <c r="AY405" s="185" t="s">
        <v>168</v>
      </c>
    </row>
    <row r="406" spans="1:65" s="39" customFormat="1" ht="22.95" customHeight="1" x14ac:dyDescent="0.3">
      <c r="B406" s="139"/>
      <c r="C406" s="170" t="s">
        <v>638</v>
      </c>
      <c r="D406" s="170" t="s">
        <v>169</v>
      </c>
      <c r="E406" s="171" t="s">
        <v>639</v>
      </c>
      <c r="F406" s="256" t="s">
        <v>640</v>
      </c>
      <c r="G406" s="256"/>
      <c r="H406" s="256"/>
      <c r="I406" s="256"/>
      <c r="J406" s="172" t="s">
        <v>211</v>
      </c>
      <c r="K406" s="173">
        <v>734.71</v>
      </c>
      <c r="L406" s="257">
        <v>0</v>
      </c>
      <c r="M406" s="257"/>
      <c r="N406" s="258">
        <f>ROUND(L406*K406,2)</f>
        <v>0</v>
      </c>
      <c r="O406" s="258"/>
      <c r="P406" s="258"/>
      <c r="Q406" s="258"/>
      <c r="R406" s="141"/>
      <c r="T406" s="174"/>
      <c r="U406" s="50" t="s">
        <v>39</v>
      </c>
      <c r="V406" s="41"/>
      <c r="W406" s="175">
        <f>V406*K406</f>
        <v>0</v>
      </c>
      <c r="X406" s="175">
        <v>4.0000000000000003E-5</v>
      </c>
      <c r="Y406" s="175">
        <f>X406*K406</f>
        <v>2.9388400000000005E-2</v>
      </c>
      <c r="Z406" s="175">
        <v>0</v>
      </c>
      <c r="AA406" s="176">
        <f>Z406*K406</f>
        <v>0</v>
      </c>
      <c r="AR406" s="22" t="s">
        <v>173</v>
      </c>
      <c r="AT406" s="22" t="s">
        <v>169</v>
      </c>
      <c r="AU406" s="22" t="s">
        <v>98</v>
      </c>
      <c r="AY406" s="22" t="s">
        <v>168</v>
      </c>
      <c r="BE406" s="111">
        <f>IF(U406="základní",N406,0)</f>
        <v>0</v>
      </c>
      <c r="BF406" s="111">
        <f>IF(U406="snížená",N406,0)</f>
        <v>0</v>
      </c>
      <c r="BG406" s="111">
        <f>IF(U406="zákl. přenesená",N406,0)</f>
        <v>0</v>
      </c>
      <c r="BH406" s="111">
        <f>IF(U406="sníž. přenesená",N406,0)</f>
        <v>0</v>
      </c>
      <c r="BI406" s="111">
        <f>IF(U406="nulová",N406,0)</f>
        <v>0</v>
      </c>
      <c r="BJ406" s="22" t="s">
        <v>82</v>
      </c>
      <c r="BK406" s="111">
        <f>ROUND(L406*K406,2)</f>
        <v>0</v>
      </c>
      <c r="BL406" s="22" t="s">
        <v>173</v>
      </c>
      <c r="BM406" s="22" t="s">
        <v>641</v>
      </c>
    </row>
    <row r="407" spans="1:65" s="177" customFormat="1" ht="14.4" customHeight="1" x14ac:dyDescent="0.3">
      <c r="B407" s="178"/>
      <c r="C407" s="179"/>
      <c r="D407" s="179"/>
      <c r="E407" s="180"/>
      <c r="F407" s="259" t="s">
        <v>632</v>
      </c>
      <c r="G407" s="259"/>
      <c r="H407" s="259"/>
      <c r="I407" s="259"/>
      <c r="J407" s="179"/>
      <c r="K407" s="181">
        <v>734.71</v>
      </c>
      <c r="L407" s="179"/>
      <c r="M407" s="179"/>
      <c r="N407" s="179"/>
      <c r="O407" s="179"/>
      <c r="P407" s="179"/>
      <c r="Q407" s="179"/>
      <c r="R407" s="182"/>
      <c r="T407" s="183"/>
      <c r="U407" s="179"/>
      <c r="V407" s="179"/>
      <c r="W407" s="179"/>
      <c r="X407" s="179"/>
      <c r="Y407" s="179"/>
      <c r="Z407" s="179"/>
      <c r="AA407" s="184"/>
      <c r="AT407" s="185" t="s">
        <v>176</v>
      </c>
      <c r="AU407" s="185" t="s">
        <v>98</v>
      </c>
      <c r="AV407" s="177" t="s">
        <v>98</v>
      </c>
      <c r="AW407" s="177" t="s">
        <v>32</v>
      </c>
      <c r="AX407" s="177" t="s">
        <v>82</v>
      </c>
      <c r="AY407" s="185" t="s">
        <v>168</v>
      </c>
    </row>
    <row r="408" spans="1:65" s="39" customFormat="1" ht="22.95" customHeight="1" x14ac:dyDescent="0.3">
      <c r="B408" s="139"/>
      <c r="C408" s="170" t="s">
        <v>642</v>
      </c>
      <c r="D408" s="170" t="s">
        <v>169</v>
      </c>
      <c r="E408" s="171" t="s">
        <v>643</v>
      </c>
      <c r="F408" s="256" t="s">
        <v>644</v>
      </c>
      <c r="G408" s="256"/>
      <c r="H408" s="256"/>
      <c r="I408" s="256"/>
      <c r="J408" s="172" t="s">
        <v>211</v>
      </c>
      <c r="K408" s="173">
        <v>4.07</v>
      </c>
      <c r="L408" s="257">
        <v>0</v>
      </c>
      <c r="M408" s="257"/>
      <c r="N408" s="258">
        <f>ROUND(L408*K408,2)</f>
        <v>0</v>
      </c>
      <c r="O408" s="258"/>
      <c r="P408" s="258"/>
      <c r="Q408" s="258"/>
      <c r="R408" s="141"/>
      <c r="T408" s="174"/>
      <c r="U408" s="50" t="s">
        <v>39</v>
      </c>
      <c r="V408" s="41"/>
      <c r="W408" s="175">
        <f>V408*K408</f>
        <v>0</v>
      </c>
      <c r="X408" s="175">
        <v>0</v>
      </c>
      <c r="Y408" s="175">
        <f>X408*K408</f>
        <v>0</v>
      </c>
      <c r="Z408" s="175">
        <v>0</v>
      </c>
      <c r="AA408" s="176">
        <f>Z408*K408</f>
        <v>0</v>
      </c>
      <c r="AR408" s="22" t="s">
        <v>173</v>
      </c>
      <c r="AT408" s="22" t="s">
        <v>169</v>
      </c>
      <c r="AU408" s="22" t="s">
        <v>98</v>
      </c>
      <c r="AY408" s="22" t="s">
        <v>168</v>
      </c>
      <c r="BE408" s="111">
        <f>IF(U408="základní",N408,0)</f>
        <v>0</v>
      </c>
      <c r="BF408" s="111">
        <f>IF(U408="snížená",N408,0)</f>
        <v>0</v>
      </c>
      <c r="BG408" s="111">
        <f>IF(U408="zákl. přenesená",N408,0)</f>
        <v>0</v>
      </c>
      <c r="BH408" s="111">
        <f>IF(U408="sníž. přenesená",N408,0)</f>
        <v>0</v>
      </c>
      <c r="BI408" s="111">
        <f>IF(U408="nulová",N408,0)</f>
        <v>0</v>
      </c>
      <c r="BJ408" s="22" t="s">
        <v>82</v>
      </c>
      <c r="BK408" s="111">
        <f>ROUND(L408*K408,2)</f>
        <v>0</v>
      </c>
      <c r="BL408" s="22" t="s">
        <v>173</v>
      </c>
      <c r="BM408" s="22" t="s">
        <v>645</v>
      </c>
    </row>
    <row r="409" spans="1:65" s="39" customFormat="1" ht="22.95" customHeight="1" x14ac:dyDescent="0.3">
      <c r="B409" s="139"/>
      <c r="C409" s="170" t="s">
        <v>646</v>
      </c>
      <c r="D409" s="170" t="s">
        <v>169</v>
      </c>
      <c r="E409" s="171" t="s">
        <v>647</v>
      </c>
      <c r="F409" s="256" t="s">
        <v>648</v>
      </c>
      <c r="G409" s="256"/>
      <c r="H409" s="256"/>
      <c r="I409" s="256"/>
      <c r="J409" s="172" t="s">
        <v>211</v>
      </c>
      <c r="K409" s="173">
        <v>134.44900000000001</v>
      </c>
      <c r="L409" s="257">
        <v>0</v>
      </c>
      <c r="M409" s="257"/>
      <c r="N409" s="258">
        <f>ROUND(L409*K409,2)</f>
        <v>0</v>
      </c>
      <c r="O409" s="258"/>
      <c r="P409" s="258"/>
      <c r="Q409" s="258"/>
      <c r="R409" s="141"/>
      <c r="T409" s="174"/>
      <c r="U409" s="50" t="s">
        <v>39</v>
      </c>
      <c r="V409" s="41"/>
      <c r="W409" s="175">
        <f>V409*K409</f>
        <v>0</v>
      </c>
      <c r="X409" s="175">
        <v>0</v>
      </c>
      <c r="Y409" s="175">
        <f>X409*K409</f>
        <v>0</v>
      </c>
      <c r="Z409" s="175">
        <v>0.13100000000000001</v>
      </c>
      <c r="AA409" s="176">
        <f>Z409*K409</f>
        <v>17.612819000000002</v>
      </c>
      <c r="AR409" s="22" t="s">
        <v>173</v>
      </c>
      <c r="AT409" s="22" t="s">
        <v>169</v>
      </c>
      <c r="AU409" s="22" t="s">
        <v>98</v>
      </c>
      <c r="AY409" s="22" t="s">
        <v>168</v>
      </c>
      <c r="BE409" s="111">
        <f>IF(U409="základní",N409,0)</f>
        <v>0</v>
      </c>
      <c r="BF409" s="111">
        <f>IF(U409="snížená",N409,0)</f>
        <v>0</v>
      </c>
      <c r="BG409" s="111">
        <f>IF(U409="zákl. přenesená",N409,0)</f>
        <v>0</v>
      </c>
      <c r="BH409" s="111">
        <f>IF(U409="sníž. přenesená",N409,0)</f>
        <v>0</v>
      </c>
      <c r="BI409" s="111">
        <f>IF(U409="nulová",N409,0)</f>
        <v>0</v>
      </c>
      <c r="BJ409" s="22" t="s">
        <v>82</v>
      </c>
      <c r="BK409" s="111">
        <f>ROUND(L409*K409,2)</f>
        <v>0</v>
      </c>
      <c r="BL409" s="22" t="s">
        <v>173</v>
      </c>
      <c r="BM409" s="22" t="s">
        <v>649</v>
      </c>
    </row>
    <row r="410" spans="1:65" s="177" customFormat="1" ht="22.95" customHeight="1" x14ac:dyDescent="0.3">
      <c r="B410" s="178"/>
      <c r="C410" s="179"/>
      <c r="D410" s="179"/>
      <c r="E410" s="180"/>
      <c r="F410" s="259" t="s">
        <v>650</v>
      </c>
      <c r="G410" s="259"/>
      <c r="H410" s="259"/>
      <c r="I410" s="259"/>
      <c r="J410" s="179"/>
      <c r="K410" s="181">
        <v>17.417999999999999</v>
      </c>
      <c r="L410" s="179"/>
      <c r="M410" s="179"/>
      <c r="N410" s="179"/>
      <c r="O410" s="179"/>
      <c r="P410" s="179"/>
      <c r="Q410" s="179"/>
      <c r="R410" s="182"/>
      <c r="T410" s="183"/>
      <c r="U410" s="179"/>
      <c r="V410" s="179"/>
      <c r="W410" s="179"/>
      <c r="X410" s="179"/>
      <c r="Y410" s="179"/>
      <c r="Z410" s="179"/>
      <c r="AA410" s="184"/>
      <c r="AT410" s="185" t="s">
        <v>176</v>
      </c>
      <c r="AU410" s="185" t="s">
        <v>98</v>
      </c>
      <c r="AV410" s="177" t="s">
        <v>98</v>
      </c>
      <c r="AW410" s="177" t="s">
        <v>32</v>
      </c>
      <c r="AX410" s="177" t="s">
        <v>74</v>
      </c>
      <c r="AY410" s="185" t="s">
        <v>168</v>
      </c>
    </row>
    <row r="411" spans="1:65" ht="22.95" customHeight="1" x14ac:dyDescent="0.3">
      <c r="A411" s="177"/>
      <c r="B411" s="178"/>
      <c r="C411" s="179"/>
      <c r="D411" s="179"/>
      <c r="E411" s="180"/>
      <c r="F411" s="260" t="s">
        <v>651</v>
      </c>
      <c r="G411" s="260"/>
      <c r="H411" s="260"/>
      <c r="I411" s="260"/>
      <c r="J411" s="179"/>
      <c r="K411" s="181">
        <v>100.97199999999999</v>
      </c>
      <c r="L411" s="179"/>
      <c r="M411" s="179"/>
      <c r="N411" s="179"/>
      <c r="O411" s="179"/>
      <c r="P411" s="179"/>
      <c r="Q411" s="179"/>
      <c r="R411" s="182"/>
      <c r="T411" s="183"/>
      <c r="U411" s="179"/>
      <c r="V411" s="179"/>
      <c r="W411" s="179"/>
      <c r="X411" s="179"/>
      <c r="Y411" s="179"/>
      <c r="Z411" s="179"/>
      <c r="AA411" s="184"/>
      <c r="AT411" s="185" t="s">
        <v>176</v>
      </c>
      <c r="AU411" s="185" t="s">
        <v>98</v>
      </c>
      <c r="AV411" s="177" t="s">
        <v>98</v>
      </c>
      <c r="AW411" s="177" t="s">
        <v>32</v>
      </c>
      <c r="AX411" s="177" t="s">
        <v>74</v>
      </c>
      <c r="AY411" s="185" t="s">
        <v>168</v>
      </c>
    </row>
    <row r="412" spans="1:65" ht="22.95" customHeight="1" x14ac:dyDescent="0.3">
      <c r="A412" s="177"/>
      <c r="B412" s="178"/>
      <c r="C412" s="179"/>
      <c r="D412" s="179"/>
      <c r="E412" s="180"/>
      <c r="F412" s="260" t="s">
        <v>652</v>
      </c>
      <c r="G412" s="260"/>
      <c r="H412" s="260"/>
      <c r="I412" s="260"/>
      <c r="J412" s="179"/>
      <c r="K412" s="181">
        <v>16.059000000000001</v>
      </c>
      <c r="L412" s="179"/>
      <c r="M412" s="179"/>
      <c r="N412" s="179"/>
      <c r="O412" s="179"/>
      <c r="P412" s="179"/>
      <c r="Q412" s="179"/>
      <c r="R412" s="182"/>
      <c r="T412" s="183"/>
      <c r="U412" s="179"/>
      <c r="V412" s="179"/>
      <c r="W412" s="179"/>
      <c r="X412" s="179"/>
      <c r="Y412" s="179"/>
      <c r="Z412" s="179"/>
      <c r="AA412" s="184"/>
      <c r="AT412" s="185" t="s">
        <v>176</v>
      </c>
      <c r="AU412" s="185" t="s">
        <v>98</v>
      </c>
      <c r="AV412" s="177" t="s">
        <v>98</v>
      </c>
      <c r="AW412" s="177" t="s">
        <v>32</v>
      </c>
      <c r="AX412" s="177" t="s">
        <v>74</v>
      </c>
      <c r="AY412" s="185" t="s">
        <v>168</v>
      </c>
    </row>
    <row r="413" spans="1:65" s="186" customFormat="1" ht="14.4" customHeight="1" x14ac:dyDescent="0.3">
      <c r="B413" s="187"/>
      <c r="C413" s="188"/>
      <c r="D413" s="188"/>
      <c r="E413" s="189"/>
      <c r="F413" s="261" t="s">
        <v>178</v>
      </c>
      <c r="G413" s="261"/>
      <c r="H413" s="261"/>
      <c r="I413" s="261"/>
      <c r="J413" s="188"/>
      <c r="K413" s="190">
        <v>134.44900000000001</v>
      </c>
      <c r="L413" s="188"/>
      <c r="M413" s="188"/>
      <c r="N413" s="188"/>
      <c r="O413" s="188"/>
      <c r="P413" s="188"/>
      <c r="Q413" s="188"/>
      <c r="R413" s="191"/>
      <c r="T413" s="192"/>
      <c r="U413" s="188"/>
      <c r="V413" s="188"/>
      <c r="W413" s="188"/>
      <c r="X413" s="188"/>
      <c r="Y413" s="188"/>
      <c r="Z413" s="188"/>
      <c r="AA413" s="193"/>
      <c r="AT413" s="194" t="s">
        <v>176</v>
      </c>
      <c r="AU413" s="194" t="s">
        <v>98</v>
      </c>
      <c r="AV413" s="186" t="s">
        <v>173</v>
      </c>
      <c r="AW413" s="186" t="s">
        <v>32</v>
      </c>
      <c r="AX413" s="186" t="s">
        <v>82</v>
      </c>
      <c r="AY413" s="194" t="s">
        <v>168</v>
      </c>
    </row>
    <row r="414" spans="1:65" s="39" customFormat="1" ht="22.95" customHeight="1" x14ac:dyDescent="0.3">
      <c r="B414" s="139"/>
      <c r="C414" s="170" t="s">
        <v>653</v>
      </c>
      <c r="D414" s="170" t="s">
        <v>169</v>
      </c>
      <c r="E414" s="171" t="s">
        <v>654</v>
      </c>
      <c r="F414" s="256" t="s">
        <v>655</v>
      </c>
      <c r="G414" s="256"/>
      <c r="H414" s="256"/>
      <c r="I414" s="256"/>
      <c r="J414" s="172" t="s">
        <v>211</v>
      </c>
      <c r="K414" s="173">
        <v>49.433999999999997</v>
      </c>
      <c r="L414" s="257">
        <v>0</v>
      </c>
      <c r="M414" s="257"/>
      <c r="N414" s="258">
        <f>ROUND(L414*K414,2)</f>
        <v>0</v>
      </c>
      <c r="O414" s="258"/>
      <c r="P414" s="258"/>
      <c r="Q414" s="258"/>
      <c r="R414" s="141"/>
      <c r="T414" s="174"/>
      <c r="U414" s="50" t="s">
        <v>39</v>
      </c>
      <c r="V414" s="41"/>
      <c r="W414" s="175">
        <f>V414*K414</f>
        <v>0</v>
      </c>
      <c r="X414" s="175">
        <v>0</v>
      </c>
      <c r="Y414" s="175">
        <f>X414*K414</f>
        <v>0</v>
      </c>
      <c r="Z414" s="175">
        <v>0.26100000000000001</v>
      </c>
      <c r="AA414" s="176">
        <f>Z414*K414</f>
        <v>12.902274</v>
      </c>
      <c r="AR414" s="22" t="s">
        <v>173</v>
      </c>
      <c r="AT414" s="22" t="s">
        <v>169</v>
      </c>
      <c r="AU414" s="22" t="s">
        <v>98</v>
      </c>
      <c r="AY414" s="22" t="s">
        <v>168</v>
      </c>
      <c r="BE414" s="111">
        <f>IF(U414="základní",N414,0)</f>
        <v>0</v>
      </c>
      <c r="BF414" s="111">
        <f>IF(U414="snížená",N414,0)</f>
        <v>0</v>
      </c>
      <c r="BG414" s="111">
        <f>IF(U414="zákl. přenesená",N414,0)</f>
        <v>0</v>
      </c>
      <c r="BH414" s="111">
        <f>IF(U414="sníž. přenesená",N414,0)</f>
        <v>0</v>
      </c>
      <c r="BI414" s="111">
        <f>IF(U414="nulová",N414,0)</f>
        <v>0</v>
      </c>
      <c r="BJ414" s="22" t="s">
        <v>82</v>
      </c>
      <c r="BK414" s="111">
        <f>ROUND(L414*K414,2)</f>
        <v>0</v>
      </c>
      <c r="BL414" s="22" t="s">
        <v>173</v>
      </c>
      <c r="BM414" s="22" t="s">
        <v>656</v>
      </c>
    </row>
    <row r="415" spans="1:65" s="177" customFormat="1" ht="14.4" customHeight="1" x14ac:dyDescent="0.3">
      <c r="B415" s="178"/>
      <c r="C415" s="179"/>
      <c r="D415" s="179"/>
      <c r="E415" s="180"/>
      <c r="F415" s="259" t="s">
        <v>657</v>
      </c>
      <c r="G415" s="259"/>
      <c r="H415" s="259"/>
      <c r="I415" s="259"/>
      <c r="J415" s="179"/>
      <c r="K415" s="181">
        <v>49.433999999999997</v>
      </c>
      <c r="L415" s="179"/>
      <c r="M415" s="179"/>
      <c r="N415" s="179"/>
      <c r="O415" s="179"/>
      <c r="P415" s="179"/>
      <c r="Q415" s="179"/>
      <c r="R415" s="182"/>
      <c r="T415" s="183"/>
      <c r="U415" s="179"/>
      <c r="V415" s="179"/>
      <c r="W415" s="179"/>
      <c r="X415" s="179"/>
      <c r="Y415" s="179"/>
      <c r="Z415" s="179"/>
      <c r="AA415" s="184"/>
      <c r="AT415" s="185" t="s">
        <v>176</v>
      </c>
      <c r="AU415" s="185" t="s">
        <v>98</v>
      </c>
      <c r="AV415" s="177" t="s">
        <v>98</v>
      </c>
      <c r="AW415" s="177" t="s">
        <v>32</v>
      </c>
      <c r="AX415" s="177" t="s">
        <v>82</v>
      </c>
      <c r="AY415" s="185" t="s">
        <v>168</v>
      </c>
    </row>
    <row r="416" spans="1:65" s="39" customFormat="1" ht="34.200000000000003" customHeight="1" x14ac:dyDescent="0.3">
      <c r="B416" s="139"/>
      <c r="C416" s="170" t="s">
        <v>658</v>
      </c>
      <c r="D416" s="170" t="s">
        <v>169</v>
      </c>
      <c r="E416" s="171" t="s">
        <v>659</v>
      </c>
      <c r="F416" s="256" t="s">
        <v>660</v>
      </c>
      <c r="G416" s="256"/>
      <c r="H416" s="256"/>
      <c r="I416" s="256"/>
      <c r="J416" s="172" t="s">
        <v>172</v>
      </c>
      <c r="K416" s="173">
        <v>27.372</v>
      </c>
      <c r="L416" s="257">
        <v>0</v>
      </c>
      <c r="M416" s="257"/>
      <c r="N416" s="258">
        <f>ROUND(L416*K416,2)</f>
        <v>0</v>
      </c>
      <c r="O416" s="258"/>
      <c r="P416" s="258"/>
      <c r="Q416" s="258"/>
      <c r="R416" s="141"/>
      <c r="T416" s="174"/>
      <c r="U416" s="50" t="s">
        <v>39</v>
      </c>
      <c r="V416" s="41"/>
      <c r="W416" s="175">
        <f>V416*K416</f>
        <v>0</v>
      </c>
      <c r="X416" s="175">
        <v>0</v>
      </c>
      <c r="Y416" s="175">
        <f>X416*K416</f>
        <v>0</v>
      </c>
      <c r="Z416" s="175">
        <v>1.8</v>
      </c>
      <c r="AA416" s="176">
        <f>Z416*K416</f>
        <v>49.269600000000004</v>
      </c>
      <c r="AR416" s="22" t="s">
        <v>173</v>
      </c>
      <c r="AT416" s="22" t="s">
        <v>169</v>
      </c>
      <c r="AU416" s="22" t="s">
        <v>98</v>
      </c>
      <c r="AY416" s="22" t="s">
        <v>168</v>
      </c>
      <c r="BE416" s="111">
        <f>IF(U416="základní",N416,0)</f>
        <v>0</v>
      </c>
      <c r="BF416" s="111">
        <f>IF(U416="snížená",N416,0)</f>
        <v>0</v>
      </c>
      <c r="BG416" s="111">
        <f>IF(U416="zákl. přenesená",N416,0)</f>
        <v>0</v>
      </c>
      <c r="BH416" s="111">
        <f>IF(U416="sníž. přenesená",N416,0)</f>
        <v>0</v>
      </c>
      <c r="BI416" s="111">
        <f>IF(U416="nulová",N416,0)</f>
        <v>0</v>
      </c>
      <c r="BJ416" s="22" t="s">
        <v>82</v>
      </c>
      <c r="BK416" s="111">
        <f>ROUND(L416*K416,2)</f>
        <v>0</v>
      </c>
      <c r="BL416" s="22" t="s">
        <v>173</v>
      </c>
      <c r="BM416" s="22" t="s">
        <v>661</v>
      </c>
    </row>
    <row r="417" spans="2:65" s="199" customFormat="1" ht="14.4" customHeight="1" x14ac:dyDescent="0.3">
      <c r="B417" s="200"/>
      <c r="C417" s="201"/>
      <c r="D417" s="201"/>
      <c r="E417" s="202"/>
      <c r="F417" s="266" t="s">
        <v>662</v>
      </c>
      <c r="G417" s="266"/>
      <c r="H417" s="266"/>
      <c r="I417" s="266"/>
      <c r="J417" s="201"/>
      <c r="K417" s="202"/>
      <c r="L417" s="201"/>
      <c r="M417" s="201"/>
      <c r="N417" s="201"/>
      <c r="O417" s="201"/>
      <c r="P417" s="201"/>
      <c r="Q417" s="201"/>
      <c r="R417" s="203"/>
      <c r="T417" s="204"/>
      <c r="U417" s="201"/>
      <c r="V417" s="201"/>
      <c r="W417" s="201"/>
      <c r="X417" s="201"/>
      <c r="Y417" s="201"/>
      <c r="Z417" s="201"/>
      <c r="AA417" s="205"/>
      <c r="AT417" s="206" t="s">
        <v>176</v>
      </c>
      <c r="AU417" s="206" t="s">
        <v>98</v>
      </c>
      <c r="AV417" s="199" t="s">
        <v>82</v>
      </c>
      <c r="AW417" s="199" t="s">
        <v>32</v>
      </c>
      <c r="AX417" s="199" t="s">
        <v>74</v>
      </c>
      <c r="AY417" s="206" t="s">
        <v>168</v>
      </c>
    </row>
    <row r="418" spans="2:65" s="177" customFormat="1" ht="22.95" customHeight="1" x14ac:dyDescent="0.3">
      <c r="B418" s="178"/>
      <c r="C418" s="179"/>
      <c r="D418" s="179"/>
      <c r="E418" s="180"/>
      <c r="F418" s="260" t="s">
        <v>663</v>
      </c>
      <c r="G418" s="260"/>
      <c r="H418" s="260"/>
      <c r="I418" s="260"/>
      <c r="J418" s="179"/>
      <c r="K418" s="181">
        <v>9.8889999999999993</v>
      </c>
      <c r="L418" s="179"/>
      <c r="M418" s="179"/>
      <c r="N418" s="179"/>
      <c r="O418" s="179"/>
      <c r="P418" s="179"/>
      <c r="Q418" s="179"/>
      <c r="R418" s="182"/>
      <c r="T418" s="183"/>
      <c r="U418" s="179"/>
      <c r="V418" s="179"/>
      <c r="W418" s="179"/>
      <c r="X418" s="179"/>
      <c r="Y418" s="179"/>
      <c r="Z418" s="179"/>
      <c r="AA418" s="184"/>
      <c r="AT418" s="185" t="s">
        <v>176</v>
      </c>
      <c r="AU418" s="185" t="s">
        <v>98</v>
      </c>
      <c r="AV418" s="177" t="s">
        <v>98</v>
      </c>
      <c r="AW418" s="177" t="s">
        <v>32</v>
      </c>
      <c r="AX418" s="177" t="s">
        <v>74</v>
      </c>
      <c r="AY418" s="185" t="s">
        <v>168</v>
      </c>
    </row>
    <row r="419" spans="2:65" s="177" customFormat="1" ht="22.95" customHeight="1" x14ac:dyDescent="0.3">
      <c r="B419" s="178"/>
      <c r="C419" s="179"/>
      <c r="D419" s="179"/>
      <c r="E419" s="180"/>
      <c r="F419" s="260" t="s">
        <v>664</v>
      </c>
      <c r="G419" s="260"/>
      <c r="H419" s="260"/>
      <c r="I419" s="260"/>
      <c r="J419" s="179"/>
      <c r="K419" s="181">
        <v>3.4039999999999999</v>
      </c>
      <c r="L419" s="179"/>
      <c r="M419" s="179"/>
      <c r="N419" s="179"/>
      <c r="O419" s="179"/>
      <c r="P419" s="179"/>
      <c r="Q419" s="179"/>
      <c r="R419" s="182"/>
      <c r="T419" s="183"/>
      <c r="U419" s="179"/>
      <c r="V419" s="179"/>
      <c r="W419" s="179"/>
      <c r="X419" s="179"/>
      <c r="Y419" s="179"/>
      <c r="Z419" s="179"/>
      <c r="AA419" s="184"/>
      <c r="AT419" s="185" t="s">
        <v>176</v>
      </c>
      <c r="AU419" s="185" t="s">
        <v>98</v>
      </c>
      <c r="AV419" s="177" t="s">
        <v>98</v>
      </c>
      <c r="AW419" s="177" t="s">
        <v>32</v>
      </c>
      <c r="AX419" s="177" t="s">
        <v>74</v>
      </c>
      <c r="AY419" s="185" t="s">
        <v>168</v>
      </c>
    </row>
    <row r="420" spans="2:65" s="199" customFormat="1" ht="14.4" customHeight="1" x14ac:dyDescent="0.3">
      <c r="B420" s="200"/>
      <c r="C420" s="201"/>
      <c r="D420" s="201"/>
      <c r="E420" s="202"/>
      <c r="F420" s="267" t="s">
        <v>472</v>
      </c>
      <c r="G420" s="267"/>
      <c r="H420" s="267"/>
      <c r="I420" s="267"/>
      <c r="J420" s="201"/>
      <c r="K420" s="202"/>
      <c r="L420" s="201"/>
      <c r="M420" s="201"/>
      <c r="N420" s="201"/>
      <c r="O420" s="201"/>
      <c r="P420" s="201"/>
      <c r="Q420" s="201"/>
      <c r="R420" s="203"/>
      <c r="T420" s="204"/>
      <c r="U420" s="201"/>
      <c r="V420" s="201"/>
      <c r="W420" s="201"/>
      <c r="X420" s="201"/>
      <c r="Y420" s="201"/>
      <c r="Z420" s="201"/>
      <c r="AA420" s="205"/>
      <c r="AT420" s="206" t="s">
        <v>176</v>
      </c>
      <c r="AU420" s="206" t="s">
        <v>98</v>
      </c>
      <c r="AV420" s="199" t="s">
        <v>82</v>
      </c>
      <c r="AW420" s="199" t="s">
        <v>32</v>
      </c>
      <c r="AX420" s="199" t="s">
        <v>74</v>
      </c>
      <c r="AY420" s="206" t="s">
        <v>168</v>
      </c>
    </row>
    <row r="421" spans="2:65" s="177" customFormat="1" ht="22.95" customHeight="1" x14ac:dyDescent="0.3">
      <c r="B421" s="178"/>
      <c r="C421" s="179"/>
      <c r="D421" s="179"/>
      <c r="E421" s="180"/>
      <c r="F421" s="260" t="s">
        <v>665</v>
      </c>
      <c r="G421" s="260"/>
      <c r="H421" s="260"/>
      <c r="I421" s="260"/>
      <c r="J421" s="179"/>
      <c r="K421" s="181">
        <v>4.7119999999999997</v>
      </c>
      <c r="L421" s="179"/>
      <c r="M421" s="179"/>
      <c r="N421" s="179"/>
      <c r="O421" s="179"/>
      <c r="P421" s="179"/>
      <c r="Q421" s="179"/>
      <c r="R421" s="182"/>
      <c r="T421" s="183"/>
      <c r="U421" s="179"/>
      <c r="V421" s="179"/>
      <c r="W421" s="179"/>
      <c r="X421" s="179"/>
      <c r="Y421" s="179"/>
      <c r="Z421" s="179"/>
      <c r="AA421" s="184"/>
      <c r="AT421" s="185" t="s">
        <v>176</v>
      </c>
      <c r="AU421" s="185" t="s">
        <v>98</v>
      </c>
      <c r="AV421" s="177" t="s">
        <v>98</v>
      </c>
      <c r="AW421" s="177" t="s">
        <v>32</v>
      </c>
      <c r="AX421" s="177" t="s">
        <v>74</v>
      </c>
      <c r="AY421" s="185" t="s">
        <v>168</v>
      </c>
    </row>
    <row r="422" spans="2:65" s="177" customFormat="1" ht="34.200000000000003" customHeight="1" x14ac:dyDescent="0.3">
      <c r="B422" s="178"/>
      <c r="C422" s="179"/>
      <c r="D422" s="179"/>
      <c r="E422" s="180"/>
      <c r="F422" s="260" t="s">
        <v>666</v>
      </c>
      <c r="G422" s="260"/>
      <c r="H422" s="260"/>
      <c r="I422" s="260"/>
      <c r="J422" s="179"/>
      <c r="K422" s="181">
        <v>4.6829999999999998</v>
      </c>
      <c r="L422" s="179"/>
      <c r="M422" s="179"/>
      <c r="N422" s="179"/>
      <c r="O422" s="179"/>
      <c r="P422" s="179"/>
      <c r="Q422" s="179"/>
      <c r="R422" s="182"/>
      <c r="T422" s="183"/>
      <c r="U422" s="179"/>
      <c r="V422" s="179"/>
      <c r="W422" s="179"/>
      <c r="X422" s="179"/>
      <c r="Y422" s="179"/>
      <c r="Z422" s="179"/>
      <c r="AA422" s="184"/>
      <c r="AT422" s="185" t="s">
        <v>176</v>
      </c>
      <c r="AU422" s="185" t="s">
        <v>98</v>
      </c>
      <c r="AV422" s="177" t="s">
        <v>98</v>
      </c>
      <c r="AW422" s="177" t="s">
        <v>32</v>
      </c>
      <c r="AX422" s="177" t="s">
        <v>74</v>
      </c>
      <c r="AY422" s="185" t="s">
        <v>168</v>
      </c>
    </row>
    <row r="423" spans="2:65" s="177" customFormat="1" ht="22.95" customHeight="1" x14ac:dyDescent="0.3">
      <c r="B423" s="178"/>
      <c r="C423" s="179"/>
      <c r="D423" s="179"/>
      <c r="E423" s="180"/>
      <c r="F423" s="260" t="s">
        <v>667</v>
      </c>
      <c r="G423" s="260"/>
      <c r="H423" s="260"/>
      <c r="I423" s="260"/>
      <c r="J423" s="179"/>
      <c r="K423" s="181">
        <v>1.752</v>
      </c>
      <c r="L423" s="179"/>
      <c r="M423" s="179"/>
      <c r="N423" s="179"/>
      <c r="O423" s="179"/>
      <c r="P423" s="179"/>
      <c r="Q423" s="179"/>
      <c r="R423" s="182"/>
      <c r="T423" s="183"/>
      <c r="U423" s="179"/>
      <c r="V423" s="179"/>
      <c r="W423" s="179"/>
      <c r="X423" s="179"/>
      <c r="Y423" s="179"/>
      <c r="Z423" s="179"/>
      <c r="AA423" s="184"/>
      <c r="AT423" s="185" t="s">
        <v>176</v>
      </c>
      <c r="AU423" s="185" t="s">
        <v>98</v>
      </c>
      <c r="AV423" s="177" t="s">
        <v>98</v>
      </c>
      <c r="AW423" s="177" t="s">
        <v>32</v>
      </c>
      <c r="AX423" s="177" t="s">
        <v>74</v>
      </c>
      <c r="AY423" s="185" t="s">
        <v>168</v>
      </c>
    </row>
    <row r="424" spans="2:65" s="199" customFormat="1" ht="14.4" customHeight="1" x14ac:dyDescent="0.3">
      <c r="B424" s="200"/>
      <c r="C424" s="201"/>
      <c r="D424" s="201"/>
      <c r="E424" s="202"/>
      <c r="F424" s="267" t="s">
        <v>668</v>
      </c>
      <c r="G424" s="267"/>
      <c r="H424" s="267"/>
      <c r="I424" s="267"/>
      <c r="J424" s="201"/>
      <c r="K424" s="202"/>
      <c r="L424" s="201"/>
      <c r="M424" s="201"/>
      <c r="N424" s="201"/>
      <c r="O424" s="201"/>
      <c r="P424" s="201"/>
      <c r="Q424" s="201"/>
      <c r="R424" s="203"/>
      <c r="T424" s="204"/>
      <c r="U424" s="201"/>
      <c r="V424" s="201"/>
      <c r="W424" s="201"/>
      <c r="X424" s="201"/>
      <c r="Y424" s="201"/>
      <c r="Z424" s="201"/>
      <c r="AA424" s="205"/>
      <c r="AT424" s="206" t="s">
        <v>176</v>
      </c>
      <c r="AU424" s="206" t="s">
        <v>98</v>
      </c>
      <c r="AV424" s="199" t="s">
        <v>82</v>
      </c>
      <c r="AW424" s="199" t="s">
        <v>32</v>
      </c>
      <c r="AX424" s="199" t="s">
        <v>74</v>
      </c>
      <c r="AY424" s="206" t="s">
        <v>168</v>
      </c>
    </row>
    <row r="425" spans="2:65" s="177" customFormat="1" ht="14.4" customHeight="1" x14ac:dyDescent="0.3">
      <c r="B425" s="178"/>
      <c r="C425" s="179"/>
      <c r="D425" s="179"/>
      <c r="E425" s="180"/>
      <c r="F425" s="260" t="s">
        <v>669</v>
      </c>
      <c r="G425" s="260"/>
      <c r="H425" s="260"/>
      <c r="I425" s="260"/>
      <c r="J425" s="179"/>
      <c r="K425" s="181">
        <v>2.9319999999999999</v>
      </c>
      <c r="L425" s="179"/>
      <c r="M425" s="179"/>
      <c r="N425" s="179"/>
      <c r="O425" s="179"/>
      <c r="P425" s="179"/>
      <c r="Q425" s="179"/>
      <c r="R425" s="182"/>
      <c r="T425" s="183"/>
      <c r="U425" s="179"/>
      <c r="V425" s="179"/>
      <c r="W425" s="179"/>
      <c r="X425" s="179"/>
      <c r="Y425" s="179"/>
      <c r="Z425" s="179"/>
      <c r="AA425" s="184"/>
      <c r="AT425" s="185" t="s">
        <v>176</v>
      </c>
      <c r="AU425" s="185" t="s">
        <v>98</v>
      </c>
      <c r="AV425" s="177" t="s">
        <v>98</v>
      </c>
      <c r="AW425" s="177" t="s">
        <v>32</v>
      </c>
      <c r="AX425" s="177" t="s">
        <v>74</v>
      </c>
      <c r="AY425" s="185" t="s">
        <v>168</v>
      </c>
    </row>
    <row r="426" spans="2:65" s="186" customFormat="1" ht="14.4" customHeight="1" x14ac:dyDescent="0.3">
      <c r="B426" s="187"/>
      <c r="C426" s="188"/>
      <c r="D426" s="188"/>
      <c r="E426" s="189"/>
      <c r="F426" s="261" t="s">
        <v>178</v>
      </c>
      <c r="G426" s="261"/>
      <c r="H426" s="261"/>
      <c r="I426" s="261"/>
      <c r="J426" s="188"/>
      <c r="K426" s="190">
        <v>27.372</v>
      </c>
      <c r="L426" s="188"/>
      <c r="M426" s="188"/>
      <c r="N426" s="188"/>
      <c r="O426" s="188"/>
      <c r="P426" s="188"/>
      <c r="Q426" s="188"/>
      <c r="R426" s="191"/>
      <c r="T426" s="192"/>
      <c r="U426" s="188"/>
      <c r="V426" s="188"/>
      <c r="W426" s="188"/>
      <c r="X426" s="188"/>
      <c r="Y426" s="188"/>
      <c r="Z426" s="188"/>
      <c r="AA426" s="193"/>
      <c r="AT426" s="194" t="s">
        <v>176</v>
      </c>
      <c r="AU426" s="194" t="s">
        <v>98</v>
      </c>
      <c r="AV426" s="186" t="s">
        <v>173</v>
      </c>
      <c r="AW426" s="186" t="s">
        <v>32</v>
      </c>
      <c r="AX426" s="186" t="s">
        <v>82</v>
      </c>
      <c r="AY426" s="194" t="s">
        <v>168</v>
      </c>
    </row>
    <row r="427" spans="2:65" s="39" customFormat="1" ht="22.95" customHeight="1" x14ac:dyDescent="0.3">
      <c r="B427" s="139"/>
      <c r="C427" s="170" t="s">
        <v>670</v>
      </c>
      <c r="D427" s="170" t="s">
        <v>169</v>
      </c>
      <c r="E427" s="171" t="s">
        <v>671</v>
      </c>
      <c r="F427" s="256" t="s">
        <v>672</v>
      </c>
      <c r="G427" s="256"/>
      <c r="H427" s="256"/>
      <c r="I427" s="256"/>
      <c r="J427" s="172" t="s">
        <v>172</v>
      </c>
      <c r="K427" s="173">
        <v>4.97</v>
      </c>
      <c r="L427" s="257">
        <v>0</v>
      </c>
      <c r="M427" s="257"/>
      <c r="N427" s="258">
        <f>ROUND(L427*K427,2)</f>
        <v>0</v>
      </c>
      <c r="O427" s="258"/>
      <c r="P427" s="258"/>
      <c r="Q427" s="258"/>
      <c r="R427" s="141"/>
      <c r="T427" s="174"/>
      <c r="U427" s="50" t="s">
        <v>39</v>
      </c>
      <c r="V427" s="41"/>
      <c r="W427" s="175">
        <f>V427*K427</f>
        <v>0</v>
      </c>
      <c r="X427" s="175">
        <v>0</v>
      </c>
      <c r="Y427" s="175">
        <f>X427*K427</f>
        <v>0</v>
      </c>
      <c r="Z427" s="175">
        <v>1.5940000000000001</v>
      </c>
      <c r="AA427" s="176">
        <f>Z427*K427</f>
        <v>7.92218</v>
      </c>
      <c r="AR427" s="22" t="s">
        <v>173</v>
      </c>
      <c r="AT427" s="22" t="s">
        <v>169</v>
      </c>
      <c r="AU427" s="22" t="s">
        <v>98</v>
      </c>
      <c r="AY427" s="22" t="s">
        <v>168</v>
      </c>
      <c r="BE427" s="111">
        <f>IF(U427="základní",N427,0)</f>
        <v>0</v>
      </c>
      <c r="BF427" s="111">
        <f>IF(U427="snížená",N427,0)</f>
        <v>0</v>
      </c>
      <c r="BG427" s="111">
        <f>IF(U427="zákl. přenesená",N427,0)</f>
        <v>0</v>
      </c>
      <c r="BH427" s="111">
        <f>IF(U427="sníž. přenesená",N427,0)</f>
        <v>0</v>
      </c>
      <c r="BI427" s="111">
        <f>IF(U427="nulová",N427,0)</f>
        <v>0</v>
      </c>
      <c r="BJ427" s="22" t="s">
        <v>82</v>
      </c>
      <c r="BK427" s="111">
        <f>ROUND(L427*K427,2)</f>
        <v>0</v>
      </c>
      <c r="BL427" s="22" t="s">
        <v>173</v>
      </c>
      <c r="BM427" s="22" t="s">
        <v>673</v>
      </c>
    </row>
    <row r="428" spans="2:65" s="177" customFormat="1" ht="14.4" customHeight="1" x14ac:dyDescent="0.3">
      <c r="B428" s="178"/>
      <c r="C428" s="179"/>
      <c r="D428" s="179"/>
      <c r="E428" s="180"/>
      <c r="F428" s="259" t="s">
        <v>674</v>
      </c>
      <c r="G428" s="259"/>
      <c r="H428" s="259"/>
      <c r="I428" s="259"/>
      <c r="J428" s="179"/>
      <c r="K428" s="181">
        <v>4.97</v>
      </c>
      <c r="L428" s="179"/>
      <c r="M428" s="179"/>
      <c r="N428" s="179"/>
      <c r="O428" s="179"/>
      <c r="P428" s="179"/>
      <c r="Q428" s="179"/>
      <c r="R428" s="182"/>
      <c r="T428" s="183"/>
      <c r="U428" s="179"/>
      <c r="V428" s="179"/>
      <c r="W428" s="179"/>
      <c r="X428" s="179"/>
      <c r="Y428" s="179"/>
      <c r="Z428" s="179"/>
      <c r="AA428" s="184"/>
      <c r="AT428" s="185" t="s">
        <v>176</v>
      </c>
      <c r="AU428" s="185" t="s">
        <v>98</v>
      </c>
      <c r="AV428" s="177" t="s">
        <v>98</v>
      </c>
      <c r="AW428" s="177" t="s">
        <v>32</v>
      </c>
      <c r="AX428" s="177" t="s">
        <v>82</v>
      </c>
      <c r="AY428" s="185" t="s">
        <v>168</v>
      </c>
    </row>
    <row r="429" spans="2:65" s="39" customFormat="1" ht="22.95" customHeight="1" x14ac:dyDescent="0.3">
      <c r="B429" s="139"/>
      <c r="C429" s="170" t="s">
        <v>675</v>
      </c>
      <c r="D429" s="170" t="s">
        <v>169</v>
      </c>
      <c r="E429" s="171" t="s">
        <v>676</v>
      </c>
      <c r="F429" s="256" t="s">
        <v>677</v>
      </c>
      <c r="G429" s="256"/>
      <c r="H429" s="256"/>
      <c r="I429" s="256"/>
      <c r="J429" s="172" t="s">
        <v>211</v>
      </c>
      <c r="K429" s="173">
        <v>1.6739999999999999</v>
      </c>
      <c r="L429" s="257">
        <v>0</v>
      </c>
      <c r="M429" s="257"/>
      <c r="N429" s="258">
        <f>ROUND(L429*K429,2)</f>
        <v>0</v>
      </c>
      <c r="O429" s="258"/>
      <c r="P429" s="258"/>
      <c r="Q429" s="258"/>
      <c r="R429" s="141"/>
      <c r="T429" s="174"/>
      <c r="U429" s="50" t="s">
        <v>39</v>
      </c>
      <c r="V429" s="41"/>
      <c r="W429" s="175">
        <f>V429*K429</f>
        <v>0</v>
      </c>
      <c r="X429" s="175">
        <v>0</v>
      </c>
      <c r="Y429" s="175">
        <f>X429*K429</f>
        <v>0</v>
      </c>
      <c r="Z429" s="175">
        <v>8.2000000000000003E-2</v>
      </c>
      <c r="AA429" s="176">
        <f>Z429*K429</f>
        <v>0.137268</v>
      </c>
      <c r="AR429" s="22" t="s">
        <v>173</v>
      </c>
      <c r="AT429" s="22" t="s">
        <v>169</v>
      </c>
      <c r="AU429" s="22" t="s">
        <v>98</v>
      </c>
      <c r="AY429" s="22" t="s">
        <v>168</v>
      </c>
      <c r="BE429" s="111">
        <f>IF(U429="základní",N429,0)</f>
        <v>0</v>
      </c>
      <c r="BF429" s="111">
        <f>IF(U429="snížená",N429,0)</f>
        <v>0</v>
      </c>
      <c r="BG429" s="111">
        <f>IF(U429="zákl. přenesená",N429,0)</f>
        <v>0</v>
      </c>
      <c r="BH429" s="111">
        <f>IF(U429="sníž. přenesená",N429,0)</f>
        <v>0</v>
      </c>
      <c r="BI429" s="111">
        <f>IF(U429="nulová",N429,0)</f>
        <v>0</v>
      </c>
      <c r="BJ429" s="22" t="s">
        <v>82</v>
      </c>
      <c r="BK429" s="111">
        <f>ROUND(L429*K429,2)</f>
        <v>0</v>
      </c>
      <c r="BL429" s="22" t="s">
        <v>173</v>
      </c>
      <c r="BM429" s="22" t="s">
        <v>678</v>
      </c>
    </row>
    <row r="430" spans="2:65" s="177" customFormat="1" ht="14.4" customHeight="1" x14ac:dyDescent="0.3">
      <c r="B430" s="178"/>
      <c r="C430" s="179"/>
      <c r="D430" s="179"/>
      <c r="E430" s="180"/>
      <c r="F430" s="259" t="s">
        <v>679</v>
      </c>
      <c r="G430" s="259"/>
      <c r="H430" s="259"/>
      <c r="I430" s="259"/>
      <c r="J430" s="179"/>
      <c r="K430" s="181">
        <v>1.6739999999999999</v>
      </c>
      <c r="L430" s="179"/>
      <c r="M430" s="179"/>
      <c r="N430" s="179"/>
      <c r="O430" s="179"/>
      <c r="P430" s="179"/>
      <c r="Q430" s="179"/>
      <c r="R430" s="182"/>
      <c r="T430" s="183"/>
      <c r="U430" s="179"/>
      <c r="V430" s="179"/>
      <c r="W430" s="179"/>
      <c r="X430" s="179"/>
      <c r="Y430" s="179"/>
      <c r="Z430" s="179"/>
      <c r="AA430" s="184"/>
      <c r="AT430" s="185" t="s">
        <v>176</v>
      </c>
      <c r="AU430" s="185" t="s">
        <v>98</v>
      </c>
      <c r="AV430" s="177" t="s">
        <v>98</v>
      </c>
      <c r="AW430" s="177" t="s">
        <v>32</v>
      </c>
      <c r="AX430" s="177" t="s">
        <v>82</v>
      </c>
      <c r="AY430" s="185" t="s">
        <v>168</v>
      </c>
    </row>
    <row r="431" spans="2:65" s="39" customFormat="1" ht="22.95" customHeight="1" x14ac:dyDescent="0.3">
      <c r="B431" s="139"/>
      <c r="C431" s="170" t="s">
        <v>680</v>
      </c>
      <c r="D431" s="170" t="s">
        <v>169</v>
      </c>
      <c r="E431" s="171" t="s">
        <v>681</v>
      </c>
      <c r="F431" s="256" t="s">
        <v>682</v>
      </c>
      <c r="G431" s="256"/>
      <c r="H431" s="256"/>
      <c r="I431" s="256"/>
      <c r="J431" s="172" t="s">
        <v>422</v>
      </c>
      <c r="K431" s="173">
        <v>1.2</v>
      </c>
      <c r="L431" s="257">
        <v>0</v>
      </c>
      <c r="M431" s="257"/>
      <c r="N431" s="258">
        <f>ROUND(L431*K431,2)</f>
        <v>0</v>
      </c>
      <c r="O431" s="258"/>
      <c r="P431" s="258"/>
      <c r="Q431" s="258"/>
      <c r="R431" s="141"/>
      <c r="T431" s="174"/>
      <c r="U431" s="50" t="s">
        <v>39</v>
      </c>
      <c r="V431" s="41"/>
      <c r="W431" s="175">
        <f>V431*K431</f>
        <v>0</v>
      </c>
      <c r="X431" s="175">
        <v>0</v>
      </c>
      <c r="Y431" s="175">
        <f>X431*K431</f>
        <v>0</v>
      </c>
      <c r="Z431" s="175">
        <v>7.0000000000000007E-2</v>
      </c>
      <c r="AA431" s="176">
        <f>Z431*K431</f>
        <v>8.4000000000000005E-2</v>
      </c>
      <c r="AR431" s="22" t="s">
        <v>173</v>
      </c>
      <c r="AT431" s="22" t="s">
        <v>169</v>
      </c>
      <c r="AU431" s="22" t="s">
        <v>98</v>
      </c>
      <c r="AY431" s="22" t="s">
        <v>168</v>
      </c>
      <c r="BE431" s="111">
        <f>IF(U431="základní",N431,0)</f>
        <v>0</v>
      </c>
      <c r="BF431" s="111">
        <f>IF(U431="snížená",N431,0)</f>
        <v>0</v>
      </c>
      <c r="BG431" s="111">
        <f>IF(U431="zákl. přenesená",N431,0)</f>
        <v>0</v>
      </c>
      <c r="BH431" s="111">
        <f>IF(U431="sníž. přenesená",N431,0)</f>
        <v>0</v>
      </c>
      <c r="BI431" s="111">
        <f>IF(U431="nulová",N431,0)</f>
        <v>0</v>
      </c>
      <c r="BJ431" s="22" t="s">
        <v>82</v>
      </c>
      <c r="BK431" s="111">
        <f>ROUND(L431*K431,2)</f>
        <v>0</v>
      </c>
      <c r="BL431" s="22" t="s">
        <v>173</v>
      </c>
      <c r="BM431" s="22" t="s">
        <v>683</v>
      </c>
    </row>
    <row r="432" spans="2:65" s="177" customFormat="1" ht="14.4" customHeight="1" x14ac:dyDescent="0.3">
      <c r="B432" s="178"/>
      <c r="C432" s="179"/>
      <c r="D432" s="179"/>
      <c r="E432" s="180"/>
      <c r="F432" s="259" t="s">
        <v>684</v>
      </c>
      <c r="G432" s="259"/>
      <c r="H432" s="259"/>
      <c r="I432" s="259"/>
      <c r="J432" s="179"/>
      <c r="K432" s="181">
        <v>1.2</v>
      </c>
      <c r="L432" s="179"/>
      <c r="M432" s="179"/>
      <c r="N432" s="179"/>
      <c r="O432" s="179"/>
      <c r="P432" s="179"/>
      <c r="Q432" s="179"/>
      <c r="R432" s="182"/>
      <c r="T432" s="183"/>
      <c r="U432" s="179"/>
      <c r="V432" s="179"/>
      <c r="W432" s="179"/>
      <c r="X432" s="179"/>
      <c r="Y432" s="179"/>
      <c r="Z432" s="179"/>
      <c r="AA432" s="184"/>
      <c r="AT432" s="185" t="s">
        <v>176</v>
      </c>
      <c r="AU432" s="185" t="s">
        <v>98</v>
      </c>
      <c r="AV432" s="177" t="s">
        <v>98</v>
      </c>
      <c r="AW432" s="177" t="s">
        <v>32</v>
      </c>
      <c r="AX432" s="177" t="s">
        <v>82</v>
      </c>
      <c r="AY432" s="185" t="s">
        <v>168</v>
      </c>
    </row>
    <row r="433" spans="1:65" s="39" customFormat="1" ht="22.95" customHeight="1" x14ac:dyDescent="0.3">
      <c r="B433" s="139"/>
      <c r="C433" s="170" t="s">
        <v>685</v>
      </c>
      <c r="D433" s="170" t="s">
        <v>169</v>
      </c>
      <c r="E433" s="171" t="s">
        <v>686</v>
      </c>
      <c r="F433" s="256" t="s">
        <v>687</v>
      </c>
      <c r="G433" s="256"/>
      <c r="H433" s="256"/>
      <c r="I433" s="256"/>
      <c r="J433" s="172" t="s">
        <v>172</v>
      </c>
      <c r="K433" s="173">
        <v>1.899</v>
      </c>
      <c r="L433" s="257">
        <v>0</v>
      </c>
      <c r="M433" s="257"/>
      <c r="N433" s="258">
        <f>ROUND(L433*K433,2)</f>
        <v>0</v>
      </c>
      <c r="O433" s="258"/>
      <c r="P433" s="258"/>
      <c r="Q433" s="258"/>
      <c r="R433" s="141"/>
      <c r="T433" s="174"/>
      <c r="U433" s="50" t="s">
        <v>39</v>
      </c>
      <c r="V433" s="41"/>
      <c r="W433" s="175">
        <f>V433*K433</f>
        <v>0</v>
      </c>
      <c r="X433" s="175">
        <v>0</v>
      </c>
      <c r="Y433" s="175">
        <f>X433*K433</f>
        <v>0</v>
      </c>
      <c r="Z433" s="175">
        <v>2.4</v>
      </c>
      <c r="AA433" s="176">
        <f>Z433*K433</f>
        <v>4.5575999999999999</v>
      </c>
      <c r="AR433" s="22" t="s">
        <v>173</v>
      </c>
      <c r="AT433" s="22" t="s">
        <v>169</v>
      </c>
      <c r="AU433" s="22" t="s">
        <v>98</v>
      </c>
      <c r="AY433" s="22" t="s">
        <v>168</v>
      </c>
      <c r="BE433" s="111">
        <f>IF(U433="základní",N433,0)</f>
        <v>0</v>
      </c>
      <c r="BF433" s="111">
        <f>IF(U433="snížená",N433,0)</f>
        <v>0</v>
      </c>
      <c r="BG433" s="111">
        <f>IF(U433="zákl. přenesená",N433,0)</f>
        <v>0</v>
      </c>
      <c r="BH433" s="111">
        <f>IF(U433="sníž. přenesená",N433,0)</f>
        <v>0</v>
      </c>
      <c r="BI433" s="111">
        <f>IF(U433="nulová",N433,0)</f>
        <v>0</v>
      </c>
      <c r="BJ433" s="22" t="s">
        <v>82</v>
      </c>
      <c r="BK433" s="111">
        <f>ROUND(L433*K433,2)</f>
        <v>0</v>
      </c>
      <c r="BL433" s="22" t="s">
        <v>173</v>
      </c>
      <c r="BM433" s="22" t="s">
        <v>688</v>
      </c>
    </row>
    <row r="434" spans="1:65" s="177" customFormat="1" ht="14.4" customHeight="1" x14ac:dyDescent="0.3">
      <c r="B434" s="178"/>
      <c r="C434" s="179"/>
      <c r="D434" s="179"/>
      <c r="E434" s="180"/>
      <c r="F434" s="259" t="s">
        <v>689</v>
      </c>
      <c r="G434" s="259"/>
      <c r="H434" s="259"/>
      <c r="I434" s="259"/>
      <c r="J434" s="179"/>
      <c r="K434" s="181">
        <v>9.9000000000000005E-2</v>
      </c>
      <c r="L434" s="179"/>
      <c r="M434" s="179"/>
      <c r="N434" s="179"/>
      <c r="O434" s="179"/>
      <c r="P434" s="179"/>
      <c r="Q434" s="179"/>
      <c r="R434" s="182"/>
      <c r="T434" s="183"/>
      <c r="U434" s="179"/>
      <c r="V434" s="179"/>
      <c r="W434" s="179"/>
      <c r="X434" s="179"/>
      <c r="Y434" s="179"/>
      <c r="Z434" s="179"/>
      <c r="AA434" s="184"/>
      <c r="AT434" s="185" t="s">
        <v>176</v>
      </c>
      <c r="AU434" s="185" t="s">
        <v>98</v>
      </c>
      <c r="AV434" s="177" t="s">
        <v>98</v>
      </c>
      <c r="AW434" s="177" t="s">
        <v>32</v>
      </c>
      <c r="AX434" s="177" t="s">
        <v>74</v>
      </c>
      <c r="AY434" s="185" t="s">
        <v>168</v>
      </c>
    </row>
    <row r="435" spans="1:65" ht="22.95" customHeight="1" x14ac:dyDescent="0.3">
      <c r="A435" s="177"/>
      <c r="B435" s="178"/>
      <c r="C435" s="179"/>
      <c r="D435" s="179"/>
      <c r="E435" s="180"/>
      <c r="F435" s="260" t="s">
        <v>690</v>
      </c>
      <c r="G435" s="260"/>
      <c r="H435" s="260"/>
      <c r="I435" s="260"/>
      <c r="J435" s="179"/>
      <c r="K435" s="181">
        <v>1.8</v>
      </c>
      <c r="L435" s="179"/>
      <c r="M435" s="179"/>
      <c r="N435" s="179"/>
      <c r="O435" s="179"/>
      <c r="P435" s="179"/>
      <c r="Q435" s="179"/>
      <c r="R435" s="182"/>
      <c r="T435" s="183"/>
      <c r="U435" s="179"/>
      <c r="V435" s="179"/>
      <c r="W435" s="179"/>
      <c r="X435" s="179"/>
      <c r="Y435" s="179"/>
      <c r="Z435" s="179"/>
      <c r="AA435" s="184"/>
      <c r="AT435" s="185" t="s">
        <v>176</v>
      </c>
      <c r="AU435" s="185" t="s">
        <v>98</v>
      </c>
      <c r="AV435" s="177" t="s">
        <v>98</v>
      </c>
      <c r="AW435" s="177" t="s">
        <v>32</v>
      </c>
      <c r="AX435" s="177" t="s">
        <v>74</v>
      </c>
      <c r="AY435" s="185" t="s">
        <v>168</v>
      </c>
    </row>
    <row r="436" spans="1:65" s="186" customFormat="1" ht="14.4" customHeight="1" x14ac:dyDescent="0.3">
      <c r="B436" s="187"/>
      <c r="C436" s="188"/>
      <c r="D436" s="188"/>
      <c r="E436" s="189"/>
      <c r="F436" s="261" t="s">
        <v>178</v>
      </c>
      <c r="G436" s="261"/>
      <c r="H436" s="261"/>
      <c r="I436" s="261"/>
      <c r="J436" s="188"/>
      <c r="K436" s="190">
        <v>1.899</v>
      </c>
      <c r="L436" s="188"/>
      <c r="M436" s="188"/>
      <c r="N436" s="188"/>
      <c r="O436" s="188"/>
      <c r="P436" s="188"/>
      <c r="Q436" s="188"/>
      <c r="R436" s="191"/>
      <c r="T436" s="192"/>
      <c r="U436" s="188"/>
      <c r="V436" s="188"/>
      <c r="W436" s="188"/>
      <c r="X436" s="188"/>
      <c r="Y436" s="188"/>
      <c r="Z436" s="188"/>
      <c r="AA436" s="193"/>
      <c r="AT436" s="194" t="s">
        <v>176</v>
      </c>
      <c r="AU436" s="194" t="s">
        <v>98</v>
      </c>
      <c r="AV436" s="186" t="s">
        <v>173</v>
      </c>
      <c r="AW436" s="186" t="s">
        <v>32</v>
      </c>
      <c r="AX436" s="186" t="s">
        <v>82</v>
      </c>
      <c r="AY436" s="194" t="s">
        <v>168</v>
      </c>
    </row>
    <row r="437" spans="1:65" s="39" customFormat="1" ht="22.95" customHeight="1" x14ac:dyDescent="0.3">
      <c r="B437" s="139"/>
      <c r="C437" s="170" t="s">
        <v>691</v>
      </c>
      <c r="D437" s="170" t="s">
        <v>169</v>
      </c>
      <c r="E437" s="171" t="s">
        <v>692</v>
      </c>
      <c r="F437" s="256" t="s">
        <v>693</v>
      </c>
      <c r="G437" s="256"/>
      <c r="H437" s="256"/>
      <c r="I437" s="256"/>
      <c r="J437" s="172" t="s">
        <v>172</v>
      </c>
      <c r="K437" s="173">
        <v>1.1719999999999999</v>
      </c>
      <c r="L437" s="257">
        <v>0</v>
      </c>
      <c r="M437" s="257"/>
      <c r="N437" s="258">
        <f>ROUND(L437*K437,2)</f>
        <v>0</v>
      </c>
      <c r="O437" s="258"/>
      <c r="P437" s="258"/>
      <c r="Q437" s="258"/>
      <c r="R437" s="141"/>
      <c r="T437" s="174"/>
      <c r="U437" s="50" t="s">
        <v>39</v>
      </c>
      <c r="V437" s="41"/>
      <c r="W437" s="175">
        <f>V437*K437</f>
        <v>0</v>
      </c>
      <c r="X437" s="175">
        <v>0</v>
      </c>
      <c r="Y437" s="175">
        <f>X437*K437</f>
        <v>0</v>
      </c>
      <c r="Z437" s="175">
        <v>2.4</v>
      </c>
      <c r="AA437" s="176">
        <f>Z437*K437</f>
        <v>2.8127999999999997</v>
      </c>
      <c r="AR437" s="22" t="s">
        <v>173</v>
      </c>
      <c r="AT437" s="22" t="s">
        <v>169</v>
      </c>
      <c r="AU437" s="22" t="s">
        <v>98</v>
      </c>
      <c r="AY437" s="22" t="s">
        <v>168</v>
      </c>
      <c r="BE437" s="111">
        <f>IF(U437="základní",N437,0)</f>
        <v>0</v>
      </c>
      <c r="BF437" s="111">
        <f>IF(U437="snížená",N437,0)</f>
        <v>0</v>
      </c>
      <c r="BG437" s="111">
        <f>IF(U437="zákl. přenesená",N437,0)</f>
        <v>0</v>
      </c>
      <c r="BH437" s="111">
        <f>IF(U437="sníž. přenesená",N437,0)</f>
        <v>0</v>
      </c>
      <c r="BI437" s="111">
        <f>IF(U437="nulová",N437,0)</f>
        <v>0</v>
      </c>
      <c r="BJ437" s="22" t="s">
        <v>82</v>
      </c>
      <c r="BK437" s="111">
        <f>ROUND(L437*K437,2)</f>
        <v>0</v>
      </c>
      <c r="BL437" s="22" t="s">
        <v>173</v>
      </c>
      <c r="BM437" s="22" t="s">
        <v>694</v>
      </c>
    </row>
    <row r="438" spans="1:65" s="177" customFormat="1" ht="14.4" customHeight="1" x14ac:dyDescent="0.3">
      <c r="B438" s="178"/>
      <c r="C438" s="179"/>
      <c r="D438" s="179"/>
      <c r="E438" s="180"/>
      <c r="F438" s="259" t="s">
        <v>695</v>
      </c>
      <c r="G438" s="259"/>
      <c r="H438" s="259"/>
      <c r="I438" s="259"/>
      <c r="J438" s="179"/>
      <c r="K438" s="181">
        <v>0.86599999999999999</v>
      </c>
      <c r="L438" s="179"/>
      <c r="M438" s="179"/>
      <c r="N438" s="179"/>
      <c r="O438" s="179"/>
      <c r="P438" s="179"/>
      <c r="Q438" s="179"/>
      <c r="R438" s="182"/>
      <c r="T438" s="183"/>
      <c r="U438" s="179"/>
      <c r="V438" s="179"/>
      <c r="W438" s="179"/>
      <c r="X438" s="179"/>
      <c r="Y438" s="179"/>
      <c r="Z438" s="179"/>
      <c r="AA438" s="184"/>
      <c r="AT438" s="185" t="s">
        <v>176</v>
      </c>
      <c r="AU438" s="185" t="s">
        <v>98</v>
      </c>
      <c r="AV438" s="177" t="s">
        <v>98</v>
      </c>
      <c r="AW438" s="177" t="s">
        <v>32</v>
      </c>
      <c r="AX438" s="177" t="s">
        <v>74</v>
      </c>
      <c r="AY438" s="185" t="s">
        <v>168</v>
      </c>
    </row>
    <row r="439" spans="1:65" ht="14.4" customHeight="1" x14ac:dyDescent="0.3">
      <c r="A439" s="177"/>
      <c r="B439" s="178"/>
      <c r="C439" s="179"/>
      <c r="D439" s="179"/>
      <c r="E439" s="180"/>
      <c r="F439" s="260" t="s">
        <v>696</v>
      </c>
      <c r="G439" s="260"/>
      <c r="H439" s="260"/>
      <c r="I439" s="260"/>
      <c r="J439" s="179"/>
      <c r="K439" s="181">
        <v>0.30599999999999999</v>
      </c>
      <c r="L439" s="179"/>
      <c r="M439" s="179"/>
      <c r="N439" s="179"/>
      <c r="O439" s="179"/>
      <c r="P439" s="179"/>
      <c r="Q439" s="179"/>
      <c r="R439" s="182"/>
      <c r="T439" s="183"/>
      <c r="U439" s="179"/>
      <c r="V439" s="179"/>
      <c r="W439" s="179"/>
      <c r="X439" s="179"/>
      <c r="Y439" s="179"/>
      <c r="Z439" s="179"/>
      <c r="AA439" s="184"/>
      <c r="AT439" s="185" t="s">
        <v>176</v>
      </c>
      <c r="AU439" s="185" t="s">
        <v>98</v>
      </c>
      <c r="AV439" s="177" t="s">
        <v>98</v>
      </c>
      <c r="AW439" s="177" t="s">
        <v>32</v>
      </c>
      <c r="AX439" s="177" t="s">
        <v>74</v>
      </c>
      <c r="AY439" s="185" t="s">
        <v>168</v>
      </c>
    </row>
    <row r="440" spans="1:65" s="186" customFormat="1" ht="14.4" customHeight="1" x14ac:dyDescent="0.3">
      <c r="B440" s="187"/>
      <c r="C440" s="188"/>
      <c r="D440" s="188"/>
      <c r="E440" s="189"/>
      <c r="F440" s="261" t="s">
        <v>178</v>
      </c>
      <c r="G440" s="261"/>
      <c r="H440" s="261"/>
      <c r="I440" s="261"/>
      <c r="J440" s="188"/>
      <c r="K440" s="190">
        <v>1.1719999999999999</v>
      </c>
      <c r="L440" s="188"/>
      <c r="M440" s="188"/>
      <c r="N440" s="188"/>
      <c r="O440" s="188"/>
      <c r="P440" s="188"/>
      <c r="Q440" s="188"/>
      <c r="R440" s="191"/>
      <c r="T440" s="192"/>
      <c r="U440" s="188"/>
      <c r="V440" s="188"/>
      <c r="W440" s="188"/>
      <c r="X440" s="188"/>
      <c r="Y440" s="188"/>
      <c r="Z440" s="188"/>
      <c r="AA440" s="193"/>
      <c r="AT440" s="194" t="s">
        <v>176</v>
      </c>
      <c r="AU440" s="194" t="s">
        <v>98</v>
      </c>
      <c r="AV440" s="186" t="s">
        <v>173</v>
      </c>
      <c r="AW440" s="186" t="s">
        <v>32</v>
      </c>
      <c r="AX440" s="186" t="s">
        <v>82</v>
      </c>
      <c r="AY440" s="194" t="s">
        <v>168</v>
      </c>
    </row>
    <row r="441" spans="1:65" s="39" customFormat="1" ht="22.95" customHeight="1" x14ac:dyDescent="0.3">
      <c r="B441" s="139"/>
      <c r="C441" s="170" t="s">
        <v>697</v>
      </c>
      <c r="D441" s="170" t="s">
        <v>169</v>
      </c>
      <c r="E441" s="171" t="s">
        <v>698</v>
      </c>
      <c r="F441" s="256" t="s">
        <v>699</v>
      </c>
      <c r="G441" s="256"/>
      <c r="H441" s="256"/>
      <c r="I441" s="256"/>
      <c r="J441" s="172" t="s">
        <v>211</v>
      </c>
      <c r="K441" s="173">
        <v>189.7</v>
      </c>
      <c r="L441" s="257">
        <v>0</v>
      </c>
      <c r="M441" s="257"/>
      <c r="N441" s="258">
        <f>ROUND(L441*K441,2)</f>
        <v>0</v>
      </c>
      <c r="O441" s="258"/>
      <c r="P441" s="258"/>
      <c r="Q441" s="258"/>
      <c r="R441" s="141"/>
      <c r="T441" s="174"/>
      <c r="U441" s="50" t="s">
        <v>39</v>
      </c>
      <c r="V441" s="41"/>
      <c r="W441" s="175">
        <f>V441*K441</f>
        <v>0</v>
      </c>
      <c r="X441" s="175">
        <v>0</v>
      </c>
      <c r="Y441" s="175">
        <f>X441*K441</f>
        <v>0</v>
      </c>
      <c r="Z441" s="175">
        <v>0.122</v>
      </c>
      <c r="AA441" s="176">
        <f>Z441*K441</f>
        <v>23.1434</v>
      </c>
      <c r="AR441" s="22" t="s">
        <v>173</v>
      </c>
      <c r="AT441" s="22" t="s">
        <v>169</v>
      </c>
      <c r="AU441" s="22" t="s">
        <v>98</v>
      </c>
      <c r="AY441" s="22" t="s">
        <v>168</v>
      </c>
      <c r="BE441" s="111">
        <f>IF(U441="základní",N441,0)</f>
        <v>0</v>
      </c>
      <c r="BF441" s="111">
        <f>IF(U441="snížená",N441,0)</f>
        <v>0</v>
      </c>
      <c r="BG441" s="111">
        <f>IF(U441="zákl. přenesená",N441,0)</f>
        <v>0</v>
      </c>
      <c r="BH441" s="111">
        <f>IF(U441="sníž. přenesená",N441,0)</f>
        <v>0</v>
      </c>
      <c r="BI441" s="111">
        <f>IF(U441="nulová",N441,0)</f>
        <v>0</v>
      </c>
      <c r="BJ441" s="22" t="s">
        <v>82</v>
      </c>
      <c r="BK441" s="111">
        <f>ROUND(L441*K441,2)</f>
        <v>0</v>
      </c>
      <c r="BL441" s="22" t="s">
        <v>173</v>
      </c>
      <c r="BM441" s="22" t="s">
        <v>700</v>
      </c>
    </row>
    <row r="442" spans="1:65" s="177" customFormat="1" ht="14.4" customHeight="1" x14ac:dyDescent="0.3">
      <c r="B442" s="178"/>
      <c r="C442" s="179"/>
      <c r="D442" s="179"/>
      <c r="E442" s="180"/>
      <c r="F442" s="259" t="s">
        <v>701</v>
      </c>
      <c r="G442" s="259"/>
      <c r="H442" s="259"/>
      <c r="I442" s="259"/>
      <c r="J442" s="179"/>
      <c r="K442" s="181">
        <v>162.69999999999999</v>
      </c>
      <c r="L442" s="179"/>
      <c r="M442" s="179"/>
      <c r="N442" s="179"/>
      <c r="O442" s="179"/>
      <c r="P442" s="179"/>
      <c r="Q442" s="179"/>
      <c r="R442" s="182"/>
      <c r="T442" s="183"/>
      <c r="U442" s="179"/>
      <c r="V442" s="179"/>
      <c r="W442" s="179"/>
      <c r="X442" s="179"/>
      <c r="Y442" s="179"/>
      <c r="Z442" s="179"/>
      <c r="AA442" s="184"/>
      <c r="AT442" s="185" t="s">
        <v>176</v>
      </c>
      <c r="AU442" s="185" t="s">
        <v>98</v>
      </c>
      <c r="AV442" s="177" t="s">
        <v>98</v>
      </c>
      <c r="AW442" s="177" t="s">
        <v>32</v>
      </c>
      <c r="AX442" s="177" t="s">
        <v>74</v>
      </c>
      <c r="AY442" s="185" t="s">
        <v>168</v>
      </c>
    </row>
    <row r="443" spans="1:65" ht="14.4" customHeight="1" x14ac:dyDescent="0.3">
      <c r="A443" s="177"/>
      <c r="B443" s="178"/>
      <c r="C443" s="179"/>
      <c r="D443" s="179"/>
      <c r="E443" s="180"/>
      <c r="F443" s="260" t="s">
        <v>627</v>
      </c>
      <c r="G443" s="260"/>
      <c r="H443" s="260"/>
      <c r="I443" s="260"/>
      <c r="J443" s="179"/>
      <c r="K443" s="181">
        <v>27</v>
      </c>
      <c r="L443" s="179"/>
      <c r="M443" s="179"/>
      <c r="N443" s="179"/>
      <c r="O443" s="179"/>
      <c r="P443" s="179"/>
      <c r="Q443" s="179"/>
      <c r="R443" s="182"/>
      <c r="T443" s="183"/>
      <c r="U443" s="179"/>
      <c r="V443" s="179"/>
      <c r="W443" s="179"/>
      <c r="X443" s="179"/>
      <c r="Y443" s="179"/>
      <c r="Z443" s="179"/>
      <c r="AA443" s="184"/>
      <c r="AT443" s="185" t="s">
        <v>176</v>
      </c>
      <c r="AU443" s="185" t="s">
        <v>98</v>
      </c>
      <c r="AV443" s="177" t="s">
        <v>98</v>
      </c>
      <c r="AW443" s="177" t="s">
        <v>32</v>
      </c>
      <c r="AX443" s="177" t="s">
        <v>74</v>
      </c>
      <c r="AY443" s="185" t="s">
        <v>168</v>
      </c>
    </row>
    <row r="444" spans="1:65" s="186" customFormat="1" ht="14.4" customHeight="1" x14ac:dyDescent="0.3">
      <c r="B444" s="187"/>
      <c r="C444" s="188"/>
      <c r="D444" s="188"/>
      <c r="E444" s="189"/>
      <c r="F444" s="261" t="s">
        <v>178</v>
      </c>
      <c r="G444" s="261"/>
      <c r="H444" s="261"/>
      <c r="I444" s="261"/>
      <c r="J444" s="188"/>
      <c r="K444" s="190">
        <v>189.7</v>
      </c>
      <c r="L444" s="188"/>
      <c r="M444" s="188"/>
      <c r="N444" s="188"/>
      <c r="O444" s="188"/>
      <c r="P444" s="188"/>
      <c r="Q444" s="188"/>
      <c r="R444" s="191"/>
      <c r="T444" s="192"/>
      <c r="U444" s="188"/>
      <c r="V444" s="188"/>
      <c r="W444" s="188"/>
      <c r="X444" s="188"/>
      <c r="Y444" s="188"/>
      <c r="Z444" s="188"/>
      <c r="AA444" s="193"/>
      <c r="AT444" s="194" t="s">
        <v>176</v>
      </c>
      <c r="AU444" s="194" t="s">
        <v>98</v>
      </c>
      <c r="AV444" s="186" t="s">
        <v>173</v>
      </c>
      <c r="AW444" s="186" t="s">
        <v>32</v>
      </c>
      <c r="AX444" s="186" t="s">
        <v>82</v>
      </c>
      <c r="AY444" s="194" t="s">
        <v>168</v>
      </c>
    </row>
    <row r="445" spans="1:65" s="39" customFormat="1" ht="34.200000000000003" customHeight="1" x14ac:dyDescent="0.3">
      <c r="B445" s="139"/>
      <c r="C445" s="170" t="s">
        <v>702</v>
      </c>
      <c r="D445" s="170" t="s">
        <v>169</v>
      </c>
      <c r="E445" s="171" t="s">
        <v>703</v>
      </c>
      <c r="F445" s="256" t="s">
        <v>704</v>
      </c>
      <c r="G445" s="256"/>
      <c r="H445" s="256"/>
      <c r="I445" s="256"/>
      <c r="J445" s="172" t="s">
        <v>172</v>
      </c>
      <c r="K445" s="173">
        <v>0.72799999999999998</v>
      </c>
      <c r="L445" s="257">
        <v>0</v>
      </c>
      <c r="M445" s="257"/>
      <c r="N445" s="258">
        <f>ROUND(L445*K445,2)</f>
        <v>0</v>
      </c>
      <c r="O445" s="258"/>
      <c r="P445" s="258"/>
      <c r="Q445" s="258"/>
      <c r="R445" s="141"/>
      <c r="T445" s="174"/>
      <c r="U445" s="50" t="s">
        <v>39</v>
      </c>
      <c r="V445" s="41"/>
      <c r="W445" s="175">
        <f>V445*K445</f>
        <v>0</v>
      </c>
      <c r="X445" s="175">
        <v>0</v>
      </c>
      <c r="Y445" s="175">
        <f>X445*K445</f>
        <v>0</v>
      </c>
      <c r="Z445" s="175">
        <v>2.2000000000000002</v>
      </c>
      <c r="AA445" s="176">
        <f>Z445*K445</f>
        <v>1.6016000000000001</v>
      </c>
      <c r="AR445" s="22" t="s">
        <v>173</v>
      </c>
      <c r="AT445" s="22" t="s">
        <v>169</v>
      </c>
      <c r="AU445" s="22" t="s">
        <v>98</v>
      </c>
      <c r="AY445" s="22" t="s">
        <v>168</v>
      </c>
      <c r="BE445" s="111">
        <f>IF(U445="základní",N445,0)</f>
        <v>0</v>
      </c>
      <c r="BF445" s="111">
        <f>IF(U445="snížená",N445,0)</f>
        <v>0</v>
      </c>
      <c r="BG445" s="111">
        <f>IF(U445="zákl. přenesená",N445,0)</f>
        <v>0</v>
      </c>
      <c r="BH445" s="111">
        <f>IF(U445="sníž. přenesená",N445,0)</f>
        <v>0</v>
      </c>
      <c r="BI445" s="111">
        <f>IF(U445="nulová",N445,0)</f>
        <v>0</v>
      </c>
      <c r="BJ445" s="22" t="s">
        <v>82</v>
      </c>
      <c r="BK445" s="111">
        <f>ROUND(L445*K445,2)</f>
        <v>0</v>
      </c>
      <c r="BL445" s="22" t="s">
        <v>173</v>
      </c>
      <c r="BM445" s="22" t="s">
        <v>705</v>
      </c>
    </row>
    <row r="446" spans="1:65" s="177" customFormat="1" ht="14.4" customHeight="1" x14ac:dyDescent="0.3">
      <c r="B446" s="178"/>
      <c r="C446" s="179"/>
      <c r="D446" s="179"/>
      <c r="E446" s="180"/>
      <c r="F446" s="259" t="s">
        <v>706</v>
      </c>
      <c r="G446" s="259"/>
      <c r="H446" s="259"/>
      <c r="I446" s="259"/>
      <c r="J446" s="179"/>
      <c r="K446" s="181">
        <v>0.72799999999999998</v>
      </c>
      <c r="L446" s="179"/>
      <c r="M446" s="179"/>
      <c r="N446" s="179"/>
      <c r="O446" s="179"/>
      <c r="P446" s="179"/>
      <c r="Q446" s="179"/>
      <c r="R446" s="182"/>
      <c r="T446" s="183"/>
      <c r="U446" s="179"/>
      <c r="V446" s="179"/>
      <c r="W446" s="179"/>
      <c r="X446" s="179"/>
      <c r="Y446" s="179"/>
      <c r="Z446" s="179"/>
      <c r="AA446" s="184"/>
      <c r="AT446" s="185" t="s">
        <v>176</v>
      </c>
      <c r="AU446" s="185" t="s">
        <v>98</v>
      </c>
      <c r="AV446" s="177" t="s">
        <v>98</v>
      </c>
      <c r="AW446" s="177" t="s">
        <v>32</v>
      </c>
      <c r="AX446" s="177" t="s">
        <v>82</v>
      </c>
      <c r="AY446" s="185" t="s">
        <v>168</v>
      </c>
    </row>
    <row r="447" spans="1:65" s="39" customFormat="1" ht="22.95" customHeight="1" x14ac:dyDescent="0.3">
      <c r="B447" s="139"/>
      <c r="C447" s="170" t="s">
        <v>707</v>
      </c>
      <c r="D447" s="170" t="s">
        <v>169</v>
      </c>
      <c r="E447" s="171" t="s">
        <v>708</v>
      </c>
      <c r="F447" s="256" t="s">
        <v>709</v>
      </c>
      <c r="G447" s="256"/>
      <c r="H447" s="256"/>
      <c r="I447" s="256"/>
      <c r="J447" s="172" t="s">
        <v>211</v>
      </c>
      <c r="K447" s="173">
        <v>33.029000000000003</v>
      </c>
      <c r="L447" s="257">
        <v>0</v>
      </c>
      <c r="M447" s="257"/>
      <c r="N447" s="258">
        <f>ROUND(L447*K447,2)</f>
        <v>0</v>
      </c>
      <c r="O447" s="258"/>
      <c r="P447" s="258"/>
      <c r="Q447" s="258"/>
      <c r="R447" s="141"/>
      <c r="T447" s="174"/>
      <c r="U447" s="50" t="s">
        <v>39</v>
      </c>
      <c r="V447" s="41"/>
      <c r="W447" s="175">
        <f>V447*K447</f>
        <v>0</v>
      </c>
      <c r="X447" s="175">
        <v>0</v>
      </c>
      <c r="Y447" s="175">
        <f>X447*K447</f>
        <v>0</v>
      </c>
      <c r="Z447" s="175">
        <v>0</v>
      </c>
      <c r="AA447" s="176">
        <f>Z447*K447</f>
        <v>0</v>
      </c>
      <c r="AR447" s="22" t="s">
        <v>173</v>
      </c>
      <c r="AT447" s="22" t="s">
        <v>169</v>
      </c>
      <c r="AU447" s="22" t="s">
        <v>98</v>
      </c>
      <c r="AY447" s="22" t="s">
        <v>168</v>
      </c>
      <c r="BE447" s="111">
        <f>IF(U447="základní",N447,0)</f>
        <v>0</v>
      </c>
      <c r="BF447" s="111">
        <f>IF(U447="snížená",N447,0)</f>
        <v>0</v>
      </c>
      <c r="BG447" s="111">
        <f>IF(U447="zákl. přenesená",N447,0)</f>
        <v>0</v>
      </c>
      <c r="BH447" s="111">
        <f>IF(U447="sníž. přenesená",N447,0)</f>
        <v>0</v>
      </c>
      <c r="BI447" s="111">
        <f>IF(U447="nulová",N447,0)</f>
        <v>0</v>
      </c>
      <c r="BJ447" s="22" t="s">
        <v>82</v>
      </c>
      <c r="BK447" s="111">
        <f>ROUND(L447*K447,2)</f>
        <v>0</v>
      </c>
      <c r="BL447" s="22" t="s">
        <v>173</v>
      </c>
      <c r="BM447" s="22" t="s">
        <v>710</v>
      </c>
    </row>
    <row r="448" spans="1:65" s="177" customFormat="1" ht="14.4" customHeight="1" x14ac:dyDescent="0.3">
      <c r="B448" s="178"/>
      <c r="C448" s="179"/>
      <c r="D448" s="179"/>
      <c r="E448" s="180"/>
      <c r="F448" s="259" t="s">
        <v>711</v>
      </c>
      <c r="G448" s="259"/>
      <c r="H448" s="259"/>
      <c r="I448" s="259"/>
      <c r="J448" s="179"/>
      <c r="K448" s="181">
        <v>8.19</v>
      </c>
      <c r="L448" s="179"/>
      <c r="M448" s="179"/>
      <c r="N448" s="179"/>
      <c r="O448" s="179"/>
      <c r="P448" s="179"/>
      <c r="Q448" s="179"/>
      <c r="R448" s="182"/>
      <c r="T448" s="183"/>
      <c r="U448" s="179"/>
      <c r="V448" s="179"/>
      <c r="W448" s="179"/>
      <c r="X448" s="179"/>
      <c r="Y448" s="179"/>
      <c r="Z448" s="179"/>
      <c r="AA448" s="184"/>
      <c r="AT448" s="185" t="s">
        <v>176</v>
      </c>
      <c r="AU448" s="185" t="s">
        <v>98</v>
      </c>
      <c r="AV448" s="177" t="s">
        <v>98</v>
      </c>
      <c r="AW448" s="177" t="s">
        <v>32</v>
      </c>
      <c r="AX448" s="177" t="s">
        <v>74</v>
      </c>
      <c r="AY448" s="185" t="s">
        <v>168</v>
      </c>
    </row>
    <row r="449" spans="1:65" ht="22.95" customHeight="1" x14ac:dyDescent="0.3">
      <c r="A449" s="177"/>
      <c r="B449" s="178"/>
      <c r="C449" s="179"/>
      <c r="D449" s="179"/>
      <c r="E449" s="180"/>
      <c r="F449" s="260" t="s">
        <v>712</v>
      </c>
      <c r="G449" s="260"/>
      <c r="H449" s="260"/>
      <c r="I449" s="260"/>
      <c r="J449" s="179"/>
      <c r="K449" s="181">
        <v>11.612</v>
      </c>
      <c r="L449" s="179"/>
      <c r="M449" s="179"/>
      <c r="N449" s="179"/>
      <c r="O449" s="179"/>
      <c r="P449" s="179"/>
      <c r="Q449" s="179"/>
      <c r="R449" s="182"/>
      <c r="T449" s="183"/>
      <c r="U449" s="179"/>
      <c r="V449" s="179"/>
      <c r="W449" s="179"/>
      <c r="X449" s="179"/>
      <c r="Y449" s="179"/>
      <c r="Z449" s="179"/>
      <c r="AA449" s="184"/>
      <c r="AT449" s="185" t="s">
        <v>176</v>
      </c>
      <c r="AU449" s="185" t="s">
        <v>98</v>
      </c>
      <c r="AV449" s="177" t="s">
        <v>98</v>
      </c>
      <c r="AW449" s="177" t="s">
        <v>32</v>
      </c>
      <c r="AX449" s="177" t="s">
        <v>74</v>
      </c>
      <c r="AY449" s="185" t="s">
        <v>168</v>
      </c>
    </row>
    <row r="450" spans="1:65" ht="22.95" customHeight="1" x14ac:dyDescent="0.3">
      <c r="A450" s="177"/>
      <c r="B450" s="178"/>
      <c r="C450" s="179"/>
      <c r="D450" s="179"/>
      <c r="E450" s="180"/>
      <c r="F450" s="260" t="s">
        <v>713</v>
      </c>
      <c r="G450" s="260"/>
      <c r="H450" s="260"/>
      <c r="I450" s="260"/>
      <c r="J450" s="179"/>
      <c r="K450" s="181">
        <v>13.227</v>
      </c>
      <c r="L450" s="179"/>
      <c r="M450" s="179"/>
      <c r="N450" s="179"/>
      <c r="O450" s="179"/>
      <c r="P450" s="179"/>
      <c r="Q450" s="179"/>
      <c r="R450" s="182"/>
      <c r="T450" s="183"/>
      <c r="U450" s="179"/>
      <c r="V450" s="179"/>
      <c r="W450" s="179"/>
      <c r="X450" s="179"/>
      <c r="Y450" s="179"/>
      <c r="Z450" s="179"/>
      <c r="AA450" s="184"/>
      <c r="AT450" s="185" t="s">
        <v>176</v>
      </c>
      <c r="AU450" s="185" t="s">
        <v>98</v>
      </c>
      <c r="AV450" s="177" t="s">
        <v>98</v>
      </c>
      <c r="AW450" s="177" t="s">
        <v>32</v>
      </c>
      <c r="AX450" s="177" t="s">
        <v>74</v>
      </c>
      <c r="AY450" s="185" t="s">
        <v>168</v>
      </c>
    </row>
    <row r="451" spans="1:65" s="186" customFormat="1" ht="14.4" customHeight="1" x14ac:dyDescent="0.3">
      <c r="B451" s="187"/>
      <c r="C451" s="188"/>
      <c r="D451" s="188"/>
      <c r="E451" s="189"/>
      <c r="F451" s="261" t="s">
        <v>178</v>
      </c>
      <c r="G451" s="261"/>
      <c r="H451" s="261"/>
      <c r="I451" s="261"/>
      <c r="J451" s="188"/>
      <c r="K451" s="190">
        <v>33.029000000000003</v>
      </c>
      <c r="L451" s="188"/>
      <c r="M451" s="188"/>
      <c r="N451" s="188"/>
      <c r="O451" s="188"/>
      <c r="P451" s="188"/>
      <c r="Q451" s="188"/>
      <c r="R451" s="191"/>
      <c r="T451" s="192"/>
      <c r="U451" s="188"/>
      <c r="V451" s="188"/>
      <c r="W451" s="188"/>
      <c r="X451" s="188"/>
      <c r="Y451" s="188"/>
      <c r="Z451" s="188"/>
      <c r="AA451" s="193"/>
      <c r="AT451" s="194" t="s">
        <v>176</v>
      </c>
      <c r="AU451" s="194" t="s">
        <v>98</v>
      </c>
      <c r="AV451" s="186" t="s">
        <v>173</v>
      </c>
      <c r="AW451" s="186" t="s">
        <v>32</v>
      </c>
      <c r="AX451" s="186" t="s">
        <v>82</v>
      </c>
      <c r="AY451" s="194" t="s">
        <v>168</v>
      </c>
    </row>
    <row r="452" spans="1:65" s="39" customFormat="1" ht="34.200000000000003" customHeight="1" x14ac:dyDescent="0.3">
      <c r="B452" s="139"/>
      <c r="C452" s="170" t="s">
        <v>714</v>
      </c>
      <c r="D452" s="170" t="s">
        <v>169</v>
      </c>
      <c r="E452" s="171" t="s">
        <v>715</v>
      </c>
      <c r="F452" s="256" t="s">
        <v>716</v>
      </c>
      <c r="G452" s="256"/>
      <c r="H452" s="256"/>
      <c r="I452" s="256"/>
      <c r="J452" s="172" t="s">
        <v>172</v>
      </c>
      <c r="K452" s="173">
        <v>0.72799999999999998</v>
      </c>
      <c r="L452" s="257">
        <v>0</v>
      </c>
      <c r="M452" s="257"/>
      <c r="N452" s="258">
        <f>ROUND(L452*K452,2)</f>
        <v>0</v>
      </c>
      <c r="O452" s="258"/>
      <c r="P452" s="258"/>
      <c r="Q452" s="258"/>
      <c r="R452" s="141"/>
      <c r="T452" s="174"/>
      <c r="U452" s="50" t="s">
        <v>39</v>
      </c>
      <c r="V452" s="41"/>
      <c r="W452" s="175">
        <f>V452*K452</f>
        <v>0</v>
      </c>
      <c r="X452" s="175">
        <v>0</v>
      </c>
      <c r="Y452" s="175">
        <f>X452*K452</f>
        <v>0</v>
      </c>
      <c r="Z452" s="175">
        <v>2.9000000000000001E-2</v>
      </c>
      <c r="AA452" s="176">
        <f>Z452*K452</f>
        <v>2.1111999999999999E-2</v>
      </c>
      <c r="AR452" s="22" t="s">
        <v>173</v>
      </c>
      <c r="AT452" s="22" t="s">
        <v>169</v>
      </c>
      <c r="AU452" s="22" t="s">
        <v>98</v>
      </c>
      <c r="AY452" s="22" t="s">
        <v>168</v>
      </c>
      <c r="BE452" s="111">
        <f>IF(U452="základní",N452,0)</f>
        <v>0</v>
      </c>
      <c r="BF452" s="111">
        <f>IF(U452="snížená",N452,0)</f>
        <v>0</v>
      </c>
      <c r="BG452" s="111">
        <f>IF(U452="zákl. přenesená",N452,0)</f>
        <v>0</v>
      </c>
      <c r="BH452" s="111">
        <f>IF(U452="sníž. přenesená",N452,0)</f>
        <v>0</v>
      </c>
      <c r="BI452" s="111">
        <f>IF(U452="nulová",N452,0)</f>
        <v>0</v>
      </c>
      <c r="BJ452" s="22" t="s">
        <v>82</v>
      </c>
      <c r="BK452" s="111">
        <f>ROUND(L452*K452,2)</f>
        <v>0</v>
      </c>
      <c r="BL452" s="22" t="s">
        <v>173</v>
      </c>
      <c r="BM452" s="22" t="s">
        <v>717</v>
      </c>
    </row>
    <row r="453" spans="1:65" s="39" customFormat="1" ht="34.200000000000003" customHeight="1" x14ac:dyDescent="0.3">
      <c r="B453" s="139"/>
      <c r="C453" s="170" t="s">
        <v>718</v>
      </c>
      <c r="D453" s="170" t="s">
        <v>169</v>
      </c>
      <c r="E453" s="171" t="s">
        <v>719</v>
      </c>
      <c r="F453" s="256" t="s">
        <v>720</v>
      </c>
      <c r="G453" s="256"/>
      <c r="H453" s="256"/>
      <c r="I453" s="256"/>
      <c r="J453" s="172" t="s">
        <v>211</v>
      </c>
      <c r="K453" s="173">
        <v>132.66</v>
      </c>
      <c r="L453" s="257">
        <v>0</v>
      </c>
      <c r="M453" s="257"/>
      <c r="N453" s="258">
        <f>ROUND(L453*K453,2)</f>
        <v>0</v>
      </c>
      <c r="O453" s="258"/>
      <c r="P453" s="258"/>
      <c r="Q453" s="258"/>
      <c r="R453" s="141"/>
      <c r="T453" s="174"/>
      <c r="U453" s="50" t="s">
        <v>39</v>
      </c>
      <c r="V453" s="41"/>
      <c r="W453" s="175">
        <f>V453*K453</f>
        <v>0</v>
      </c>
      <c r="X453" s="175">
        <v>0</v>
      </c>
      <c r="Y453" s="175">
        <f>X453*K453</f>
        <v>0</v>
      </c>
      <c r="Z453" s="175">
        <v>3.5000000000000003E-2</v>
      </c>
      <c r="AA453" s="176">
        <f>Z453*K453</f>
        <v>4.6431000000000004</v>
      </c>
      <c r="AR453" s="22" t="s">
        <v>173</v>
      </c>
      <c r="AT453" s="22" t="s">
        <v>169</v>
      </c>
      <c r="AU453" s="22" t="s">
        <v>98</v>
      </c>
      <c r="AY453" s="22" t="s">
        <v>168</v>
      </c>
      <c r="BE453" s="111">
        <f>IF(U453="základní",N453,0)</f>
        <v>0</v>
      </c>
      <c r="BF453" s="111">
        <f>IF(U453="snížená",N453,0)</f>
        <v>0</v>
      </c>
      <c r="BG453" s="111">
        <f>IF(U453="zákl. přenesená",N453,0)</f>
        <v>0</v>
      </c>
      <c r="BH453" s="111">
        <f>IF(U453="sníž. přenesená",N453,0)</f>
        <v>0</v>
      </c>
      <c r="BI453" s="111">
        <f>IF(U453="nulová",N453,0)</f>
        <v>0</v>
      </c>
      <c r="BJ453" s="22" t="s">
        <v>82</v>
      </c>
      <c r="BK453" s="111">
        <f>ROUND(L453*K453,2)</f>
        <v>0</v>
      </c>
      <c r="BL453" s="22" t="s">
        <v>173</v>
      </c>
      <c r="BM453" s="22" t="s">
        <v>721</v>
      </c>
    </row>
    <row r="454" spans="1:65" s="177" customFormat="1" ht="14.4" customHeight="1" x14ac:dyDescent="0.3">
      <c r="B454" s="178"/>
      <c r="C454" s="179"/>
      <c r="D454" s="179"/>
      <c r="E454" s="180"/>
      <c r="F454" s="259" t="s">
        <v>722</v>
      </c>
      <c r="G454" s="259"/>
      <c r="H454" s="259"/>
      <c r="I454" s="259"/>
      <c r="J454" s="179"/>
      <c r="K454" s="181">
        <v>60.83</v>
      </c>
      <c r="L454" s="179"/>
      <c r="M454" s="179"/>
      <c r="N454" s="179"/>
      <c r="O454" s="179"/>
      <c r="P454" s="179"/>
      <c r="Q454" s="179"/>
      <c r="R454" s="182"/>
      <c r="T454" s="183"/>
      <c r="U454" s="179"/>
      <c r="V454" s="179"/>
      <c r="W454" s="179"/>
      <c r="X454" s="179"/>
      <c r="Y454" s="179"/>
      <c r="Z454" s="179"/>
      <c r="AA454" s="184"/>
      <c r="AT454" s="185" t="s">
        <v>176</v>
      </c>
      <c r="AU454" s="185" t="s">
        <v>98</v>
      </c>
      <c r="AV454" s="177" t="s">
        <v>98</v>
      </c>
      <c r="AW454" s="177" t="s">
        <v>32</v>
      </c>
      <c r="AX454" s="177" t="s">
        <v>74</v>
      </c>
      <c r="AY454" s="185" t="s">
        <v>168</v>
      </c>
    </row>
    <row r="455" spans="1:65" ht="22.95" customHeight="1" x14ac:dyDescent="0.3">
      <c r="A455" s="177"/>
      <c r="B455" s="178"/>
      <c r="C455" s="179"/>
      <c r="D455" s="179"/>
      <c r="E455" s="180"/>
      <c r="F455" s="260" t="s">
        <v>723</v>
      </c>
      <c r="G455" s="260"/>
      <c r="H455" s="260"/>
      <c r="I455" s="260"/>
      <c r="J455" s="179"/>
      <c r="K455" s="181">
        <v>54</v>
      </c>
      <c r="L455" s="179"/>
      <c r="M455" s="179"/>
      <c r="N455" s="179"/>
      <c r="O455" s="179"/>
      <c r="P455" s="179"/>
      <c r="Q455" s="179"/>
      <c r="R455" s="182"/>
      <c r="T455" s="183"/>
      <c r="U455" s="179"/>
      <c r="V455" s="179"/>
      <c r="W455" s="179"/>
      <c r="X455" s="179"/>
      <c r="Y455" s="179"/>
      <c r="Z455" s="179"/>
      <c r="AA455" s="184"/>
      <c r="AT455" s="185" t="s">
        <v>176</v>
      </c>
      <c r="AU455" s="185" t="s">
        <v>98</v>
      </c>
      <c r="AV455" s="177" t="s">
        <v>98</v>
      </c>
      <c r="AW455" s="177" t="s">
        <v>32</v>
      </c>
      <c r="AX455" s="177" t="s">
        <v>74</v>
      </c>
      <c r="AY455" s="185" t="s">
        <v>168</v>
      </c>
    </row>
    <row r="456" spans="1:65" ht="14.4" customHeight="1" x14ac:dyDescent="0.3">
      <c r="A456" s="177"/>
      <c r="B456" s="178"/>
      <c r="C456" s="179"/>
      <c r="D456" s="179"/>
      <c r="E456" s="180"/>
      <c r="F456" s="260" t="s">
        <v>724</v>
      </c>
      <c r="G456" s="260"/>
      <c r="H456" s="260"/>
      <c r="I456" s="260"/>
      <c r="J456" s="179"/>
      <c r="K456" s="181">
        <v>17.829999999999998</v>
      </c>
      <c r="L456" s="179"/>
      <c r="M456" s="179"/>
      <c r="N456" s="179"/>
      <c r="O456" s="179"/>
      <c r="P456" s="179"/>
      <c r="Q456" s="179"/>
      <c r="R456" s="182"/>
      <c r="T456" s="183"/>
      <c r="U456" s="179"/>
      <c r="V456" s="179"/>
      <c r="W456" s="179"/>
      <c r="X456" s="179"/>
      <c r="Y456" s="179"/>
      <c r="Z456" s="179"/>
      <c r="AA456" s="184"/>
      <c r="AT456" s="185" t="s">
        <v>176</v>
      </c>
      <c r="AU456" s="185" t="s">
        <v>98</v>
      </c>
      <c r="AV456" s="177" t="s">
        <v>98</v>
      </c>
      <c r="AW456" s="177" t="s">
        <v>32</v>
      </c>
      <c r="AX456" s="177" t="s">
        <v>74</v>
      </c>
      <c r="AY456" s="185" t="s">
        <v>168</v>
      </c>
    </row>
    <row r="457" spans="1:65" s="186" customFormat="1" ht="14.4" customHeight="1" x14ac:dyDescent="0.3">
      <c r="B457" s="187"/>
      <c r="C457" s="188"/>
      <c r="D457" s="188"/>
      <c r="E457" s="189"/>
      <c r="F457" s="261" t="s">
        <v>178</v>
      </c>
      <c r="G457" s="261"/>
      <c r="H457" s="261"/>
      <c r="I457" s="261"/>
      <c r="J457" s="188"/>
      <c r="K457" s="190">
        <v>132.66</v>
      </c>
      <c r="L457" s="188"/>
      <c r="M457" s="188"/>
      <c r="N457" s="188"/>
      <c r="O457" s="188"/>
      <c r="P457" s="188"/>
      <c r="Q457" s="188"/>
      <c r="R457" s="191"/>
      <c r="T457" s="192"/>
      <c r="U457" s="188"/>
      <c r="V457" s="188"/>
      <c r="W457" s="188"/>
      <c r="X457" s="188"/>
      <c r="Y457" s="188"/>
      <c r="Z457" s="188"/>
      <c r="AA457" s="193"/>
      <c r="AT457" s="194" t="s">
        <v>176</v>
      </c>
      <c r="AU457" s="194" t="s">
        <v>98</v>
      </c>
      <c r="AV457" s="186" t="s">
        <v>173</v>
      </c>
      <c r="AW457" s="186" t="s">
        <v>32</v>
      </c>
      <c r="AX457" s="186" t="s">
        <v>82</v>
      </c>
      <c r="AY457" s="194" t="s">
        <v>168</v>
      </c>
    </row>
    <row r="458" spans="1:65" s="39" customFormat="1" ht="22.95" customHeight="1" x14ac:dyDescent="0.3">
      <c r="B458" s="139"/>
      <c r="C458" s="170" t="s">
        <v>725</v>
      </c>
      <c r="D458" s="170" t="s">
        <v>169</v>
      </c>
      <c r="E458" s="171" t="s">
        <v>726</v>
      </c>
      <c r="F458" s="256" t="s">
        <v>727</v>
      </c>
      <c r="G458" s="256"/>
      <c r="H458" s="256"/>
      <c r="I458" s="256"/>
      <c r="J458" s="172" t="s">
        <v>172</v>
      </c>
      <c r="K458" s="173">
        <v>27.658999999999999</v>
      </c>
      <c r="L458" s="257">
        <v>0</v>
      </c>
      <c r="M458" s="257"/>
      <c r="N458" s="258">
        <f>ROUND(L458*K458,2)</f>
        <v>0</v>
      </c>
      <c r="O458" s="258"/>
      <c r="P458" s="258"/>
      <c r="Q458" s="258"/>
      <c r="R458" s="141"/>
      <c r="T458" s="174"/>
      <c r="U458" s="50" t="s">
        <v>39</v>
      </c>
      <c r="V458" s="41"/>
      <c r="W458" s="175">
        <f>V458*K458</f>
        <v>0</v>
      </c>
      <c r="X458" s="175">
        <v>0</v>
      </c>
      <c r="Y458" s="175">
        <f>X458*K458</f>
        <v>0</v>
      </c>
      <c r="Z458" s="175">
        <v>1.4</v>
      </c>
      <c r="AA458" s="176">
        <f>Z458*K458</f>
        <v>38.722599999999993</v>
      </c>
      <c r="AR458" s="22" t="s">
        <v>173</v>
      </c>
      <c r="AT458" s="22" t="s">
        <v>169</v>
      </c>
      <c r="AU458" s="22" t="s">
        <v>98</v>
      </c>
      <c r="AY458" s="22" t="s">
        <v>168</v>
      </c>
      <c r="BE458" s="111">
        <f>IF(U458="základní",N458,0)</f>
        <v>0</v>
      </c>
      <c r="BF458" s="111">
        <f>IF(U458="snížená",N458,0)</f>
        <v>0</v>
      </c>
      <c r="BG458" s="111">
        <f>IF(U458="zákl. přenesená",N458,0)</f>
        <v>0</v>
      </c>
      <c r="BH458" s="111">
        <f>IF(U458="sníž. přenesená",N458,0)</f>
        <v>0</v>
      </c>
      <c r="BI458" s="111">
        <f>IF(U458="nulová",N458,0)</f>
        <v>0</v>
      </c>
      <c r="BJ458" s="22" t="s">
        <v>82</v>
      </c>
      <c r="BK458" s="111">
        <f>ROUND(L458*K458,2)</f>
        <v>0</v>
      </c>
      <c r="BL458" s="22" t="s">
        <v>173</v>
      </c>
      <c r="BM458" s="22" t="s">
        <v>728</v>
      </c>
    </row>
    <row r="459" spans="1:65" s="177" customFormat="1" ht="14.4" customHeight="1" x14ac:dyDescent="0.3">
      <c r="B459" s="178"/>
      <c r="C459" s="179"/>
      <c r="D459" s="179"/>
      <c r="E459" s="180"/>
      <c r="F459" s="259" t="s">
        <v>729</v>
      </c>
      <c r="G459" s="259"/>
      <c r="H459" s="259"/>
      <c r="I459" s="259"/>
      <c r="J459" s="179"/>
      <c r="K459" s="181">
        <v>27.658999999999999</v>
      </c>
      <c r="L459" s="179"/>
      <c r="M459" s="179"/>
      <c r="N459" s="179"/>
      <c r="O459" s="179"/>
      <c r="P459" s="179"/>
      <c r="Q459" s="179"/>
      <c r="R459" s="182"/>
      <c r="T459" s="183"/>
      <c r="U459" s="179"/>
      <c r="V459" s="179"/>
      <c r="W459" s="179"/>
      <c r="X459" s="179"/>
      <c r="Y459" s="179"/>
      <c r="Z459" s="179"/>
      <c r="AA459" s="184"/>
      <c r="AT459" s="185" t="s">
        <v>176</v>
      </c>
      <c r="AU459" s="185" t="s">
        <v>98</v>
      </c>
      <c r="AV459" s="177" t="s">
        <v>98</v>
      </c>
      <c r="AW459" s="177" t="s">
        <v>32</v>
      </c>
      <c r="AX459" s="177" t="s">
        <v>74</v>
      </c>
      <c r="AY459" s="185" t="s">
        <v>168</v>
      </c>
    </row>
    <row r="460" spans="1:65" s="186" customFormat="1" ht="14.4" customHeight="1" x14ac:dyDescent="0.3">
      <c r="B460" s="187"/>
      <c r="C460" s="188"/>
      <c r="D460" s="188"/>
      <c r="E460" s="189"/>
      <c r="F460" s="261" t="s">
        <v>178</v>
      </c>
      <c r="G460" s="261"/>
      <c r="H460" s="261"/>
      <c r="I460" s="261"/>
      <c r="J460" s="188"/>
      <c r="K460" s="190">
        <v>27.658999999999999</v>
      </c>
      <c r="L460" s="188"/>
      <c r="M460" s="188"/>
      <c r="N460" s="188"/>
      <c r="O460" s="188"/>
      <c r="P460" s="188"/>
      <c r="Q460" s="188"/>
      <c r="R460" s="191"/>
      <c r="T460" s="192"/>
      <c r="U460" s="188"/>
      <c r="V460" s="188"/>
      <c r="W460" s="188"/>
      <c r="X460" s="188"/>
      <c r="Y460" s="188"/>
      <c r="Z460" s="188"/>
      <c r="AA460" s="193"/>
      <c r="AT460" s="194" t="s">
        <v>176</v>
      </c>
      <c r="AU460" s="194" t="s">
        <v>98</v>
      </c>
      <c r="AV460" s="186" t="s">
        <v>173</v>
      </c>
      <c r="AW460" s="186" t="s">
        <v>32</v>
      </c>
      <c r="AX460" s="186" t="s">
        <v>82</v>
      </c>
      <c r="AY460" s="194" t="s">
        <v>168</v>
      </c>
    </row>
    <row r="461" spans="1:65" s="39" customFormat="1" ht="34.200000000000003" customHeight="1" x14ac:dyDescent="0.3">
      <c r="B461" s="139"/>
      <c r="C461" s="170" t="s">
        <v>730</v>
      </c>
      <c r="D461" s="170" t="s">
        <v>169</v>
      </c>
      <c r="E461" s="171" t="s">
        <v>731</v>
      </c>
      <c r="F461" s="256" t="s">
        <v>732</v>
      </c>
      <c r="G461" s="256"/>
      <c r="H461" s="256"/>
      <c r="I461" s="256"/>
      <c r="J461" s="172" t="s">
        <v>172</v>
      </c>
      <c r="K461" s="173">
        <v>45.545999999999999</v>
      </c>
      <c r="L461" s="257">
        <v>0</v>
      </c>
      <c r="M461" s="257"/>
      <c r="N461" s="258">
        <f>ROUND(L461*K461,2)</f>
        <v>0</v>
      </c>
      <c r="O461" s="258"/>
      <c r="P461" s="258"/>
      <c r="Q461" s="258"/>
      <c r="R461" s="141"/>
      <c r="T461" s="174"/>
      <c r="U461" s="50" t="s">
        <v>39</v>
      </c>
      <c r="V461" s="41"/>
      <c r="W461" s="175">
        <f>V461*K461</f>
        <v>0</v>
      </c>
      <c r="X461" s="175">
        <v>0</v>
      </c>
      <c r="Y461" s="175">
        <f>X461*K461</f>
        <v>0</v>
      </c>
      <c r="Z461" s="175">
        <v>0</v>
      </c>
      <c r="AA461" s="176">
        <f>Z461*K461</f>
        <v>0</v>
      </c>
      <c r="AR461" s="22" t="s">
        <v>173</v>
      </c>
      <c r="AT461" s="22" t="s">
        <v>169</v>
      </c>
      <c r="AU461" s="22" t="s">
        <v>98</v>
      </c>
      <c r="AY461" s="22" t="s">
        <v>168</v>
      </c>
      <c r="BE461" s="111">
        <f>IF(U461="základní",N461,0)</f>
        <v>0</v>
      </c>
      <c r="BF461" s="111">
        <f>IF(U461="snížená",N461,0)</f>
        <v>0</v>
      </c>
      <c r="BG461" s="111">
        <f>IF(U461="zákl. přenesená",N461,0)</f>
        <v>0</v>
      </c>
      <c r="BH461" s="111">
        <f>IF(U461="sníž. přenesená",N461,0)</f>
        <v>0</v>
      </c>
      <c r="BI461" s="111">
        <f>IF(U461="nulová",N461,0)</f>
        <v>0</v>
      </c>
      <c r="BJ461" s="22" t="s">
        <v>82</v>
      </c>
      <c r="BK461" s="111">
        <f>ROUND(L461*K461,2)</f>
        <v>0</v>
      </c>
      <c r="BL461" s="22" t="s">
        <v>173</v>
      </c>
      <c r="BM461" s="22" t="s">
        <v>733</v>
      </c>
    </row>
    <row r="462" spans="1:65" s="177" customFormat="1" ht="14.4" customHeight="1" x14ac:dyDescent="0.3">
      <c r="B462" s="178"/>
      <c r="C462" s="179"/>
      <c r="D462" s="179"/>
      <c r="E462" s="180"/>
      <c r="F462" s="259" t="s">
        <v>617</v>
      </c>
      <c r="G462" s="259"/>
      <c r="H462" s="259"/>
      <c r="I462" s="259"/>
      <c r="J462" s="179"/>
      <c r="K462" s="181">
        <v>4.59</v>
      </c>
      <c r="L462" s="179"/>
      <c r="M462" s="179"/>
      <c r="N462" s="179"/>
      <c r="O462" s="179"/>
      <c r="P462" s="179"/>
      <c r="Q462" s="179"/>
      <c r="R462" s="182"/>
      <c r="T462" s="183"/>
      <c r="U462" s="179"/>
      <c r="V462" s="179"/>
      <c r="W462" s="179"/>
      <c r="X462" s="179"/>
      <c r="Y462" s="179"/>
      <c r="Z462" s="179"/>
      <c r="AA462" s="184"/>
      <c r="AT462" s="185" t="s">
        <v>176</v>
      </c>
      <c r="AU462" s="185" t="s">
        <v>98</v>
      </c>
      <c r="AV462" s="177" t="s">
        <v>98</v>
      </c>
      <c r="AW462" s="177" t="s">
        <v>32</v>
      </c>
      <c r="AX462" s="177" t="s">
        <v>74</v>
      </c>
      <c r="AY462" s="185" t="s">
        <v>168</v>
      </c>
    </row>
    <row r="463" spans="1:65" ht="14.4" customHeight="1" x14ac:dyDescent="0.3">
      <c r="A463" s="177"/>
      <c r="B463" s="178"/>
      <c r="C463" s="179"/>
      <c r="D463" s="179"/>
      <c r="E463" s="180"/>
      <c r="F463" s="260" t="s">
        <v>618</v>
      </c>
      <c r="G463" s="260"/>
      <c r="H463" s="260"/>
      <c r="I463" s="260"/>
      <c r="J463" s="179"/>
      <c r="K463" s="181">
        <v>16.268999999999998</v>
      </c>
      <c r="L463" s="179"/>
      <c r="M463" s="179"/>
      <c r="N463" s="179"/>
      <c r="O463" s="179"/>
      <c r="P463" s="179"/>
      <c r="Q463" s="179"/>
      <c r="R463" s="182"/>
      <c r="T463" s="183"/>
      <c r="U463" s="179"/>
      <c r="V463" s="179"/>
      <c r="W463" s="179"/>
      <c r="X463" s="179"/>
      <c r="Y463" s="179"/>
      <c r="Z463" s="179"/>
      <c r="AA463" s="184"/>
      <c r="AT463" s="185" t="s">
        <v>176</v>
      </c>
      <c r="AU463" s="185" t="s">
        <v>98</v>
      </c>
      <c r="AV463" s="177" t="s">
        <v>98</v>
      </c>
      <c r="AW463" s="177" t="s">
        <v>32</v>
      </c>
      <c r="AX463" s="177" t="s">
        <v>74</v>
      </c>
      <c r="AY463" s="185" t="s">
        <v>168</v>
      </c>
    </row>
    <row r="464" spans="1:65" ht="14.4" customHeight="1" x14ac:dyDescent="0.3">
      <c r="A464" s="177"/>
      <c r="B464" s="178"/>
      <c r="C464" s="179"/>
      <c r="D464" s="179"/>
      <c r="E464" s="180"/>
      <c r="F464" s="260" t="s">
        <v>619</v>
      </c>
      <c r="G464" s="260"/>
      <c r="H464" s="260"/>
      <c r="I464" s="260"/>
      <c r="J464" s="179"/>
      <c r="K464" s="181">
        <v>2.827</v>
      </c>
      <c r="L464" s="179"/>
      <c r="M464" s="179"/>
      <c r="N464" s="179"/>
      <c r="O464" s="179"/>
      <c r="P464" s="179"/>
      <c r="Q464" s="179"/>
      <c r="R464" s="182"/>
      <c r="T464" s="183"/>
      <c r="U464" s="179"/>
      <c r="V464" s="179"/>
      <c r="W464" s="179"/>
      <c r="X464" s="179"/>
      <c r="Y464" s="179"/>
      <c r="Z464" s="179"/>
      <c r="AA464" s="184"/>
      <c r="AT464" s="185" t="s">
        <v>176</v>
      </c>
      <c r="AU464" s="185" t="s">
        <v>98</v>
      </c>
      <c r="AV464" s="177" t="s">
        <v>98</v>
      </c>
      <c r="AW464" s="177" t="s">
        <v>32</v>
      </c>
      <c r="AX464" s="177" t="s">
        <v>74</v>
      </c>
      <c r="AY464" s="185" t="s">
        <v>168</v>
      </c>
    </row>
    <row r="465" spans="1:65" ht="14.4" customHeight="1" x14ac:dyDescent="0.3">
      <c r="A465" s="177"/>
      <c r="B465" s="178"/>
      <c r="C465" s="179"/>
      <c r="D465" s="179"/>
      <c r="E465" s="180"/>
      <c r="F465" s="260" t="s">
        <v>620</v>
      </c>
      <c r="G465" s="260"/>
      <c r="H465" s="260"/>
      <c r="I465" s="260"/>
      <c r="J465" s="179"/>
      <c r="K465" s="181">
        <v>7.1040000000000001</v>
      </c>
      <c r="L465" s="179"/>
      <c r="M465" s="179"/>
      <c r="N465" s="179"/>
      <c r="O465" s="179"/>
      <c r="P465" s="179"/>
      <c r="Q465" s="179"/>
      <c r="R465" s="182"/>
      <c r="T465" s="183"/>
      <c r="U465" s="179"/>
      <c r="V465" s="179"/>
      <c r="W465" s="179"/>
      <c r="X465" s="179"/>
      <c r="Y465" s="179"/>
      <c r="Z465" s="179"/>
      <c r="AA465" s="184"/>
      <c r="AT465" s="185" t="s">
        <v>176</v>
      </c>
      <c r="AU465" s="185" t="s">
        <v>98</v>
      </c>
      <c r="AV465" s="177" t="s">
        <v>98</v>
      </c>
      <c r="AW465" s="177" t="s">
        <v>32</v>
      </c>
      <c r="AX465" s="177" t="s">
        <v>74</v>
      </c>
      <c r="AY465" s="185" t="s">
        <v>168</v>
      </c>
    </row>
    <row r="466" spans="1:65" ht="14.4" customHeight="1" x14ac:dyDescent="0.3">
      <c r="A466" s="177"/>
      <c r="B466" s="178"/>
      <c r="C466" s="179"/>
      <c r="D466" s="179"/>
      <c r="E466" s="180"/>
      <c r="F466" s="260" t="s">
        <v>621</v>
      </c>
      <c r="G466" s="260"/>
      <c r="H466" s="260"/>
      <c r="I466" s="260"/>
      <c r="J466" s="179"/>
      <c r="K466" s="181">
        <v>3.2759999999999998</v>
      </c>
      <c r="L466" s="179"/>
      <c r="M466" s="179"/>
      <c r="N466" s="179"/>
      <c r="O466" s="179"/>
      <c r="P466" s="179"/>
      <c r="Q466" s="179"/>
      <c r="R466" s="182"/>
      <c r="T466" s="183"/>
      <c r="U466" s="179"/>
      <c r="V466" s="179"/>
      <c r="W466" s="179"/>
      <c r="X466" s="179"/>
      <c r="Y466" s="179"/>
      <c r="Z466" s="179"/>
      <c r="AA466" s="184"/>
      <c r="AT466" s="185" t="s">
        <v>176</v>
      </c>
      <c r="AU466" s="185" t="s">
        <v>98</v>
      </c>
      <c r="AV466" s="177" t="s">
        <v>98</v>
      </c>
      <c r="AW466" s="177" t="s">
        <v>32</v>
      </c>
      <c r="AX466" s="177" t="s">
        <v>74</v>
      </c>
      <c r="AY466" s="185" t="s">
        <v>168</v>
      </c>
    </row>
    <row r="467" spans="1:65" ht="14.4" customHeight="1" x14ac:dyDescent="0.3">
      <c r="A467" s="177"/>
      <c r="B467" s="178"/>
      <c r="C467" s="179"/>
      <c r="D467" s="179"/>
      <c r="E467" s="180"/>
      <c r="F467" s="260" t="s">
        <v>622</v>
      </c>
      <c r="G467" s="260"/>
      <c r="H467" s="260"/>
      <c r="I467" s="260"/>
      <c r="J467" s="179"/>
      <c r="K467" s="181">
        <v>11.48</v>
      </c>
      <c r="L467" s="179"/>
      <c r="M467" s="179"/>
      <c r="N467" s="179"/>
      <c r="O467" s="179"/>
      <c r="P467" s="179"/>
      <c r="Q467" s="179"/>
      <c r="R467" s="182"/>
      <c r="T467" s="183"/>
      <c r="U467" s="179"/>
      <c r="V467" s="179"/>
      <c r="W467" s="179"/>
      <c r="X467" s="179"/>
      <c r="Y467" s="179"/>
      <c r="Z467" s="179"/>
      <c r="AA467" s="184"/>
      <c r="AT467" s="185" t="s">
        <v>176</v>
      </c>
      <c r="AU467" s="185" t="s">
        <v>98</v>
      </c>
      <c r="AV467" s="177" t="s">
        <v>98</v>
      </c>
      <c r="AW467" s="177" t="s">
        <v>32</v>
      </c>
      <c r="AX467" s="177" t="s">
        <v>74</v>
      </c>
      <c r="AY467" s="185" t="s">
        <v>168</v>
      </c>
    </row>
    <row r="468" spans="1:65" s="186" customFormat="1" ht="14.4" customHeight="1" x14ac:dyDescent="0.3">
      <c r="B468" s="187"/>
      <c r="C468" s="188"/>
      <c r="D468" s="188"/>
      <c r="E468" s="189"/>
      <c r="F468" s="261" t="s">
        <v>178</v>
      </c>
      <c r="G468" s="261"/>
      <c r="H468" s="261"/>
      <c r="I468" s="261"/>
      <c r="J468" s="188"/>
      <c r="K468" s="190">
        <v>45.545999999999999</v>
      </c>
      <c r="L468" s="188"/>
      <c r="M468" s="188"/>
      <c r="N468" s="188"/>
      <c r="O468" s="188"/>
      <c r="P468" s="188"/>
      <c r="Q468" s="188"/>
      <c r="R468" s="191"/>
      <c r="T468" s="192"/>
      <c r="U468" s="188"/>
      <c r="V468" s="188"/>
      <c r="W468" s="188"/>
      <c r="X468" s="188"/>
      <c r="Y468" s="188"/>
      <c r="Z468" s="188"/>
      <c r="AA468" s="193"/>
      <c r="AT468" s="194" t="s">
        <v>176</v>
      </c>
      <c r="AU468" s="194" t="s">
        <v>98</v>
      </c>
      <c r="AV468" s="186" t="s">
        <v>173</v>
      </c>
      <c r="AW468" s="186" t="s">
        <v>32</v>
      </c>
      <c r="AX468" s="186" t="s">
        <v>82</v>
      </c>
      <c r="AY468" s="194" t="s">
        <v>168</v>
      </c>
    </row>
    <row r="469" spans="1:65" s="39" customFormat="1" ht="34.200000000000003" customHeight="1" x14ac:dyDescent="0.3">
      <c r="B469" s="139"/>
      <c r="C469" s="170" t="s">
        <v>734</v>
      </c>
      <c r="D469" s="170" t="s">
        <v>169</v>
      </c>
      <c r="E469" s="171" t="s">
        <v>735</v>
      </c>
      <c r="F469" s="256" t="s">
        <v>736</v>
      </c>
      <c r="G469" s="256"/>
      <c r="H469" s="256"/>
      <c r="I469" s="256"/>
      <c r="J469" s="172" t="s">
        <v>211</v>
      </c>
      <c r="K469" s="173">
        <v>4.6900000000000004</v>
      </c>
      <c r="L469" s="257">
        <v>0</v>
      </c>
      <c r="M469" s="257"/>
      <c r="N469" s="258">
        <f>ROUND(L469*K469,2)</f>
        <v>0</v>
      </c>
      <c r="O469" s="258"/>
      <c r="P469" s="258"/>
      <c r="Q469" s="258"/>
      <c r="R469" s="141"/>
      <c r="T469" s="174"/>
      <c r="U469" s="50" t="s">
        <v>39</v>
      </c>
      <c r="V469" s="41"/>
      <c r="W469" s="175">
        <f>V469*K469</f>
        <v>0</v>
      </c>
      <c r="X469" s="175">
        <v>0</v>
      </c>
      <c r="Y469" s="175">
        <f>X469*K469</f>
        <v>0</v>
      </c>
      <c r="Z469" s="175">
        <v>0.183</v>
      </c>
      <c r="AA469" s="176">
        <f>Z469*K469</f>
        <v>0.85827000000000009</v>
      </c>
      <c r="AR469" s="22" t="s">
        <v>173</v>
      </c>
      <c r="AT469" s="22" t="s">
        <v>169</v>
      </c>
      <c r="AU469" s="22" t="s">
        <v>98</v>
      </c>
      <c r="AY469" s="22" t="s">
        <v>168</v>
      </c>
      <c r="BE469" s="111">
        <f>IF(U469="základní",N469,0)</f>
        <v>0</v>
      </c>
      <c r="BF469" s="111">
        <f>IF(U469="snížená",N469,0)</f>
        <v>0</v>
      </c>
      <c r="BG469" s="111">
        <f>IF(U469="zákl. přenesená",N469,0)</f>
        <v>0</v>
      </c>
      <c r="BH469" s="111">
        <f>IF(U469="sníž. přenesená",N469,0)</f>
        <v>0</v>
      </c>
      <c r="BI469" s="111">
        <f>IF(U469="nulová",N469,0)</f>
        <v>0</v>
      </c>
      <c r="BJ469" s="22" t="s">
        <v>82</v>
      </c>
      <c r="BK469" s="111">
        <f>ROUND(L469*K469,2)</f>
        <v>0</v>
      </c>
      <c r="BL469" s="22" t="s">
        <v>173</v>
      </c>
      <c r="BM469" s="22" t="s">
        <v>737</v>
      </c>
    </row>
    <row r="470" spans="1:65" s="177" customFormat="1" ht="14.4" customHeight="1" x14ac:dyDescent="0.3">
      <c r="B470" s="178"/>
      <c r="C470" s="179"/>
      <c r="D470" s="179"/>
      <c r="E470" s="180"/>
      <c r="F470" s="259" t="s">
        <v>738</v>
      </c>
      <c r="G470" s="259"/>
      <c r="H470" s="259"/>
      <c r="I470" s="259"/>
      <c r="J470" s="179"/>
      <c r="K470" s="181">
        <v>4.6900000000000004</v>
      </c>
      <c r="L470" s="179"/>
      <c r="M470" s="179"/>
      <c r="N470" s="179"/>
      <c r="O470" s="179"/>
      <c r="P470" s="179"/>
      <c r="Q470" s="179"/>
      <c r="R470" s="182"/>
      <c r="T470" s="183"/>
      <c r="U470" s="179"/>
      <c r="V470" s="179"/>
      <c r="W470" s="179"/>
      <c r="X470" s="179"/>
      <c r="Y470" s="179"/>
      <c r="Z470" s="179"/>
      <c r="AA470" s="184"/>
      <c r="AT470" s="185" t="s">
        <v>176</v>
      </c>
      <c r="AU470" s="185" t="s">
        <v>98</v>
      </c>
      <c r="AV470" s="177" t="s">
        <v>98</v>
      </c>
      <c r="AW470" s="177" t="s">
        <v>32</v>
      </c>
      <c r="AX470" s="177" t="s">
        <v>82</v>
      </c>
      <c r="AY470" s="185" t="s">
        <v>168</v>
      </c>
    </row>
    <row r="471" spans="1:65" s="39" customFormat="1" ht="34.200000000000003" customHeight="1" x14ac:dyDescent="0.3">
      <c r="B471" s="139"/>
      <c r="C471" s="170" t="s">
        <v>739</v>
      </c>
      <c r="D471" s="170" t="s">
        <v>169</v>
      </c>
      <c r="E471" s="171" t="s">
        <v>740</v>
      </c>
      <c r="F471" s="256" t="s">
        <v>741</v>
      </c>
      <c r="G471" s="256"/>
      <c r="H471" s="256"/>
      <c r="I471" s="256"/>
      <c r="J471" s="172" t="s">
        <v>211</v>
      </c>
      <c r="K471" s="173">
        <v>3.9</v>
      </c>
      <c r="L471" s="257">
        <v>0</v>
      </c>
      <c r="M471" s="257"/>
      <c r="N471" s="258">
        <f>ROUND(L471*K471,2)</f>
        <v>0</v>
      </c>
      <c r="O471" s="258"/>
      <c r="P471" s="258"/>
      <c r="Q471" s="258"/>
      <c r="R471" s="141"/>
      <c r="T471" s="174"/>
      <c r="U471" s="50" t="s">
        <v>39</v>
      </c>
      <c r="V471" s="41"/>
      <c r="W471" s="175">
        <f>V471*K471</f>
        <v>0</v>
      </c>
      <c r="X471" s="175">
        <v>0</v>
      </c>
      <c r="Y471" s="175">
        <f>X471*K471</f>
        <v>0</v>
      </c>
      <c r="Z471" s="175">
        <v>6.2E-2</v>
      </c>
      <c r="AA471" s="176">
        <f>Z471*K471</f>
        <v>0.24179999999999999</v>
      </c>
      <c r="AR471" s="22" t="s">
        <v>173</v>
      </c>
      <c r="AT471" s="22" t="s">
        <v>169</v>
      </c>
      <c r="AU471" s="22" t="s">
        <v>98</v>
      </c>
      <c r="AY471" s="22" t="s">
        <v>168</v>
      </c>
      <c r="BE471" s="111">
        <f>IF(U471="základní",N471,0)</f>
        <v>0</v>
      </c>
      <c r="BF471" s="111">
        <f>IF(U471="snížená",N471,0)</f>
        <v>0</v>
      </c>
      <c r="BG471" s="111">
        <f>IF(U471="zákl. přenesená",N471,0)</f>
        <v>0</v>
      </c>
      <c r="BH471" s="111">
        <f>IF(U471="sníž. přenesená",N471,0)</f>
        <v>0</v>
      </c>
      <c r="BI471" s="111">
        <f>IF(U471="nulová",N471,0)</f>
        <v>0</v>
      </c>
      <c r="BJ471" s="22" t="s">
        <v>82</v>
      </c>
      <c r="BK471" s="111">
        <f>ROUND(L471*K471,2)</f>
        <v>0</v>
      </c>
      <c r="BL471" s="22" t="s">
        <v>173</v>
      </c>
      <c r="BM471" s="22" t="s">
        <v>742</v>
      </c>
    </row>
    <row r="472" spans="1:65" s="177" customFormat="1" ht="14.4" customHeight="1" x14ac:dyDescent="0.3">
      <c r="B472" s="178"/>
      <c r="C472" s="179"/>
      <c r="D472" s="179"/>
      <c r="E472" s="180"/>
      <c r="F472" s="259" t="s">
        <v>743</v>
      </c>
      <c r="G472" s="259"/>
      <c r="H472" s="259"/>
      <c r="I472" s="259"/>
      <c r="J472" s="179"/>
      <c r="K472" s="181">
        <v>3.9</v>
      </c>
      <c r="L472" s="179"/>
      <c r="M472" s="179"/>
      <c r="N472" s="179"/>
      <c r="O472" s="179"/>
      <c r="P472" s="179"/>
      <c r="Q472" s="179"/>
      <c r="R472" s="182"/>
      <c r="T472" s="183"/>
      <c r="U472" s="179"/>
      <c r="V472" s="179"/>
      <c r="W472" s="179"/>
      <c r="X472" s="179"/>
      <c r="Y472" s="179"/>
      <c r="Z472" s="179"/>
      <c r="AA472" s="184"/>
      <c r="AT472" s="185" t="s">
        <v>176</v>
      </c>
      <c r="AU472" s="185" t="s">
        <v>98</v>
      </c>
      <c r="AV472" s="177" t="s">
        <v>98</v>
      </c>
      <c r="AW472" s="177" t="s">
        <v>32</v>
      </c>
      <c r="AX472" s="177" t="s">
        <v>82</v>
      </c>
      <c r="AY472" s="185" t="s">
        <v>168</v>
      </c>
    </row>
    <row r="473" spans="1:65" s="39" customFormat="1" ht="34.200000000000003" customHeight="1" x14ac:dyDescent="0.3">
      <c r="B473" s="139"/>
      <c r="C473" s="170" t="s">
        <v>744</v>
      </c>
      <c r="D473" s="170" t="s">
        <v>169</v>
      </c>
      <c r="E473" s="171" t="s">
        <v>745</v>
      </c>
      <c r="F473" s="256" t="s">
        <v>746</v>
      </c>
      <c r="G473" s="256"/>
      <c r="H473" s="256"/>
      <c r="I473" s="256"/>
      <c r="J473" s="172" t="s">
        <v>211</v>
      </c>
      <c r="K473" s="173">
        <v>0.25</v>
      </c>
      <c r="L473" s="257">
        <v>0</v>
      </c>
      <c r="M473" s="257"/>
      <c r="N473" s="258">
        <f>ROUND(L473*K473,2)</f>
        <v>0</v>
      </c>
      <c r="O473" s="258"/>
      <c r="P473" s="258"/>
      <c r="Q473" s="258"/>
      <c r="R473" s="141"/>
      <c r="T473" s="174"/>
      <c r="U473" s="50" t="s">
        <v>39</v>
      </c>
      <c r="V473" s="41"/>
      <c r="W473" s="175">
        <f>V473*K473</f>
        <v>0</v>
      </c>
      <c r="X473" s="175">
        <v>0</v>
      </c>
      <c r="Y473" s="175">
        <f>X473*K473</f>
        <v>0</v>
      </c>
      <c r="Z473" s="175">
        <v>6.5000000000000002E-2</v>
      </c>
      <c r="AA473" s="176">
        <f>Z473*K473</f>
        <v>1.6250000000000001E-2</v>
      </c>
      <c r="AR473" s="22" t="s">
        <v>173</v>
      </c>
      <c r="AT473" s="22" t="s">
        <v>169</v>
      </c>
      <c r="AU473" s="22" t="s">
        <v>98</v>
      </c>
      <c r="AY473" s="22" t="s">
        <v>168</v>
      </c>
      <c r="BE473" s="111">
        <f>IF(U473="základní",N473,0)</f>
        <v>0</v>
      </c>
      <c r="BF473" s="111">
        <f>IF(U473="snížená",N473,0)</f>
        <v>0</v>
      </c>
      <c r="BG473" s="111">
        <f>IF(U473="zákl. přenesená",N473,0)</f>
        <v>0</v>
      </c>
      <c r="BH473" s="111">
        <f>IF(U473="sníž. přenesená",N473,0)</f>
        <v>0</v>
      </c>
      <c r="BI473" s="111">
        <f>IF(U473="nulová",N473,0)</f>
        <v>0</v>
      </c>
      <c r="BJ473" s="22" t="s">
        <v>82</v>
      </c>
      <c r="BK473" s="111">
        <f>ROUND(L473*K473,2)</f>
        <v>0</v>
      </c>
      <c r="BL473" s="22" t="s">
        <v>173</v>
      </c>
      <c r="BM473" s="22" t="s">
        <v>747</v>
      </c>
    </row>
    <row r="474" spans="1:65" s="177" customFormat="1" ht="14.4" customHeight="1" x14ac:dyDescent="0.3">
      <c r="B474" s="178"/>
      <c r="C474" s="179"/>
      <c r="D474" s="179"/>
      <c r="E474" s="180"/>
      <c r="F474" s="259" t="s">
        <v>748</v>
      </c>
      <c r="G474" s="259"/>
      <c r="H474" s="259"/>
      <c r="I474" s="259"/>
      <c r="J474" s="179"/>
      <c r="K474" s="181">
        <v>0.25</v>
      </c>
      <c r="L474" s="179"/>
      <c r="M474" s="179"/>
      <c r="N474" s="179"/>
      <c r="O474" s="179"/>
      <c r="P474" s="179"/>
      <c r="Q474" s="179"/>
      <c r="R474" s="182"/>
      <c r="T474" s="183"/>
      <c r="U474" s="179"/>
      <c r="V474" s="179"/>
      <c r="W474" s="179"/>
      <c r="X474" s="179"/>
      <c r="Y474" s="179"/>
      <c r="Z474" s="179"/>
      <c r="AA474" s="184"/>
      <c r="AT474" s="185" t="s">
        <v>176</v>
      </c>
      <c r="AU474" s="185" t="s">
        <v>98</v>
      </c>
      <c r="AV474" s="177" t="s">
        <v>98</v>
      </c>
      <c r="AW474" s="177" t="s">
        <v>32</v>
      </c>
      <c r="AX474" s="177" t="s">
        <v>82</v>
      </c>
      <c r="AY474" s="185" t="s">
        <v>168</v>
      </c>
    </row>
    <row r="475" spans="1:65" s="39" customFormat="1" ht="22.95" customHeight="1" x14ac:dyDescent="0.3">
      <c r="B475" s="139"/>
      <c r="C475" s="170" t="s">
        <v>749</v>
      </c>
      <c r="D475" s="170" t="s">
        <v>169</v>
      </c>
      <c r="E475" s="171" t="s">
        <v>750</v>
      </c>
      <c r="F475" s="256" t="s">
        <v>751</v>
      </c>
      <c r="G475" s="256"/>
      <c r="H475" s="256"/>
      <c r="I475" s="256"/>
      <c r="J475" s="172" t="s">
        <v>211</v>
      </c>
      <c r="K475" s="173">
        <v>56.32</v>
      </c>
      <c r="L475" s="257">
        <v>0</v>
      </c>
      <c r="M475" s="257"/>
      <c r="N475" s="258">
        <f>ROUND(L475*K475,2)</f>
        <v>0</v>
      </c>
      <c r="O475" s="258"/>
      <c r="P475" s="258"/>
      <c r="Q475" s="258"/>
      <c r="R475" s="141"/>
      <c r="T475" s="174"/>
      <c r="U475" s="50" t="s">
        <v>39</v>
      </c>
      <c r="V475" s="41"/>
      <c r="W475" s="175">
        <f>V475*K475</f>
        <v>0</v>
      </c>
      <c r="X475" s="175">
        <v>0</v>
      </c>
      <c r="Y475" s="175">
        <f>X475*K475</f>
        <v>0</v>
      </c>
      <c r="Z475" s="175">
        <v>7.5999999999999998E-2</v>
      </c>
      <c r="AA475" s="176">
        <f>Z475*K475</f>
        <v>4.2803199999999997</v>
      </c>
      <c r="AR475" s="22" t="s">
        <v>173</v>
      </c>
      <c r="AT475" s="22" t="s">
        <v>169</v>
      </c>
      <c r="AU475" s="22" t="s">
        <v>98</v>
      </c>
      <c r="AY475" s="22" t="s">
        <v>168</v>
      </c>
      <c r="BE475" s="111">
        <f>IF(U475="základní",N475,0)</f>
        <v>0</v>
      </c>
      <c r="BF475" s="111">
        <f>IF(U475="snížená",N475,0)</f>
        <v>0</v>
      </c>
      <c r="BG475" s="111">
        <f>IF(U475="zákl. přenesená",N475,0)</f>
        <v>0</v>
      </c>
      <c r="BH475" s="111">
        <f>IF(U475="sníž. přenesená",N475,0)</f>
        <v>0</v>
      </c>
      <c r="BI475" s="111">
        <f>IF(U475="nulová",N475,0)</f>
        <v>0</v>
      </c>
      <c r="BJ475" s="22" t="s">
        <v>82</v>
      </c>
      <c r="BK475" s="111">
        <f>ROUND(L475*K475,2)</f>
        <v>0</v>
      </c>
      <c r="BL475" s="22" t="s">
        <v>173</v>
      </c>
      <c r="BM475" s="22" t="s">
        <v>752</v>
      </c>
    </row>
    <row r="476" spans="1:65" s="177" customFormat="1" ht="14.4" customHeight="1" x14ac:dyDescent="0.3">
      <c r="B476" s="178"/>
      <c r="C476" s="179"/>
      <c r="D476" s="179"/>
      <c r="E476" s="180"/>
      <c r="F476" s="259" t="s">
        <v>753</v>
      </c>
      <c r="G476" s="259"/>
      <c r="H476" s="259"/>
      <c r="I476" s="259"/>
      <c r="J476" s="179"/>
      <c r="K476" s="181">
        <v>6.4</v>
      </c>
      <c r="L476" s="179"/>
      <c r="M476" s="179"/>
      <c r="N476" s="179"/>
      <c r="O476" s="179"/>
      <c r="P476" s="179"/>
      <c r="Q476" s="179"/>
      <c r="R476" s="182"/>
      <c r="T476" s="183"/>
      <c r="U476" s="179"/>
      <c r="V476" s="179"/>
      <c r="W476" s="179"/>
      <c r="X476" s="179"/>
      <c r="Y476" s="179"/>
      <c r="Z476" s="179"/>
      <c r="AA476" s="184"/>
      <c r="AT476" s="185" t="s">
        <v>176</v>
      </c>
      <c r="AU476" s="185" t="s">
        <v>98</v>
      </c>
      <c r="AV476" s="177" t="s">
        <v>98</v>
      </c>
      <c r="AW476" s="177" t="s">
        <v>32</v>
      </c>
      <c r="AX476" s="177" t="s">
        <v>74</v>
      </c>
      <c r="AY476" s="185" t="s">
        <v>168</v>
      </c>
    </row>
    <row r="477" spans="1:65" ht="14.4" customHeight="1" x14ac:dyDescent="0.3">
      <c r="A477" s="177"/>
      <c r="B477" s="178"/>
      <c r="C477" s="179"/>
      <c r="D477" s="179"/>
      <c r="E477" s="180"/>
      <c r="F477" s="260" t="s">
        <v>754</v>
      </c>
      <c r="G477" s="260"/>
      <c r="H477" s="260"/>
      <c r="I477" s="260"/>
      <c r="J477" s="179"/>
      <c r="K477" s="181">
        <v>31.2</v>
      </c>
      <c r="L477" s="179"/>
      <c r="M477" s="179"/>
      <c r="N477" s="179"/>
      <c r="O477" s="179"/>
      <c r="P477" s="179"/>
      <c r="Q477" s="179"/>
      <c r="R477" s="182"/>
      <c r="T477" s="183"/>
      <c r="U477" s="179"/>
      <c r="V477" s="179"/>
      <c r="W477" s="179"/>
      <c r="X477" s="179"/>
      <c r="Y477" s="179"/>
      <c r="Z477" s="179"/>
      <c r="AA477" s="184"/>
      <c r="AT477" s="185" t="s">
        <v>176</v>
      </c>
      <c r="AU477" s="185" t="s">
        <v>98</v>
      </c>
      <c r="AV477" s="177" t="s">
        <v>98</v>
      </c>
      <c r="AW477" s="177" t="s">
        <v>32</v>
      </c>
      <c r="AX477" s="177" t="s">
        <v>74</v>
      </c>
      <c r="AY477" s="185" t="s">
        <v>168</v>
      </c>
    </row>
    <row r="478" spans="1:65" ht="14.4" customHeight="1" x14ac:dyDescent="0.3">
      <c r="A478" s="177"/>
      <c r="B478" s="178"/>
      <c r="C478" s="179"/>
      <c r="D478" s="179"/>
      <c r="E478" s="180"/>
      <c r="F478" s="260" t="s">
        <v>755</v>
      </c>
      <c r="G478" s="260"/>
      <c r="H478" s="260"/>
      <c r="I478" s="260"/>
      <c r="J478" s="179"/>
      <c r="K478" s="181">
        <v>18.72</v>
      </c>
      <c r="L478" s="179"/>
      <c r="M478" s="179"/>
      <c r="N478" s="179"/>
      <c r="O478" s="179"/>
      <c r="P478" s="179"/>
      <c r="Q478" s="179"/>
      <c r="R478" s="182"/>
      <c r="T478" s="183"/>
      <c r="U478" s="179"/>
      <c r="V478" s="179"/>
      <c r="W478" s="179"/>
      <c r="X478" s="179"/>
      <c r="Y478" s="179"/>
      <c r="Z478" s="179"/>
      <c r="AA478" s="184"/>
      <c r="AT478" s="185" t="s">
        <v>176</v>
      </c>
      <c r="AU478" s="185" t="s">
        <v>98</v>
      </c>
      <c r="AV478" s="177" t="s">
        <v>98</v>
      </c>
      <c r="AW478" s="177" t="s">
        <v>32</v>
      </c>
      <c r="AX478" s="177" t="s">
        <v>74</v>
      </c>
      <c r="AY478" s="185" t="s">
        <v>168</v>
      </c>
    </row>
    <row r="479" spans="1:65" s="186" customFormat="1" ht="14.4" customHeight="1" x14ac:dyDescent="0.3">
      <c r="B479" s="187"/>
      <c r="C479" s="188"/>
      <c r="D479" s="188"/>
      <c r="E479" s="189"/>
      <c r="F479" s="261" t="s">
        <v>178</v>
      </c>
      <c r="G479" s="261"/>
      <c r="H479" s="261"/>
      <c r="I479" s="261"/>
      <c r="J479" s="188"/>
      <c r="K479" s="190">
        <v>56.32</v>
      </c>
      <c r="L479" s="188"/>
      <c r="M479" s="188"/>
      <c r="N479" s="188"/>
      <c r="O479" s="188"/>
      <c r="P479" s="188"/>
      <c r="Q479" s="188"/>
      <c r="R479" s="191"/>
      <c r="T479" s="192"/>
      <c r="U479" s="188"/>
      <c r="V479" s="188"/>
      <c r="W479" s="188"/>
      <c r="X479" s="188"/>
      <c r="Y479" s="188"/>
      <c r="Z479" s="188"/>
      <c r="AA479" s="193"/>
      <c r="AT479" s="194" t="s">
        <v>176</v>
      </c>
      <c r="AU479" s="194" t="s">
        <v>98</v>
      </c>
      <c r="AV479" s="186" t="s">
        <v>173</v>
      </c>
      <c r="AW479" s="186" t="s">
        <v>32</v>
      </c>
      <c r="AX479" s="186" t="s">
        <v>82</v>
      </c>
      <c r="AY479" s="194" t="s">
        <v>168</v>
      </c>
    </row>
    <row r="480" spans="1:65" s="39" customFormat="1" ht="22.95" customHeight="1" x14ac:dyDescent="0.3">
      <c r="B480" s="139"/>
      <c r="C480" s="170" t="s">
        <v>756</v>
      </c>
      <c r="D480" s="170" t="s">
        <v>169</v>
      </c>
      <c r="E480" s="171" t="s">
        <v>757</v>
      </c>
      <c r="F480" s="256" t="s">
        <v>758</v>
      </c>
      <c r="G480" s="256"/>
      <c r="H480" s="256"/>
      <c r="I480" s="256"/>
      <c r="J480" s="172" t="s">
        <v>211</v>
      </c>
      <c r="K480" s="173">
        <v>25.257999999999999</v>
      </c>
      <c r="L480" s="257">
        <v>0</v>
      </c>
      <c r="M480" s="257"/>
      <c r="N480" s="258">
        <f>ROUND(L480*K480,2)</f>
        <v>0</v>
      </c>
      <c r="O480" s="258"/>
      <c r="P480" s="258"/>
      <c r="Q480" s="258"/>
      <c r="R480" s="141"/>
      <c r="T480" s="174"/>
      <c r="U480" s="50" t="s">
        <v>39</v>
      </c>
      <c r="V480" s="41"/>
      <c r="W480" s="175">
        <f>V480*K480</f>
        <v>0</v>
      </c>
      <c r="X480" s="175">
        <v>0</v>
      </c>
      <c r="Y480" s="175">
        <f>X480*K480</f>
        <v>0</v>
      </c>
      <c r="Z480" s="175">
        <v>6.3E-2</v>
      </c>
      <c r="AA480" s="176">
        <f>Z480*K480</f>
        <v>1.5912539999999999</v>
      </c>
      <c r="AR480" s="22" t="s">
        <v>173</v>
      </c>
      <c r="AT480" s="22" t="s">
        <v>169</v>
      </c>
      <c r="AU480" s="22" t="s">
        <v>98</v>
      </c>
      <c r="AY480" s="22" t="s">
        <v>168</v>
      </c>
      <c r="BE480" s="111">
        <f>IF(U480="základní",N480,0)</f>
        <v>0</v>
      </c>
      <c r="BF480" s="111">
        <f>IF(U480="snížená",N480,0)</f>
        <v>0</v>
      </c>
      <c r="BG480" s="111">
        <f>IF(U480="zákl. přenesená",N480,0)</f>
        <v>0</v>
      </c>
      <c r="BH480" s="111">
        <f>IF(U480="sníž. přenesená",N480,0)</f>
        <v>0</v>
      </c>
      <c r="BI480" s="111">
        <f>IF(U480="nulová",N480,0)</f>
        <v>0</v>
      </c>
      <c r="BJ480" s="22" t="s">
        <v>82</v>
      </c>
      <c r="BK480" s="111">
        <f>ROUND(L480*K480,2)</f>
        <v>0</v>
      </c>
      <c r="BL480" s="22" t="s">
        <v>173</v>
      </c>
      <c r="BM480" s="22" t="s">
        <v>759</v>
      </c>
    </row>
    <row r="481" spans="1:65" s="177" customFormat="1" ht="14.4" customHeight="1" x14ac:dyDescent="0.3">
      <c r="B481" s="178"/>
      <c r="C481" s="179"/>
      <c r="D481" s="179"/>
      <c r="E481" s="180"/>
      <c r="F481" s="259" t="s">
        <v>760</v>
      </c>
      <c r="G481" s="259"/>
      <c r="H481" s="259"/>
      <c r="I481" s="259"/>
      <c r="J481" s="179"/>
      <c r="K481" s="181">
        <v>3.871</v>
      </c>
      <c r="L481" s="179"/>
      <c r="M481" s="179"/>
      <c r="N481" s="179"/>
      <c r="O481" s="179"/>
      <c r="P481" s="179"/>
      <c r="Q481" s="179"/>
      <c r="R481" s="182"/>
      <c r="T481" s="183"/>
      <c r="U481" s="179"/>
      <c r="V481" s="179"/>
      <c r="W481" s="179"/>
      <c r="X481" s="179"/>
      <c r="Y481" s="179"/>
      <c r="Z481" s="179"/>
      <c r="AA481" s="184"/>
      <c r="AT481" s="185" t="s">
        <v>176</v>
      </c>
      <c r="AU481" s="185" t="s">
        <v>98</v>
      </c>
      <c r="AV481" s="177" t="s">
        <v>98</v>
      </c>
      <c r="AW481" s="177" t="s">
        <v>32</v>
      </c>
      <c r="AX481" s="177" t="s">
        <v>74</v>
      </c>
      <c r="AY481" s="185" t="s">
        <v>168</v>
      </c>
    </row>
    <row r="482" spans="1:65" ht="34.200000000000003" customHeight="1" x14ac:dyDescent="0.3">
      <c r="A482" s="177"/>
      <c r="B482" s="178"/>
      <c r="C482" s="179"/>
      <c r="D482" s="179"/>
      <c r="E482" s="180"/>
      <c r="F482" s="260" t="s">
        <v>761</v>
      </c>
      <c r="G482" s="260"/>
      <c r="H482" s="260"/>
      <c r="I482" s="260"/>
      <c r="J482" s="179"/>
      <c r="K482" s="181">
        <v>21.387</v>
      </c>
      <c r="L482" s="179"/>
      <c r="M482" s="179"/>
      <c r="N482" s="179"/>
      <c r="O482" s="179"/>
      <c r="P482" s="179"/>
      <c r="Q482" s="179"/>
      <c r="R482" s="182"/>
      <c r="T482" s="183"/>
      <c r="U482" s="179"/>
      <c r="V482" s="179"/>
      <c r="W482" s="179"/>
      <c r="X482" s="179"/>
      <c r="Y482" s="179"/>
      <c r="Z482" s="179"/>
      <c r="AA482" s="184"/>
      <c r="AT482" s="185" t="s">
        <v>176</v>
      </c>
      <c r="AU482" s="185" t="s">
        <v>98</v>
      </c>
      <c r="AV482" s="177" t="s">
        <v>98</v>
      </c>
      <c r="AW482" s="177" t="s">
        <v>32</v>
      </c>
      <c r="AX482" s="177" t="s">
        <v>74</v>
      </c>
      <c r="AY482" s="185" t="s">
        <v>168</v>
      </c>
    </row>
    <row r="483" spans="1:65" s="186" customFormat="1" ht="14.4" customHeight="1" x14ac:dyDescent="0.3">
      <c r="B483" s="187"/>
      <c r="C483" s="188"/>
      <c r="D483" s="188"/>
      <c r="E483" s="189"/>
      <c r="F483" s="261" t="s">
        <v>178</v>
      </c>
      <c r="G483" s="261"/>
      <c r="H483" s="261"/>
      <c r="I483" s="261"/>
      <c r="J483" s="188"/>
      <c r="K483" s="190">
        <v>25.257999999999999</v>
      </c>
      <c r="L483" s="188"/>
      <c r="M483" s="188"/>
      <c r="N483" s="188"/>
      <c r="O483" s="188"/>
      <c r="P483" s="188"/>
      <c r="Q483" s="188"/>
      <c r="R483" s="191"/>
      <c r="T483" s="192"/>
      <c r="U483" s="188"/>
      <c r="V483" s="188"/>
      <c r="W483" s="188"/>
      <c r="X483" s="188"/>
      <c r="Y483" s="188"/>
      <c r="Z483" s="188"/>
      <c r="AA483" s="193"/>
      <c r="AT483" s="194" t="s">
        <v>176</v>
      </c>
      <c r="AU483" s="194" t="s">
        <v>98</v>
      </c>
      <c r="AV483" s="186" t="s">
        <v>173</v>
      </c>
      <c r="AW483" s="186" t="s">
        <v>32</v>
      </c>
      <c r="AX483" s="186" t="s">
        <v>82</v>
      </c>
      <c r="AY483" s="194" t="s">
        <v>168</v>
      </c>
    </row>
    <row r="484" spans="1:65" s="39" customFormat="1" ht="34.200000000000003" customHeight="1" x14ac:dyDescent="0.3">
      <c r="B484" s="139"/>
      <c r="C484" s="170" t="s">
        <v>762</v>
      </c>
      <c r="D484" s="170" t="s">
        <v>169</v>
      </c>
      <c r="E484" s="171" t="s">
        <v>763</v>
      </c>
      <c r="F484" s="256" t="s">
        <v>764</v>
      </c>
      <c r="G484" s="256"/>
      <c r="H484" s="256"/>
      <c r="I484" s="256"/>
      <c r="J484" s="172" t="s">
        <v>172</v>
      </c>
      <c r="K484" s="173">
        <v>0.28699999999999998</v>
      </c>
      <c r="L484" s="257">
        <v>0</v>
      </c>
      <c r="M484" s="257"/>
      <c r="N484" s="258">
        <f>ROUND(L484*K484,2)</f>
        <v>0</v>
      </c>
      <c r="O484" s="258"/>
      <c r="P484" s="258"/>
      <c r="Q484" s="258"/>
      <c r="R484" s="141"/>
      <c r="T484" s="174"/>
      <c r="U484" s="50" t="s">
        <v>39</v>
      </c>
      <c r="V484" s="41"/>
      <c r="W484" s="175">
        <f>V484*K484</f>
        <v>0</v>
      </c>
      <c r="X484" s="175">
        <v>0</v>
      </c>
      <c r="Y484" s="175">
        <f>X484*K484</f>
        <v>0</v>
      </c>
      <c r="Z484" s="175">
        <v>1.8</v>
      </c>
      <c r="AA484" s="176">
        <f>Z484*K484</f>
        <v>0.51659999999999995</v>
      </c>
      <c r="AR484" s="22" t="s">
        <v>173</v>
      </c>
      <c r="AT484" s="22" t="s">
        <v>169</v>
      </c>
      <c r="AU484" s="22" t="s">
        <v>98</v>
      </c>
      <c r="AY484" s="22" t="s">
        <v>168</v>
      </c>
      <c r="BE484" s="111">
        <f>IF(U484="základní",N484,0)</f>
        <v>0</v>
      </c>
      <c r="BF484" s="111">
        <f>IF(U484="snížená",N484,0)</f>
        <v>0</v>
      </c>
      <c r="BG484" s="111">
        <f>IF(U484="zákl. přenesená",N484,0)</f>
        <v>0</v>
      </c>
      <c r="BH484" s="111">
        <f>IF(U484="sníž. přenesená",N484,0)</f>
        <v>0</v>
      </c>
      <c r="BI484" s="111">
        <f>IF(U484="nulová",N484,0)</f>
        <v>0</v>
      </c>
      <c r="BJ484" s="22" t="s">
        <v>82</v>
      </c>
      <c r="BK484" s="111">
        <f>ROUND(L484*K484,2)</f>
        <v>0</v>
      </c>
      <c r="BL484" s="22" t="s">
        <v>173</v>
      </c>
      <c r="BM484" s="22" t="s">
        <v>765</v>
      </c>
    </row>
    <row r="485" spans="1:65" s="177" customFormat="1" ht="22.95" customHeight="1" x14ac:dyDescent="0.3">
      <c r="B485" s="178"/>
      <c r="C485" s="179"/>
      <c r="D485" s="179"/>
      <c r="E485" s="180"/>
      <c r="F485" s="259" t="s">
        <v>766</v>
      </c>
      <c r="G485" s="259"/>
      <c r="H485" s="259"/>
      <c r="I485" s="259"/>
      <c r="J485" s="179"/>
      <c r="K485" s="181">
        <v>0.28699999999999998</v>
      </c>
      <c r="L485" s="179"/>
      <c r="M485" s="179"/>
      <c r="N485" s="179"/>
      <c r="O485" s="179"/>
      <c r="P485" s="179"/>
      <c r="Q485" s="179"/>
      <c r="R485" s="182"/>
      <c r="T485" s="183"/>
      <c r="U485" s="179"/>
      <c r="V485" s="179"/>
      <c r="W485" s="179"/>
      <c r="X485" s="179"/>
      <c r="Y485" s="179"/>
      <c r="Z485" s="179"/>
      <c r="AA485" s="184"/>
      <c r="AT485" s="185" t="s">
        <v>176</v>
      </c>
      <c r="AU485" s="185" t="s">
        <v>98</v>
      </c>
      <c r="AV485" s="177" t="s">
        <v>98</v>
      </c>
      <c r="AW485" s="177" t="s">
        <v>32</v>
      </c>
      <c r="AX485" s="177" t="s">
        <v>82</v>
      </c>
      <c r="AY485" s="185" t="s">
        <v>168</v>
      </c>
    </row>
    <row r="486" spans="1:65" s="39" customFormat="1" ht="22.95" customHeight="1" x14ac:dyDescent="0.3">
      <c r="B486" s="139"/>
      <c r="C486" s="170" t="s">
        <v>767</v>
      </c>
      <c r="D486" s="170" t="s">
        <v>169</v>
      </c>
      <c r="E486" s="171" t="s">
        <v>768</v>
      </c>
      <c r="F486" s="256" t="s">
        <v>769</v>
      </c>
      <c r="G486" s="256"/>
      <c r="H486" s="256"/>
      <c r="I486" s="256"/>
      <c r="J486" s="172" t="s">
        <v>422</v>
      </c>
      <c r="K486" s="173">
        <v>13.4</v>
      </c>
      <c r="L486" s="257">
        <v>0</v>
      </c>
      <c r="M486" s="257"/>
      <c r="N486" s="258">
        <f>ROUND(L486*K486,2)</f>
        <v>0</v>
      </c>
      <c r="O486" s="258"/>
      <c r="P486" s="258"/>
      <c r="Q486" s="258"/>
      <c r="R486" s="141"/>
      <c r="T486" s="174"/>
      <c r="U486" s="50" t="s">
        <v>39</v>
      </c>
      <c r="V486" s="41"/>
      <c r="W486" s="175">
        <f>V486*K486</f>
        <v>0</v>
      </c>
      <c r="X486" s="175">
        <v>0</v>
      </c>
      <c r="Y486" s="175">
        <f>X486*K486</f>
        <v>0</v>
      </c>
      <c r="Z486" s="175">
        <v>2.7E-2</v>
      </c>
      <c r="AA486" s="176">
        <f>Z486*K486</f>
        <v>0.36180000000000001</v>
      </c>
      <c r="AR486" s="22" t="s">
        <v>173</v>
      </c>
      <c r="AT486" s="22" t="s">
        <v>169</v>
      </c>
      <c r="AU486" s="22" t="s">
        <v>98</v>
      </c>
      <c r="AY486" s="22" t="s">
        <v>168</v>
      </c>
      <c r="BE486" s="111">
        <f>IF(U486="základní",N486,0)</f>
        <v>0</v>
      </c>
      <c r="BF486" s="111">
        <f>IF(U486="snížená",N486,0)</f>
        <v>0</v>
      </c>
      <c r="BG486" s="111">
        <f>IF(U486="zákl. přenesená",N486,0)</f>
        <v>0</v>
      </c>
      <c r="BH486" s="111">
        <f>IF(U486="sníž. přenesená",N486,0)</f>
        <v>0</v>
      </c>
      <c r="BI486" s="111">
        <f>IF(U486="nulová",N486,0)</f>
        <v>0</v>
      </c>
      <c r="BJ486" s="22" t="s">
        <v>82</v>
      </c>
      <c r="BK486" s="111">
        <f>ROUND(L486*K486,2)</f>
        <v>0</v>
      </c>
      <c r="BL486" s="22" t="s">
        <v>173</v>
      </c>
      <c r="BM486" s="22" t="s">
        <v>770</v>
      </c>
    </row>
    <row r="487" spans="1:65" s="177" customFormat="1" ht="14.4" customHeight="1" x14ac:dyDescent="0.3">
      <c r="B487" s="178"/>
      <c r="C487" s="179"/>
      <c r="D487" s="179"/>
      <c r="E487" s="180"/>
      <c r="F487" s="259" t="s">
        <v>771</v>
      </c>
      <c r="G487" s="259"/>
      <c r="H487" s="259"/>
      <c r="I487" s="259"/>
      <c r="J487" s="179"/>
      <c r="K487" s="181">
        <v>13.4</v>
      </c>
      <c r="L487" s="179"/>
      <c r="M487" s="179"/>
      <c r="N487" s="179"/>
      <c r="O487" s="179"/>
      <c r="P487" s="179"/>
      <c r="Q487" s="179"/>
      <c r="R487" s="182"/>
      <c r="T487" s="183"/>
      <c r="U487" s="179"/>
      <c r="V487" s="179"/>
      <c r="W487" s="179"/>
      <c r="X487" s="179"/>
      <c r="Y487" s="179"/>
      <c r="Z487" s="179"/>
      <c r="AA487" s="184"/>
      <c r="AT487" s="185" t="s">
        <v>176</v>
      </c>
      <c r="AU487" s="185" t="s">
        <v>98</v>
      </c>
      <c r="AV487" s="177" t="s">
        <v>98</v>
      </c>
      <c r="AW487" s="177" t="s">
        <v>32</v>
      </c>
      <c r="AX487" s="177" t="s">
        <v>82</v>
      </c>
      <c r="AY487" s="185" t="s">
        <v>168</v>
      </c>
    </row>
    <row r="488" spans="1:65" s="39" customFormat="1" ht="34.200000000000003" customHeight="1" x14ac:dyDescent="0.3">
      <c r="B488" s="139"/>
      <c r="C488" s="170" t="s">
        <v>772</v>
      </c>
      <c r="D488" s="170" t="s">
        <v>169</v>
      </c>
      <c r="E488" s="171" t="s">
        <v>773</v>
      </c>
      <c r="F488" s="256" t="s">
        <v>774</v>
      </c>
      <c r="G488" s="256"/>
      <c r="H488" s="256"/>
      <c r="I488" s="256"/>
      <c r="J488" s="172" t="s">
        <v>422</v>
      </c>
      <c r="K488" s="173">
        <v>77.16</v>
      </c>
      <c r="L488" s="257">
        <v>0</v>
      </c>
      <c r="M488" s="257"/>
      <c r="N488" s="258">
        <f>ROUND(L488*K488,2)</f>
        <v>0</v>
      </c>
      <c r="O488" s="258"/>
      <c r="P488" s="258"/>
      <c r="Q488" s="258"/>
      <c r="R488" s="141"/>
      <c r="T488" s="174"/>
      <c r="U488" s="50" t="s">
        <v>39</v>
      </c>
      <c r="V488" s="41"/>
      <c r="W488" s="175">
        <f>V488*K488</f>
        <v>0</v>
      </c>
      <c r="X488" s="175">
        <v>0</v>
      </c>
      <c r="Y488" s="175">
        <f>X488*K488</f>
        <v>0</v>
      </c>
      <c r="Z488" s="175">
        <v>4.2000000000000003E-2</v>
      </c>
      <c r="AA488" s="176">
        <f>Z488*K488</f>
        <v>3.24072</v>
      </c>
      <c r="AR488" s="22" t="s">
        <v>173</v>
      </c>
      <c r="AT488" s="22" t="s">
        <v>169</v>
      </c>
      <c r="AU488" s="22" t="s">
        <v>98</v>
      </c>
      <c r="AY488" s="22" t="s">
        <v>168</v>
      </c>
      <c r="BE488" s="111">
        <f>IF(U488="základní",N488,0)</f>
        <v>0</v>
      </c>
      <c r="BF488" s="111">
        <f>IF(U488="snížená",N488,0)</f>
        <v>0</v>
      </c>
      <c r="BG488" s="111">
        <f>IF(U488="zákl. přenesená",N488,0)</f>
        <v>0</v>
      </c>
      <c r="BH488" s="111">
        <f>IF(U488="sníž. přenesená",N488,0)</f>
        <v>0</v>
      </c>
      <c r="BI488" s="111">
        <f>IF(U488="nulová",N488,0)</f>
        <v>0</v>
      </c>
      <c r="BJ488" s="22" t="s">
        <v>82</v>
      </c>
      <c r="BK488" s="111">
        <f>ROUND(L488*K488,2)</f>
        <v>0</v>
      </c>
      <c r="BL488" s="22" t="s">
        <v>173</v>
      </c>
      <c r="BM488" s="22" t="s">
        <v>775</v>
      </c>
    </row>
    <row r="489" spans="1:65" s="177" customFormat="1" ht="14.4" customHeight="1" x14ac:dyDescent="0.3">
      <c r="B489" s="178"/>
      <c r="C489" s="179"/>
      <c r="D489" s="179"/>
      <c r="E489" s="180"/>
      <c r="F489" s="259" t="s">
        <v>776</v>
      </c>
      <c r="G489" s="259"/>
      <c r="H489" s="259"/>
      <c r="I489" s="259"/>
      <c r="J489" s="179"/>
      <c r="K489" s="181">
        <v>7.2</v>
      </c>
      <c r="L489" s="179"/>
      <c r="M489" s="179"/>
      <c r="N489" s="179"/>
      <c r="O489" s="179"/>
      <c r="P489" s="179"/>
      <c r="Q489" s="179"/>
      <c r="R489" s="182"/>
      <c r="T489" s="183"/>
      <c r="U489" s="179"/>
      <c r="V489" s="179"/>
      <c r="W489" s="179"/>
      <c r="X489" s="179"/>
      <c r="Y489" s="179"/>
      <c r="Z489" s="179"/>
      <c r="AA489" s="184"/>
      <c r="AT489" s="185" t="s">
        <v>176</v>
      </c>
      <c r="AU489" s="185" t="s">
        <v>98</v>
      </c>
      <c r="AV489" s="177" t="s">
        <v>98</v>
      </c>
      <c r="AW489" s="177" t="s">
        <v>32</v>
      </c>
      <c r="AX489" s="177" t="s">
        <v>74</v>
      </c>
      <c r="AY489" s="185" t="s">
        <v>168</v>
      </c>
    </row>
    <row r="490" spans="1:65" ht="34.200000000000003" customHeight="1" x14ac:dyDescent="0.3">
      <c r="A490" s="177"/>
      <c r="B490" s="178"/>
      <c r="C490" s="179"/>
      <c r="D490" s="179"/>
      <c r="E490" s="180"/>
      <c r="F490" s="260" t="s">
        <v>777</v>
      </c>
      <c r="G490" s="260"/>
      <c r="H490" s="260"/>
      <c r="I490" s="260"/>
      <c r="J490" s="179"/>
      <c r="K490" s="181">
        <v>50.8</v>
      </c>
      <c r="L490" s="179"/>
      <c r="M490" s="179"/>
      <c r="N490" s="179"/>
      <c r="O490" s="179"/>
      <c r="P490" s="179"/>
      <c r="Q490" s="179"/>
      <c r="R490" s="182"/>
      <c r="T490" s="183"/>
      <c r="U490" s="179"/>
      <c r="V490" s="179"/>
      <c r="W490" s="179"/>
      <c r="X490" s="179"/>
      <c r="Y490" s="179"/>
      <c r="Z490" s="179"/>
      <c r="AA490" s="184"/>
      <c r="AT490" s="185" t="s">
        <v>176</v>
      </c>
      <c r="AU490" s="185" t="s">
        <v>98</v>
      </c>
      <c r="AV490" s="177" t="s">
        <v>98</v>
      </c>
      <c r="AW490" s="177" t="s">
        <v>32</v>
      </c>
      <c r="AX490" s="177" t="s">
        <v>74</v>
      </c>
      <c r="AY490" s="185" t="s">
        <v>168</v>
      </c>
    </row>
    <row r="491" spans="1:65" ht="14.4" customHeight="1" x14ac:dyDescent="0.3">
      <c r="A491" s="177"/>
      <c r="B491" s="178"/>
      <c r="C491" s="179"/>
      <c r="D491" s="179"/>
      <c r="E491" s="180"/>
      <c r="F491" s="260" t="s">
        <v>778</v>
      </c>
      <c r="G491" s="260"/>
      <c r="H491" s="260"/>
      <c r="I491" s="260"/>
      <c r="J491" s="179"/>
      <c r="K491" s="181">
        <v>16.760000000000002</v>
      </c>
      <c r="L491" s="179"/>
      <c r="M491" s="179"/>
      <c r="N491" s="179"/>
      <c r="O491" s="179"/>
      <c r="P491" s="179"/>
      <c r="Q491" s="179"/>
      <c r="R491" s="182"/>
      <c r="T491" s="183"/>
      <c r="U491" s="179"/>
      <c r="V491" s="179"/>
      <c r="W491" s="179"/>
      <c r="X491" s="179"/>
      <c r="Y491" s="179"/>
      <c r="Z491" s="179"/>
      <c r="AA491" s="184"/>
      <c r="AT491" s="185" t="s">
        <v>176</v>
      </c>
      <c r="AU491" s="185" t="s">
        <v>98</v>
      </c>
      <c r="AV491" s="177" t="s">
        <v>98</v>
      </c>
      <c r="AW491" s="177" t="s">
        <v>32</v>
      </c>
      <c r="AX491" s="177" t="s">
        <v>74</v>
      </c>
      <c r="AY491" s="185" t="s">
        <v>168</v>
      </c>
    </row>
    <row r="492" spans="1:65" ht="14.4" customHeight="1" x14ac:dyDescent="0.3">
      <c r="A492" s="177"/>
      <c r="B492" s="178"/>
      <c r="C492" s="179"/>
      <c r="D492" s="179"/>
      <c r="E492" s="180"/>
      <c r="F492" s="260" t="s">
        <v>779</v>
      </c>
      <c r="G492" s="260"/>
      <c r="H492" s="260"/>
      <c r="I492" s="260"/>
      <c r="J492" s="179"/>
      <c r="K492" s="181">
        <v>2.4</v>
      </c>
      <c r="L492" s="179"/>
      <c r="M492" s="179"/>
      <c r="N492" s="179"/>
      <c r="O492" s="179"/>
      <c r="P492" s="179"/>
      <c r="Q492" s="179"/>
      <c r="R492" s="182"/>
      <c r="T492" s="183"/>
      <c r="U492" s="179"/>
      <c r="V492" s="179"/>
      <c r="W492" s="179"/>
      <c r="X492" s="179"/>
      <c r="Y492" s="179"/>
      <c r="Z492" s="179"/>
      <c r="AA492" s="184"/>
      <c r="AT492" s="185" t="s">
        <v>176</v>
      </c>
      <c r="AU492" s="185" t="s">
        <v>98</v>
      </c>
      <c r="AV492" s="177" t="s">
        <v>98</v>
      </c>
      <c r="AW492" s="177" t="s">
        <v>32</v>
      </c>
      <c r="AX492" s="177" t="s">
        <v>74</v>
      </c>
      <c r="AY492" s="185" t="s">
        <v>168</v>
      </c>
    </row>
    <row r="493" spans="1:65" s="186" customFormat="1" ht="14.4" customHeight="1" x14ac:dyDescent="0.3">
      <c r="B493" s="187"/>
      <c r="C493" s="188"/>
      <c r="D493" s="188"/>
      <c r="E493" s="189"/>
      <c r="F493" s="261" t="s">
        <v>178</v>
      </c>
      <c r="G493" s="261"/>
      <c r="H493" s="261"/>
      <c r="I493" s="261"/>
      <c r="J493" s="188"/>
      <c r="K493" s="190">
        <v>77.16</v>
      </c>
      <c r="L493" s="188"/>
      <c r="M493" s="188"/>
      <c r="N493" s="188"/>
      <c r="O493" s="188"/>
      <c r="P493" s="188"/>
      <c r="Q493" s="188"/>
      <c r="R493" s="191"/>
      <c r="T493" s="192"/>
      <c r="U493" s="188"/>
      <c r="V493" s="188"/>
      <c r="W493" s="188"/>
      <c r="X493" s="188"/>
      <c r="Y493" s="188"/>
      <c r="Z493" s="188"/>
      <c r="AA493" s="193"/>
      <c r="AT493" s="194" t="s">
        <v>176</v>
      </c>
      <c r="AU493" s="194" t="s">
        <v>98</v>
      </c>
      <c r="AV493" s="186" t="s">
        <v>173</v>
      </c>
      <c r="AW493" s="186" t="s">
        <v>32</v>
      </c>
      <c r="AX493" s="186" t="s">
        <v>82</v>
      </c>
      <c r="AY493" s="194" t="s">
        <v>168</v>
      </c>
    </row>
    <row r="494" spans="1:65" s="39" customFormat="1" ht="34.200000000000003" customHeight="1" x14ac:dyDescent="0.3">
      <c r="B494" s="139"/>
      <c r="C494" s="170" t="s">
        <v>780</v>
      </c>
      <c r="D494" s="170" t="s">
        <v>169</v>
      </c>
      <c r="E494" s="171" t="s">
        <v>781</v>
      </c>
      <c r="F494" s="256" t="s">
        <v>782</v>
      </c>
      <c r="G494" s="256"/>
      <c r="H494" s="256"/>
      <c r="I494" s="256"/>
      <c r="J494" s="172" t="s">
        <v>422</v>
      </c>
      <c r="K494" s="173">
        <v>3</v>
      </c>
      <c r="L494" s="257">
        <v>0</v>
      </c>
      <c r="M494" s="257"/>
      <c r="N494" s="258">
        <f>ROUND(L494*K494,2)</f>
        <v>0</v>
      </c>
      <c r="O494" s="258"/>
      <c r="P494" s="258"/>
      <c r="Q494" s="258"/>
      <c r="R494" s="141"/>
      <c r="T494" s="174"/>
      <c r="U494" s="50" t="s">
        <v>39</v>
      </c>
      <c r="V494" s="41"/>
      <c r="W494" s="175">
        <f>V494*K494</f>
        <v>0</v>
      </c>
      <c r="X494" s="175">
        <v>0</v>
      </c>
      <c r="Y494" s="175">
        <f>X494*K494</f>
        <v>0</v>
      </c>
      <c r="Z494" s="175">
        <v>3.3000000000000002E-2</v>
      </c>
      <c r="AA494" s="176">
        <f>Z494*K494</f>
        <v>9.9000000000000005E-2</v>
      </c>
      <c r="AR494" s="22" t="s">
        <v>173</v>
      </c>
      <c r="AT494" s="22" t="s">
        <v>169</v>
      </c>
      <c r="AU494" s="22" t="s">
        <v>98</v>
      </c>
      <c r="AY494" s="22" t="s">
        <v>168</v>
      </c>
      <c r="BE494" s="111">
        <f>IF(U494="základní",N494,0)</f>
        <v>0</v>
      </c>
      <c r="BF494" s="111">
        <f>IF(U494="snížená",N494,0)</f>
        <v>0</v>
      </c>
      <c r="BG494" s="111">
        <f>IF(U494="zákl. přenesená",N494,0)</f>
        <v>0</v>
      </c>
      <c r="BH494" s="111">
        <f>IF(U494="sníž. přenesená",N494,0)</f>
        <v>0</v>
      </c>
      <c r="BI494" s="111">
        <f>IF(U494="nulová",N494,0)</f>
        <v>0</v>
      </c>
      <c r="BJ494" s="22" t="s">
        <v>82</v>
      </c>
      <c r="BK494" s="111">
        <f>ROUND(L494*K494,2)</f>
        <v>0</v>
      </c>
      <c r="BL494" s="22" t="s">
        <v>173</v>
      </c>
      <c r="BM494" s="22" t="s">
        <v>783</v>
      </c>
    </row>
    <row r="495" spans="1:65" s="177" customFormat="1" ht="14.4" customHeight="1" x14ac:dyDescent="0.3">
      <c r="B495" s="178"/>
      <c r="C495" s="179"/>
      <c r="D495" s="179"/>
      <c r="E495" s="180"/>
      <c r="F495" s="259" t="s">
        <v>784</v>
      </c>
      <c r="G495" s="259"/>
      <c r="H495" s="259"/>
      <c r="I495" s="259"/>
      <c r="J495" s="179"/>
      <c r="K495" s="181">
        <v>3</v>
      </c>
      <c r="L495" s="179"/>
      <c r="M495" s="179"/>
      <c r="N495" s="179"/>
      <c r="O495" s="179"/>
      <c r="P495" s="179"/>
      <c r="Q495" s="179"/>
      <c r="R495" s="182"/>
      <c r="T495" s="183"/>
      <c r="U495" s="179"/>
      <c r="V495" s="179"/>
      <c r="W495" s="179"/>
      <c r="X495" s="179"/>
      <c r="Y495" s="179"/>
      <c r="Z495" s="179"/>
      <c r="AA495" s="184"/>
      <c r="AT495" s="185" t="s">
        <v>176</v>
      </c>
      <c r="AU495" s="185" t="s">
        <v>98</v>
      </c>
      <c r="AV495" s="177" t="s">
        <v>98</v>
      </c>
      <c r="AW495" s="177" t="s">
        <v>32</v>
      </c>
      <c r="AX495" s="177" t="s">
        <v>82</v>
      </c>
      <c r="AY495" s="185" t="s">
        <v>168</v>
      </c>
    </row>
    <row r="496" spans="1:65" s="39" customFormat="1" ht="34.200000000000003" customHeight="1" x14ac:dyDescent="0.3">
      <c r="B496" s="139"/>
      <c r="C496" s="170" t="s">
        <v>785</v>
      </c>
      <c r="D496" s="170" t="s">
        <v>169</v>
      </c>
      <c r="E496" s="171" t="s">
        <v>786</v>
      </c>
      <c r="F496" s="256" t="s">
        <v>787</v>
      </c>
      <c r="G496" s="256"/>
      <c r="H496" s="256"/>
      <c r="I496" s="256"/>
      <c r="J496" s="172" t="s">
        <v>422</v>
      </c>
      <c r="K496" s="173">
        <v>5.95</v>
      </c>
      <c r="L496" s="257">
        <v>0</v>
      </c>
      <c r="M496" s="257"/>
      <c r="N496" s="258">
        <f>ROUND(L496*K496,2)</f>
        <v>0</v>
      </c>
      <c r="O496" s="258"/>
      <c r="P496" s="258"/>
      <c r="Q496" s="258"/>
      <c r="R496" s="141"/>
      <c r="T496" s="174"/>
      <c r="U496" s="50" t="s">
        <v>39</v>
      </c>
      <c r="V496" s="41"/>
      <c r="W496" s="175">
        <f>V496*K496</f>
        <v>0</v>
      </c>
      <c r="X496" s="175">
        <v>0</v>
      </c>
      <c r="Y496" s="175">
        <f>X496*K496</f>
        <v>0</v>
      </c>
      <c r="Z496" s="175">
        <v>0.17599999999999999</v>
      </c>
      <c r="AA496" s="176">
        <f>Z496*K496</f>
        <v>1.0471999999999999</v>
      </c>
      <c r="AR496" s="22" t="s">
        <v>173</v>
      </c>
      <c r="AT496" s="22" t="s">
        <v>169</v>
      </c>
      <c r="AU496" s="22" t="s">
        <v>98</v>
      </c>
      <c r="AY496" s="22" t="s">
        <v>168</v>
      </c>
      <c r="BE496" s="111">
        <f>IF(U496="základní",N496,0)</f>
        <v>0</v>
      </c>
      <c r="BF496" s="111">
        <f>IF(U496="snížená",N496,0)</f>
        <v>0</v>
      </c>
      <c r="BG496" s="111">
        <f>IF(U496="zákl. přenesená",N496,0)</f>
        <v>0</v>
      </c>
      <c r="BH496" s="111">
        <f>IF(U496="sníž. přenesená",N496,0)</f>
        <v>0</v>
      </c>
      <c r="BI496" s="111">
        <f>IF(U496="nulová",N496,0)</f>
        <v>0</v>
      </c>
      <c r="BJ496" s="22" t="s">
        <v>82</v>
      </c>
      <c r="BK496" s="111">
        <f>ROUND(L496*K496,2)</f>
        <v>0</v>
      </c>
      <c r="BL496" s="22" t="s">
        <v>173</v>
      </c>
      <c r="BM496" s="22" t="s">
        <v>788</v>
      </c>
    </row>
    <row r="497" spans="1:65" s="177" customFormat="1" ht="14.4" customHeight="1" x14ac:dyDescent="0.3">
      <c r="B497" s="178"/>
      <c r="C497" s="179"/>
      <c r="D497" s="179"/>
      <c r="E497" s="180"/>
      <c r="F497" s="259" t="s">
        <v>789</v>
      </c>
      <c r="G497" s="259"/>
      <c r="H497" s="259"/>
      <c r="I497" s="259"/>
      <c r="J497" s="179"/>
      <c r="K497" s="181">
        <v>5.95</v>
      </c>
      <c r="L497" s="179"/>
      <c r="M497" s="179"/>
      <c r="N497" s="179"/>
      <c r="O497" s="179"/>
      <c r="P497" s="179"/>
      <c r="Q497" s="179"/>
      <c r="R497" s="182"/>
      <c r="T497" s="183"/>
      <c r="U497" s="179"/>
      <c r="V497" s="179"/>
      <c r="W497" s="179"/>
      <c r="X497" s="179"/>
      <c r="Y497" s="179"/>
      <c r="Z497" s="179"/>
      <c r="AA497" s="184"/>
      <c r="AT497" s="185" t="s">
        <v>176</v>
      </c>
      <c r="AU497" s="185" t="s">
        <v>98</v>
      </c>
      <c r="AV497" s="177" t="s">
        <v>98</v>
      </c>
      <c r="AW497" s="177" t="s">
        <v>32</v>
      </c>
      <c r="AX497" s="177" t="s">
        <v>82</v>
      </c>
      <c r="AY497" s="185" t="s">
        <v>168</v>
      </c>
    </row>
    <row r="498" spans="1:65" s="39" customFormat="1" ht="22.95" customHeight="1" x14ac:dyDescent="0.3">
      <c r="B498" s="139"/>
      <c r="C498" s="170" t="s">
        <v>790</v>
      </c>
      <c r="D498" s="170" t="s">
        <v>169</v>
      </c>
      <c r="E498" s="171" t="s">
        <v>791</v>
      </c>
      <c r="F498" s="256" t="s">
        <v>792</v>
      </c>
      <c r="G498" s="256"/>
      <c r="H498" s="256"/>
      <c r="I498" s="256"/>
      <c r="J498" s="172" t="s">
        <v>422</v>
      </c>
      <c r="K498" s="173">
        <v>8.15</v>
      </c>
      <c r="L498" s="257">
        <v>0</v>
      </c>
      <c r="M498" s="257"/>
      <c r="N498" s="258">
        <f>ROUND(L498*K498,2)</f>
        <v>0</v>
      </c>
      <c r="O498" s="258"/>
      <c r="P498" s="258"/>
      <c r="Q498" s="258"/>
      <c r="R498" s="141"/>
      <c r="T498" s="174"/>
      <c r="U498" s="50" t="s">
        <v>39</v>
      </c>
      <c r="V498" s="41"/>
      <c r="W498" s="175">
        <f>V498*K498</f>
        <v>0</v>
      </c>
      <c r="X498" s="175">
        <v>0</v>
      </c>
      <c r="Y498" s="175">
        <f>X498*K498</f>
        <v>0</v>
      </c>
      <c r="Z498" s="175">
        <v>1.6E-2</v>
      </c>
      <c r="AA498" s="176">
        <f>Z498*K498</f>
        <v>0.13040000000000002</v>
      </c>
      <c r="AR498" s="22" t="s">
        <v>173</v>
      </c>
      <c r="AT498" s="22" t="s">
        <v>169</v>
      </c>
      <c r="AU498" s="22" t="s">
        <v>98</v>
      </c>
      <c r="AY498" s="22" t="s">
        <v>168</v>
      </c>
      <c r="BE498" s="111">
        <f>IF(U498="základní",N498,0)</f>
        <v>0</v>
      </c>
      <c r="BF498" s="111">
        <f>IF(U498="snížená",N498,0)</f>
        <v>0</v>
      </c>
      <c r="BG498" s="111">
        <f>IF(U498="zákl. přenesená",N498,0)</f>
        <v>0</v>
      </c>
      <c r="BH498" s="111">
        <f>IF(U498="sníž. přenesená",N498,0)</f>
        <v>0</v>
      </c>
      <c r="BI498" s="111">
        <f>IF(U498="nulová",N498,0)</f>
        <v>0</v>
      </c>
      <c r="BJ498" s="22" t="s">
        <v>82</v>
      </c>
      <c r="BK498" s="111">
        <f>ROUND(L498*K498,2)</f>
        <v>0</v>
      </c>
      <c r="BL498" s="22" t="s">
        <v>173</v>
      </c>
      <c r="BM498" s="22" t="s">
        <v>793</v>
      </c>
    </row>
    <row r="499" spans="1:65" s="177" customFormat="1" ht="14.4" customHeight="1" x14ac:dyDescent="0.3">
      <c r="B499" s="178"/>
      <c r="C499" s="179"/>
      <c r="D499" s="179"/>
      <c r="E499" s="180"/>
      <c r="F499" s="259" t="s">
        <v>794</v>
      </c>
      <c r="G499" s="259"/>
      <c r="H499" s="259"/>
      <c r="I499" s="259"/>
      <c r="J499" s="179"/>
      <c r="K499" s="181">
        <v>8.15</v>
      </c>
      <c r="L499" s="179"/>
      <c r="M499" s="179"/>
      <c r="N499" s="179"/>
      <c r="O499" s="179"/>
      <c r="P499" s="179"/>
      <c r="Q499" s="179"/>
      <c r="R499" s="182"/>
      <c r="T499" s="183"/>
      <c r="U499" s="179"/>
      <c r="V499" s="179"/>
      <c r="W499" s="179"/>
      <c r="X499" s="179"/>
      <c r="Y499" s="179"/>
      <c r="Z499" s="179"/>
      <c r="AA499" s="184"/>
      <c r="AT499" s="185" t="s">
        <v>176</v>
      </c>
      <c r="AU499" s="185" t="s">
        <v>98</v>
      </c>
      <c r="AV499" s="177" t="s">
        <v>98</v>
      </c>
      <c r="AW499" s="177" t="s">
        <v>32</v>
      </c>
      <c r="AX499" s="177" t="s">
        <v>82</v>
      </c>
      <c r="AY499" s="185" t="s">
        <v>168</v>
      </c>
    </row>
    <row r="500" spans="1:65" s="39" customFormat="1" ht="34.200000000000003" customHeight="1" x14ac:dyDescent="0.3">
      <c r="B500" s="139"/>
      <c r="C500" s="170" t="s">
        <v>795</v>
      </c>
      <c r="D500" s="170" t="s">
        <v>169</v>
      </c>
      <c r="E500" s="171" t="s">
        <v>796</v>
      </c>
      <c r="F500" s="256" t="s">
        <v>797</v>
      </c>
      <c r="G500" s="256"/>
      <c r="H500" s="256"/>
      <c r="I500" s="256"/>
      <c r="J500" s="172" t="s">
        <v>422</v>
      </c>
      <c r="K500" s="173">
        <v>1.3</v>
      </c>
      <c r="L500" s="257">
        <v>0</v>
      </c>
      <c r="M500" s="257"/>
      <c r="N500" s="258">
        <f>ROUND(L500*K500,2)</f>
        <v>0</v>
      </c>
      <c r="O500" s="258"/>
      <c r="P500" s="258"/>
      <c r="Q500" s="258"/>
      <c r="R500" s="141"/>
      <c r="T500" s="174"/>
      <c r="U500" s="50" t="s">
        <v>39</v>
      </c>
      <c r="V500" s="41"/>
      <c r="W500" s="175">
        <f>V500*K500</f>
        <v>0</v>
      </c>
      <c r="X500" s="175">
        <v>6.2E-4</v>
      </c>
      <c r="Y500" s="175">
        <f>X500*K500</f>
        <v>8.0600000000000008E-4</v>
      </c>
      <c r="Z500" s="175">
        <v>0</v>
      </c>
      <c r="AA500" s="176">
        <f>Z500*K500</f>
        <v>0</v>
      </c>
      <c r="AR500" s="22" t="s">
        <v>173</v>
      </c>
      <c r="AT500" s="22" t="s">
        <v>169</v>
      </c>
      <c r="AU500" s="22" t="s">
        <v>98</v>
      </c>
      <c r="AY500" s="22" t="s">
        <v>168</v>
      </c>
      <c r="BE500" s="111">
        <f>IF(U500="základní",N500,0)</f>
        <v>0</v>
      </c>
      <c r="BF500" s="111">
        <f>IF(U500="snížená",N500,0)</f>
        <v>0</v>
      </c>
      <c r="BG500" s="111">
        <f>IF(U500="zákl. přenesená",N500,0)</f>
        <v>0</v>
      </c>
      <c r="BH500" s="111">
        <f>IF(U500="sníž. přenesená",N500,0)</f>
        <v>0</v>
      </c>
      <c r="BI500" s="111">
        <f>IF(U500="nulová",N500,0)</f>
        <v>0</v>
      </c>
      <c r="BJ500" s="22" t="s">
        <v>82</v>
      </c>
      <c r="BK500" s="111">
        <f>ROUND(L500*K500,2)</f>
        <v>0</v>
      </c>
      <c r="BL500" s="22" t="s">
        <v>173</v>
      </c>
      <c r="BM500" s="22" t="s">
        <v>798</v>
      </c>
    </row>
    <row r="501" spans="1:65" s="177" customFormat="1" ht="14.4" customHeight="1" x14ac:dyDescent="0.3">
      <c r="B501" s="178"/>
      <c r="C501" s="179"/>
      <c r="D501" s="179"/>
      <c r="E501" s="180"/>
      <c r="F501" s="259" t="s">
        <v>799</v>
      </c>
      <c r="G501" s="259"/>
      <c r="H501" s="259"/>
      <c r="I501" s="259"/>
      <c r="J501" s="179"/>
      <c r="K501" s="181">
        <v>1.3</v>
      </c>
      <c r="L501" s="179"/>
      <c r="M501" s="179"/>
      <c r="N501" s="179"/>
      <c r="O501" s="179"/>
      <c r="P501" s="179"/>
      <c r="Q501" s="179"/>
      <c r="R501" s="182"/>
      <c r="T501" s="183"/>
      <c r="U501" s="179"/>
      <c r="V501" s="179"/>
      <c r="W501" s="179"/>
      <c r="X501" s="179"/>
      <c r="Y501" s="179"/>
      <c r="Z501" s="179"/>
      <c r="AA501" s="184"/>
      <c r="AT501" s="185" t="s">
        <v>176</v>
      </c>
      <c r="AU501" s="185" t="s">
        <v>98</v>
      </c>
      <c r="AV501" s="177" t="s">
        <v>98</v>
      </c>
      <c r="AW501" s="177" t="s">
        <v>32</v>
      </c>
      <c r="AX501" s="177" t="s">
        <v>82</v>
      </c>
      <c r="AY501" s="185" t="s">
        <v>168</v>
      </c>
    </row>
    <row r="502" spans="1:65" s="39" customFormat="1" ht="34.200000000000003" customHeight="1" x14ac:dyDescent="0.3">
      <c r="B502" s="139"/>
      <c r="C502" s="170" t="s">
        <v>800</v>
      </c>
      <c r="D502" s="170" t="s">
        <v>169</v>
      </c>
      <c r="E502" s="171" t="s">
        <v>801</v>
      </c>
      <c r="F502" s="256" t="s">
        <v>802</v>
      </c>
      <c r="G502" s="256"/>
      <c r="H502" s="256"/>
      <c r="I502" s="256"/>
      <c r="J502" s="172" t="s">
        <v>422</v>
      </c>
      <c r="K502" s="173">
        <v>6</v>
      </c>
      <c r="L502" s="257">
        <v>0</v>
      </c>
      <c r="M502" s="257"/>
      <c r="N502" s="258">
        <f>ROUND(L502*K502,2)</f>
        <v>0</v>
      </c>
      <c r="O502" s="258"/>
      <c r="P502" s="258"/>
      <c r="Q502" s="258"/>
      <c r="R502" s="141"/>
      <c r="T502" s="174"/>
      <c r="U502" s="50" t="s">
        <v>39</v>
      </c>
      <c r="V502" s="41"/>
      <c r="W502" s="175">
        <f>V502*K502</f>
        <v>0</v>
      </c>
      <c r="X502" s="175">
        <v>0</v>
      </c>
      <c r="Y502" s="175">
        <f>X502*K502</f>
        <v>0</v>
      </c>
      <c r="Z502" s="175">
        <v>0</v>
      </c>
      <c r="AA502" s="176">
        <f>Z502*K502</f>
        <v>0</v>
      </c>
      <c r="AR502" s="22" t="s">
        <v>173</v>
      </c>
      <c r="AT502" s="22" t="s">
        <v>169</v>
      </c>
      <c r="AU502" s="22" t="s">
        <v>98</v>
      </c>
      <c r="AY502" s="22" t="s">
        <v>168</v>
      </c>
      <c r="BE502" s="111">
        <f>IF(U502="základní",N502,0)</f>
        <v>0</v>
      </c>
      <c r="BF502" s="111">
        <f>IF(U502="snížená",N502,0)</f>
        <v>0</v>
      </c>
      <c r="BG502" s="111">
        <f>IF(U502="zákl. přenesená",N502,0)</f>
        <v>0</v>
      </c>
      <c r="BH502" s="111">
        <f>IF(U502="sníž. přenesená",N502,0)</f>
        <v>0</v>
      </c>
      <c r="BI502" s="111">
        <f>IF(U502="nulová",N502,0)</f>
        <v>0</v>
      </c>
      <c r="BJ502" s="22" t="s">
        <v>82</v>
      </c>
      <c r="BK502" s="111">
        <f>ROUND(L502*K502,2)</f>
        <v>0</v>
      </c>
      <c r="BL502" s="22" t="s">
        <v>173</v>
      </c>
      <c r="BM502" s="22" t="s">
        <v>803</v>
      </c>
    </row>
    <row r="503" spans="1:65" s="177" customFormat="1" ht="14.4" customHeight="1" x14ac:dyDescent="0.3">
      <c r="B503" s="178"/>
      <c r="C503" s="179"/>
      <c r="D503" s="179"/>
      <c r="E503" s="180"/>
      <c r="F503" s="259" t="s">
        <v>804</v>
      </c>
      <c r="G503" s="259"/>
      <c r="H503" s="259"/>
      <c r="I503" s="259"/>
      <c r="J503" s="179"/>
      <c r="K503" s="181">
        <v>6</v>
      </c>
      <c r="L503" s="179"/>
      <c r="M503" s="179"/>
      <c r="N503" s="179"/>
      <c r="O503" s="179"/>
      <c r="P503" s="179"/>
      <c r="Q503" s="179"/>
      <c r="R503" s="182"/>
      <c r="T503" s="183"/>
      <c r="U503" s="179"/>
      <c r="V503" s="179"/>
      <c r="W503" s="179"/>
      <c r="X503" s="179"/>
      <c r="Y503" s="179"/>
      <c r="Z503" s="179"/>
      <c r="AA503" s="184"/>
      <c r="AT503" s="185" t="s">
        <v>176</v>
      </c>
      <c r="AU503" s="185" t="s">
        <v>98</v>
      </c>
      <c r="AV503" s="177" t="s">
        <v>98</v>
      </c>
      <c r="AW503" s="177" t="s">
        <v>32</v>
      </c>
      <c r="AX503" s="177" t="s">
        <v>82</v>
      </c>
      <c r="AY503" s="185" t="s">
        <v>168</v>
      </c>
    </row>
    <row r="504" spans="1:65" s="39" customFormat="1" ht="45.6" customHeight="1" x14ac:dyDescent="0.3">
      <c r="B504" s="139"/>
      <c r="C504" s="170" t="s">
        <v>805</v>
      </c>
      <c r="D504" s="170" t="s">
        <v>169</v>
      </c>
      <c r="E504" s="171" t="s">
        <v>806</v>
      </c>
      <c r="F504" s="256" t="s">
        <v>807</v>
      </c>
      <c r="G504" s="256"/>
      <c r="H504" s="256"/>
      <c r="I504" s="256"/>
      <c r="J504" s="172" t="s">
        <v>211</v>
      </c>
      <c r="K504" s="173">
        <v>355</v>
      </c>
      <c r="L504" s="257">
        <v>0</v>
      </c>
      <c r="M504" s="257"/>
      <c r="N504" s="258">
        <f>ROUND(L504*K504,2)</f>
        <v>0</v>
      </c>
      <c r="O504" s="258"/>
      <c r="P504" s="258"/>
      <c r="Q504" s="258"/>
      <c r="R504" s="141"/>
      <c r="T504" s="174"/>
      <c r="U504" s="50" t="s">
        <v>39</v>
      </c>
      <c r="V504" s="41"/>
      <c r="W504" s="175">
        <f>V504*K504</f>
        <v>0</v>
      </c>
      <c r="X504" s="175">
        <v>0</v>
      </c>
      <c r="Y504" s="175">
        <f>X504*K504</f>
        <v>0</v>
      </c>
      <c r="Z504" s="175">
        <v>0.02</v>
      </c>
      <c r="AA504" s="176">
        <f>Z504*K504</f>
        <v>7.1000000000000005</v>
      </c>
      <c r="AR504" s="22" t="s">
        <v>173</v>
      </c>
      <c r="AT504" s="22" t="s">
        <v>169</v>
      </c>
      <c r="AU504" s="22" t="s">
        <v>98</v>
      </c>
      <c r="AY504" s="22" t="s">
        <v>168</v>
      </c>
      <c r="BE504" s="111">
        <f>IF(U504="základní",N504,0)</f>
        <v>0</v>
      </c>
      <c r="BF504" s="111">
        <f>IF(U504="snížená",N504,0)</f>
        <v>0</v>
      </c>
      <c r="BG504" s="111">
        <f>IF(U504="zákl. přenesená",N504,0)</f>
        <v>0</v>
      </c>
      <c r="BH504" s="111">
        <f>IF(U504="sníž. přenesená",N504,0)</f>
        <v>0</v>
      </c>
      <c r="BI504" s="111">
        <f>IF(U504="nulová",N504,0)</f>
        <v>0</v>
      </c>
      <c r="BJ504" s="22" t="s">
        <v>82</v>
      </c>
      <c r="BK504" s="111">
        <f>ROUND(L504*K504,2)</f>
        <v>0</v>
      </c>
      <c r="BL504" s="22" t="s">
        <v>173</v>
      </c>
      <c r="BM504" s="22" t="s">
        <v>808</v>
      </c>
    </row>
    <row r="505" spans="1:65" s="39" customFormat="1" ht="45.6" customHeight="1" x14ac:dyDescent="0.3">
      <c r="B505" s="139"/>
      <c r="C505" s="170" t="s">
        <v>809</v>
      </c>
      <c r="D505" s="170" t="s">
        <v>169</v>
      </c>
      <c r="E505" s="171" t="s">
        <v>810</v>
      </c>
      <c r="F505" s="256" t="s">
        <v>811</v>
      </c>
      <c r="G505" s="256"/>
      <c r="H505" s="256"/>
      <c r="I505" s="256"/>
      <c r="J505" s="172" t="s">
        <v>211</v>
      </c>
      <c r="K505" s="173">
        <v>46.92</v>
      </c>
      <c r="L505" s="257">
        <v>0</v>
      </c>
      <c r="M505" s="257"/>
      <c r="N505" s="258">
        <f>ROUND(L505*K505,2)</f>
        <v>0</v>
      </c>
      <c r="O505" s="258"/>
      <c r="P505" s="258"/>
      <c r="Q505" s="258"/>
      <c r="R505" s="141"/>
      <c r="T505" s="174"/>
      <c r="U505" s="50" t="s">
        <v>39</v>
      </c>
      <c r="V505" s="41"/>
      <c r="W505" s="175">
        <f>V505*K505</f>
        <v>0</v>
      </c>
      <c r="X505" s="175">
        <v>0</v>
      </c>
      <c r="Y505" s="175">
        <f>X505*K505</f>
        <v>0</v>
      </c>
      <c r="Z505" s="175">
        <v>0.05</v>
      </c>
      <c r="AA505" s="176">
        <f>Z505*K505</f>
        <v>2.3460000000000001</v>
      </c>
      <c r="AR505" s="22" t="s">
        <v>173</v>
      </c>
      <c r="AT505" s="22" t="s">
        <v>169</v>
      </c>
      <c r="AU505" s="22" t="s">
        <v>98</v>
      </c>
      <c r="AY505" s="22" t="s">
        <v>168</v>
      </c>
      <c r="BE505" s="111">
        <f>IF(U505="základní",N505,0)</f>
        <v>0</v>
      </c>
      <c r="BF505" s="111">
        <f>IF(U505="snížená",N505,0)</f>
        <v>0</v>
      </c>
      <c r="BG505" s="111">
        <f>IF(U505="zákl. přenesená",N505,0)</f>
        <v>0</v>
      </c>
      <c r="BH505" s="111">
        <f>IF(U505="sníž. přenesená",N505,0)</f>
        <v>0</v>
      </c>
      <c r="BI505" s="111">
        <f>IF(U505="nulová",N505,0)</f>
        <v>0</v>
      </c>
      <c r="BJ505" s="22" t="s">
        <v>82</v>
      </c>
      <c r="BK505" s="111">
        <f>ROUND(L505*K505,2)</f>
        <v>0</v>
      </c>
      <c r="BL505" s="22" t="s">
        <v>173</v>
      </c>
      <c r="BM505" s="22" t="s">
        <v>812</v>
      </c>
    </row>
    <row r="506" spans="1:65" s="177" customFormat="1" ht="14.4" customHeight="1" x14ac:dyDescent="0.3">
      <c r="B506" s="178"/>
      <c r="C506" s="179"/>
      <c r="D506" s="179"/>
      <c r="E506" s="180"/>
      <c r="F506" s="259" t="s">
        <v>813</v>
      </c>
      <c r="G506" s="259"/>
      <c r="H506" s="259"/>
      <c r="I506" s="259"/>
      <c r="J506" s="179"/>
      <c r="K506" s="181">
        <v>17.510000000000002</v>
      </c>
      <c r="L506" s="179"/>
      <c r="M506" s="179"/>
      <c r="N506" s="179"/>
      <c r="O506" s="179"/>
      <c r="P506" s="179"/>
      <c r="Q506" s="179"/>
      <c r="R506" s="182"/>
      <c r="T506" s="183"/>
      <c r="U506" s="179"/>
      <c r="V506" s="179"/>
      <c r="W506" s="179"/>
      <c r="X506" s="179"/>
      <c r="Y506" s="179"/>
      <c r="Z506" s="179"/>
      <c r="AA506" s="184"/>
      <c r="AT506" s="185" t="s">
        <v>176</v>
      </c>
      <c r="AU506" s="185" t="s">
        <v>98</v>
      </c>
      <c r="AV506" s="177" t="s">
        <v>98</v>
      </c>
      <c r="AW506" s="177" t="s">
        <v>32</v>
      </c>
      <c r="AX506" s="177" t="s">
        <v>74</v>
      </c>
      <c r="AY506" s="185" t="s">
        <v>168</v>
      </c>
    </row>
    <row r="507" spans="1:65" ht="14.4" customHeight="1" x14ac:dyDescent="0.3">
      <c r="A507" s="177"/>
      <c r="B507" s="178"/>
      <c r="C507" s="179"/>
      <c r="D507" s="179"/>
      <c r="E507" s="180"/>
      <c r="F507" s="260" t="s">
        <v>454</v>
      </c>
      <c r="G507" s="260"/>
      <c r="H507" s="260"/>
      <c r="I507" s="260"/>
      <c r="J507" s="179"/>
      <c r="K507" s="181">
        <v>29.41</v>
      </c>
      <c r="L507" s="179"/>
      <c r="M507" s="179"/>
      <c r="N507" s="179"/>
      <c r="O507" s="179"/>
      <c r="P507" s="179"/>
      <c r="Q507" s="179"/>
      <c r="R507" s="182"/>
      <c r="T507" s="183"/>
      <c r="U507" s="179"/>
      <c r="V507" s="179"/>
      <c r="W507" s="179"/>
      <c r="X507" s="179"/>
      <c r="Y507" s="179"/>
      <c r="Z507" s="179"/>
      <c r="AA507" s="184"/>
      <c r="AT507" s="185" t="s">
        <v>176</v>
      </c>
      <c r="AU507" s="185" t="s">
        <v>98</v>
      </c>
      <c r="AV507" s="177" t="s">
        <v>98</v>
      </c>
      <c r="AW507" s="177" t="s">
        <v>32</v>
      </c>
      <c r="AX507" s="177" t="s">
        <v>74</v>
      </c>
      <c r="AY507" s="185" t="s">
        <v>168</v>
      </c>
    </row>
    <row r="508" spans="1:65" s="186" customFormat="1" ht="14.4" customHeight="1" x14ac:dyDescent="0.3">
      <c r="B508" s="187"/>
      <c r="C508" s="188"/>
      <c r="D508" s="188"/>
      <c r="E508" s="189"/>
      <c r="F508" s="261" t="s">
        <v>178</v>
      </c>
      <c r="G508" s="261"/>
      <c r="H508" s="261"/>
      <c r="I508" s="261"/>
      <c r="J508" s="188"/>
      <c r="K508" s="190">
        <v>46.92</v>
      </c>
      <c r="L508" s="188"/>
      <c r="M508" s="188"/>
      <c r="N508" s="188"/>
      <c r="O508" s="188"/>
      <c r="P508" s="188"/>
      <c r="Q508" s="188"/>
      <c r="R508" s="191"/>
      <c r="T508" s="192"/>
      <c r="U508" s="188"/>
      <c r="V508" s="188"/>
      <c r="W508" s="188"/>
      <c r="X508" s="188"/>
      <c r="Y508" s="188"/>
      <c r="Z508" s="188"/>
      <c r="AA508" s="193"/>
      <c r="AT508" s="194" t="s">
        <v>176</v>
      </c>
      <c r="AU508" s="194" t="s">
        <v>98</v>
      </c>
      <c r="AV508" s="186" t="s">
        <v>173</v>
      </c>
      <c r="AW508" s="186" t="s">
        <v>32</v>
      </c>
      <c r="AX508" s="186" t="s">
        <v>82</v>
      </c>
      <c r="AY508" s="194" t="s">
        <v>168</v>
      </c>
    </row>
    <row r="509" spans="1:65" s="39" customFormat="1" ht="34.200000000000003" customHeight="1" x14ac:dyDescent="0.3">
      <c r="B509" s="139"/>
      <c r="C509" s="170" t="s">
        <v>814</v>
      </c>
      <c r="D509" s="170" t="s">
        <v>169</v>
      </c>
      <c r="E509" s="171" t="s">
        <v>815</v>
      </c>
      <c r="F509" s="256" t="s">
        <v>816</v>
      </c>
      <c r="G509" s="256"/>
      <c r="H509" s="256"/>
      <c r="I509" s="256"/>
      <c r="J509" s="172" t="s">
        <v>211</v>
      </c>
      <c r="K509" s="173">
        <v>1153.453</v>
      </c>
      <c r="L509" s="257">
        <v>0</v>
      </c>
      <c r="M509" s="257"/>
      <c r="N509" s="258">
        <f>ROUND(L509*K509,2)</f>
        <v>0</v>
      </c>
      <c r="O509" s="258"/>
      <c r="P509" s="258"/>
      <c r="Q509" s="258"/>
      <c r="R509" s="141"/>
      <c r="T509" s="174"/>
      <c r="U509" s="50" t="s">
        <v>39</v>
      </c>
      <c r="V509" s="41"/>
      <c r="W509" s="175">
        <f>V509*K509</f>
        <v>0</v>
      </c>
      <c r="X509" s="175">
        <v>0</v>
      </c>
      <c r="Y509" s="175">
        <f>X509*K509</f>
        <v>0</v>
      </c>
      <c r="Z509" s="175">
        <v>0.02</v>
      </c>
      <c r="AA509" s="176">
        <f>Z509*K509</f>
        <v>23.06906</v>
      </c>
      <c r="AR509" s="22" t="s">
        <v>173</v>
      </c>
      <c r="AT509" s="22" t="s">
        <v>169</v>
      </c>
      <c r="AU509" s="22" t="s">
        <v>98</v>
      </c>
      <c r="AY509" s="22" t="s">
        <v>168</v>
      </c>
      <c r="BE509" s="111">
        <f>IF(U509="základní",N509,0)</f>
        <v>0</v>
      </c>
      <c r="BF509" s="111">
        <f>IF(U509="snížená",N509,0)</f>
        <v>0</v>
      </c>
      <c r="BG509" s="111">
        <f>IF(U509="zákl. přenesená",N509,0)</f>
        <v>0</v>
      </c>
      <c r="BH509" s="111">
        <f>IF(U509="sníž. přenesená",N509,0)</f>
        <v>0</v>
      </c>
      <c r="BI509" s="111">
        <f>IF(U509="nulová",N509,0)</f>
        <v>0</v>
      </c>
      <c r="BJ509" s="22" t="s">
        <v>82</v>
      </c>
      <c r="BK509" s="111">
        <f>ROUND(L509*K509,2)</f>
        <v>0</v>
      </c>
      <c r="BL509" s="22" t="s">
        <v>173</v>
      </c>
      <c r="BM509" s="22" t="s">
        <v>817</v>
      </c>
    </row>
    <row r="510" spans="1:65" s="199" customFormat="1" ht="14.4" customHeight="1" x14ac:dyDescent="0.3">
      <c r="B510" s="200"/>
      <c r="C510" s="201"/>
      <c r="D510" s="201"/>
      <c r="E510" s="202"/>
      <c r="F510" s="266" t="s">
        <v>516</v>
      </c>
      <c r="G510" s="266"/>
      <c r="H510" s="266"/>
      <c r="I510" s="266"/>
      <c r="J510" s="201"/>
      <c r="K510" s="202"/>
      <c r="L510" s="201"/>
      <c r="M510" s="201"/>
      <c r="N510" s="201"/>
      <c r="O510" s="201"/>
      <c r="P510" s="201"/>
      <c r="Q510" s="201"/>
      <c r="R510" s="203"/>
      <c r="T510" s="204"/>
      <c r="U510" s="201"/>
      <c r="V510" s="201"/>
      <c r="W510" s="201"/>
      <c r="X510" s="201"/>
      <c r="Y510" s="201"/>
      <c r="Z510" s="201"/>
      <c r="AA510" s="205"/>
      <c r="AT510" s="206" t="s">
        <v>176</v>
      </c>
      <c r="AU510" s="206" t="s">
        <v>98</v>
      </c>
      <c r="AV510" s="199" t="s">
        <v>82</v>
      </c>
      <c r="AW510" s="199" t="s">
        <v>32</v>
      </c>
      <c r="AX510" s="199" t="s">
        <v>74</v>
      </c>
      <c r="AY510" s="206" t="s">
        <v>168</v>
      </c>
    </row>
    <row r="511" spans="1:65" s="177" customFormat="1" ht="45.6" customHeight="1" x14ac:dyDescent="0.3">
      <c r="B511" s="178"/>
      <c r="C511" s="179"/>
      <c r="D511" s="179"/>
      <c r="E511" s="180"/>
      <c r="F511" s="260" t="s">
        <v>517</v>
      </c>
      <c r="G511" s="260"/>
      <c r="H511" s="260"/>
      <c r="I511" s="260"/>
      <c r="J511" s="179"/>
      <c r="K511" s="181">
        <v>166.607</v>
      </c>
      <c r="L511" s="179"/>
      <c r="M511" s="179"/>
      <c r="N511" s="179"/>
      <c r="O511" s="179"/>
      <c r="P511" s="179"/>
      <c r="Q511" s="179"/>
      <c r="R511" s="182"/>
      <c r="T511" s="183"/>
      <c r="U511" s="179"/>
      <c r="V511" s="179"/>
      <c r="W511" s="179"/>
      <c r="X511" s="179"/>
      <c r="Y511" s="179"/>
      <c r="Z511" s="179"/>
      <c r="AA511" s="184"/>
      <c r="AT511" s="185" t="s">
        <v>176</v>
      </c>
      <c r="AU511" s="185" t="s">
        <v>98</v>
      </c>
      <c r="AV511" s="177" t="s">
        <v>98</v>
      </c>
      <c r="AW511" s="177" t="s">
        <v>32</v>
      </c>
      <c r="AX511" s="177" t="s">
        <v>74</v>
      </c>
      <c r="AY511" s="185" t="s">
        <v>168</v>
      </c>
    </row>
    <row r="512" spans="1:65" s="177" customFormat="1" ht="34.200000000000003" customHeight="1" x14ac:dyDescent="0.3">
      <c r="B512" s="178"/>
      <c r="C512" s="179"/>
      <c r="D512" s="179"/>
      <c r="E512" s="180"/>
      <c r="F512" s="260" t="s">
        <v>518</v>
      </c>
      <c r="G512" s="260"/>
      <c r="H512" s="260"/>
      <c r="I512" s="260"/>
      <c r="J512" s="179"/>
      <c r="K512" s="181">
        <v>606.25599999999997</v>
      </c>
      <c r="L512" s="179"/>
      <c r="M512" s="179"/>
      <c r="N512" s="179"/>
      <c r="O512" s="179"/>
      <c r="P512" s="179"/>
      <c r="Q512" s="179"/>
      <c r="R512" s="182"/>
      <c r="T512" s="183"/>
      <c r="U512" s="179"/>
      <c r="V512" s="179"/>
      <c r="W512" s="179"/>
      <c r="X512" s="179"/>
      <c r="Y512" s="179"/>
      <c r="Z512" s="179"/>
      <c r="AA512" s="184"/>
      <c r="AT512" s="185" t="s">
        <v>176</v>
      </c>
      <c r="AU512" s="185" t="s">
        <v>98</v>
      </c>
      <c r="AV512" s="177" t="s">
        <v>98</v>
      </c>
      <c r="AW512" s="177" t="s">
        <v>32</v>
      </c>
      <c r="AX512" s="177" t="s">
        <v>74</v>
      </c>
      <c r="AY512" s="185" t="s">
        <v>168</v>
      </c>
    </row>
    <row r="513" spans="1:65" s="177" customFormat="1" ht="14.4" customHeight="1" x14ac:dyDescent="0.3">
      <c r="B513" s="178"/>
      <c r="C513" s="179"/>
      <c r="D513" s="179"/>
      <c r="E513" s="180"/>
      <c r="F513" s="260" t="s">
        <v>519</v>
      </c>
      <c r="G513" s="260"/>
      <c r="H513" s="260"/>
      <c r="I513" s="260"/>
      <c r="J513" s="179"/>
      <c r="K513" s="181">
        <v>37.07</v>
      </c>
      <c r="L513" s="179"/>
      <c r="M513" s="179"/>
      <c r="N513" s="179"/>
      <c r="O513" s="179"/>
      <c r="P513" s="179"/>
      <c r="Q513" s="179"/>
      <c r="R513" s="182"/>
      <c r="T513" s="183"/>
      <c r="U513" s="179"/>
      <c r="V513" s="179"/>
      <c r="W513" s="179"/>
      <c r="X513" s="179"/>
      <c r="Y513" s="179"/>
      <c r="Z513" s="179"/>
      <c r="AA513" s="184"/>
      <c r="AT513" s="185" t="s">
        <v>176</v>
      </c>
      <c r="AU513" s="185" t="s">
        <v>98</v>
      </c>
      <c r="AV513" s="177" t="s">
        <v>98</v>
      </c>
      <c r="AW513" s="177" t="s">
        <v>32</v>
      </c>
      <c r="AX513" s="177" t="s">
        <v>74</v>
      </c>
      <c r="AY513" s="185" t="s">
        <v>168</v>
      </c>
    </row>
    <row r="514" spans="1:65" s="177" customFormat="1" ht="14.4" customHeight="1" x14ac:dyDescent="0.3">
      <c r="B514" s="178"/>
      <c r="C514" s="179"/>
      <c r="D514" s="179"/>
      <c r="E514" s="180"/>
      <c r="F514" s="260" t="s">
        <v>520</v>
      </c>
      <c r="G514" s="260"/>
      <c r="H514" s="260"/>
      <c r="I514" s="260"/>
      <c r="J514" s="179"/>
      <c r="K514" s="181">
        <v>343.52</v>
      </c>
      <c r="L514" s="179"/>
      <c r="M514" s="179"/>
      <c r="N514" s="179"/>
      <c r="O514" s="179"/>
      <c r="P514" s="179"/>
      <c r="Q514" s="179"/>
      <c r="R514" s="182"/>
      <c r="T514" s="183"/>
      <c r="U514" s="179"/>
      <c r="V514" s="179"/>
      <c r="W514" s="179"/>
      <c r="X514" s="179"/>
      <c r="Y514" s="179"/>
      <c r="Z514" s="179"/>
      <c r="AA514" s="184"/>
      <c r="AT514" s="185" t="s">
        <v>176</v>
      </c>
      <c r="AU514" s="185" t="s">
        <v>98</v>
      </c>
      <c r="AV514" s="177" t="s">
        <v>98</v>
      </c>
      <c r="AW514" s="177" t="s">
        <v>32</v>
      </c>
      <c r="AX514" s="177" t="s">
        <v>74</v>
      </c>
      <c r="AY514" s="185" t="s">
        <v>168</v>
      </c>
    </row>
    <row r="515" spans="1:65" s="186" customFormat="1" ht="14.4" customHeight="1" x14ac:dyDescent="0.3">
      <c r="B515" s="187"/>
      <c r="C515" s="188"/>
      <c r="D515" s="188"/>
      <c r="E515" s="189"/>
      <c r="F515" s="261" t="s">
        <v>178</v>
      </c>
      <c r="G515" s="261"/>
      <c r="H515" s="261"/>
      <c r="I515" s="261"/>
      <c r="J515" s="188"/>
      <c r="K515" s="190">
        <v>1153.453</v>
      </c>
      <c r="L515" s="188"/>
      <c r="M515" s="188"/>
      <c r="N515" s="188"/>
      <c r="O515" s="188"/>
      <c r="P515" s="188"/>
      <c r="Q515" s="188"/>
      <c r="R515" s="191"/>
      <c r="T515" s="192"/>
      <c r="U515" s="188"/>
      <c r="V515" s="188"/>
      <c r="W515" s="188"/>
      <c r="X515" s="188"/>
      <c r="Y515" s="188"/>
      <c r="Z515" s="188"/>
      <c r="AA515" s="193"/>
      <c r="AT515" s="194" t="s">
        <v>176</v>
      </c>
      <c r="AU515" s="194" t="s">
        <v>98</v>
      </c>
      <c r="AV515" s="186" t="s">
        <v>173</v>
      </c>
      <c r="AW515" s="186" t="s">
        <v>32</v>
      </c>
      <c r="AX515" s="186" t="s">
        <v>82</v>
      </c>
      <c r="AY515" s="194" t="s">
        <v>168</v>
      </c>
    </row>
    <row r="516" spans="1:65" s="39" customFormat="1" ht="34.200000000000003" customHeight="1" x14ac:dyDescent="0.3">
      <c r="B516" s="139"/>
      <c r="C516" s="170" t="s">
        <v>818</v>
      </c>
      <c r="D516" s="170" t="s">
        <v>169</v>
      </c>
      <c r="E516" s="171" t="s">
        <v>819</v>
      </c>
      <c r="F516" s="256" t="s">
        <v>820</v>
      </c>
      <c r="G516" s="256"/>
      <c r="H516" s="256"/>
      <c r="I516" s="256"/>
      <c r="J516" s="172" t="s">
        <v>211</v>
      </c>
      <c r="K516" s="173">
        <v>441.69499999999999</v>
      </c>
      <c r="L516" s="257">
        <v>0</v>
      </c>
      <c r="M516" s="257"/>
      <c r="N516" s="258">
        <f>ROUND(L516*K516,2)</f>
        <v>0</v>
      </c>
      <c r="O516" s="258"/>
      <c r="P516" s="258"/>
      <c r="Q516" s="258"/>
      <c r="R516" s="141"/>
      <c r="T516" s="174"/>
      <c r="U516" s="50" t="s">
        <v>39</v>
      </c>
      <c r="V516" s="41"/>
      <c r="W516" s="175">
        <f>V516*K516</f>
        <v>0</v>
      </c>
      <c r="X516" s="175">
        <v>0</v>
      </c>
      <c r="Y516" s="175">
        <f>X516*K516</f>
        <v>0</v>
      </c>
      <c r="Z516" s="175">
        <v>4.5999999999999999E-2</v>
      </c>
      <c r="AA516" s="176">
        <f>Z516*K516</f>
        <v>20.317969999999999</v>
      </c>
      <c r="AR516" s="22" t="s">
        <v>173</v>
      </c>
      <c r="AT516" s="22" t="s">
        <v>169</v>
      </c>
      <c r="AU516" s="22" t="s">
        <v>98</v>
      </c>
      <c r="AY516" s="22" t="s">
        <v>168</v>
      </c>
      <c r="BE516" s="111">
        <f>IF(U516="základní",N516,0)</f>
        <v>0</v>
      </c>
      <c r="BF516" s="111">
        <f>IF(U516="snížená",N516,0)</f>
        <v>0</v>
      </c>
      <c r="BG516" s="111">
        <f>IF(U516="zákl. přenesená",N516,0)</f>
        <v>0</v>
      </c>
      <c r="BH516" s="111">
        <f>IF(U516="sníž. přenesená",N516,0)</f>
        <v>0</v>
      </c>
      <c r="BI516" s="111">
        <f>IF(U516="nulová",N516,0)</f>
        <v>0</v>
      </c>
      <c r="BJ516" s="22" t="s">
        <v>82</v>
      </c>
      <c r="BK516" s="111">
        <f>ROUND(L516*K516,2)</f>
        <v>0</v>
      </c>
      <c r="BL516" s="22" t="s">
        <v>173</v>
      </c>
      <c r="BM516" s="22" t="s">
        <v>821</v>
      </c>
    </row>
    <row r="517" spans="1:65" s="177" customFormat="1" ht="14.4" customHeight="1" x14ac:dyDescent="0.3">
      <c r="B517" s="178"/>
      <c r="C517" s="179"/>
      <c r="D517" s="179"/>
      <c r="E517" s="180"/>
      <c r="F517" s="259" t="s">
        <v>494</v>
      </c>
      <c r="G517" s="259"/>
      <c r="H517" s="259"/>
      <c r="I517" s="259"/>
      <c r="J517" s="179"/>
      <c r="K517" s="181">
        <v>22.795000000000002</v>
      </c>
      <c r="L517" s="179"/>
      <c r="M517" s="179"/>
      <c r="N517" s="179"/>
      <c r="O517" s="179"/>
      <c r="P517" s="179"/>
      <c r="Q517" s="179"/>
      <c r="R517" s="182"/>
      <c r="T517" s="183"/>
      <c r="U517" s="179"/>
      <c r="V517" s="179"/>
      <c r="W517" s="179"/>
      <c r="X517" s="179"/>
      <c r="Y517" s="179"/>
      <c r="Z517" s="179"/>
      <c r="AA517" s="184"/>
      <c r="AT517" s="185" t="s">
        <v>176</v>
      </c>
      <c r="AU517" s="185" t="s">
        <v>98</v>
      </c>
      <c r="AV517" s="177" t="s">
        <v>98</v>
      </c>
      <c r="AW517" s="177" t="s">
        <v>32</v>
      </c>
      <c r="AX517" s="177" t="s">
        <v>74</v>
      </c>
      <c r="AY517" s="185" t="s">
        <v>168</v>
      </c>
    </row>
    <row r="518" spans="1:65" ht="14.4" customHeight="1" x14ac:dyDescent="0.3">
      <c r="A518" s="177"/>
      <c r="B518" s="178"/>
      <c r="C518" s="179"/>
      <c r="D518" s="179"/>
      <c r="E518" s="180"/>
      <c r="F518" s="260" t="s">
        <v>822</v>
      </c>
      <c r="G518" s="260"/>
      <c r="H518" s="260"/>
      <c r="I518" s="260"/>
      <c r="J518" s="179"/>
      <c r="K518" s="181">
        <v>233.48</v>
      </c>
      <c r="L518" s="179"/>
      <c r="M518" s="179"/>
      <c r="N518" s="179"/>
      <c r="O518" s="179"/>
      <c r="P518" s="179"/>
      <c r="Q518" s="179"/>
      <c r="R518" s="182"/>
      <c r="T518" s="183"/>
      <c r="U518" s="179"/>
      <c r="V518" s="179"/>
      <c r="W518" s="179"/>
      <c r="X518" s="179"/>
      <c r="Y518" s="179"/>
      <c r="Z518" s="179"/>
      <c r="AA518" s="184"/>
      <c r="AT518" s="185" t="s">
        <v>176</v>
      </c>
      <c r="AU518" s="185" t="s">
        <v>98</v>
      </c>
      <c r="AV518" s="177" t="s">
        <v>98</v>
      </c>
      <c r="AW518" s="177" t="s">
        <v>32</v>
      </c>
      <c r="AX518" s="177" t="s">
        <v>74</v>
      </c>
      <c r="AY518" s="185" t="s">
        <v>168</v>
      </c>
    </row>
    <row r="519" spans="1:65" ht="14.4" customHeight="1" x14ac:dyDescent="0.3">
      <c r="A519" s="177"/>
      <c r="B519" s="178"/>
      <c r="C519" s="179"/>
      <c r="D519" s="179"/>
      <c r="E519" s="180"/>
      <c r="F519" s="260" t="s">
        <v>823</v>
      </c>
      <c r="G519" s="260"/>
      <c r="H519" s="260"/>
      <c r="I519" s="260"/>
      <c r="J519" s="179"/>
      <c r="K519" s="181">
        <v>90.57</v>
      </c>
      <c r="L519" s="179"/>
      <c r="M519" s="179"/>
      <c r="N519" s="179"/>
      <c r="O519" s="179"/>
      <c r="P519" s="179"/>
      <c r="Q519" s="179"/>
      <c r="R519" s="182"/>
      <c r="T519" s="183"/>
      <c r="U519" s="179"/>
      <c r="V519" s="179"/>
      <c r="W519" s="179"/>
      <c r="X519" s="179"/>
      <c r="Y519" s="179"/>
      <c r="Z519" s="179"/>
      <c r="AA519" s="184"/>
      <c r="AT519" s="185" t="s">
        <v>176</v>
      </c>
      <c r="AU519" s="185" t="s">
        <v>98</v>
      </c>
      <c r="AV519" s="177" t="s">
        <v>98</v>
      </c>
      <c r="AW519" s="177" t="s">
        <v>32</v>
      </c>
      <c r="AX519" s="177" t="s">
        <v>74</v>
      </c>
      <c r="AY519" s="185" t="s">
        <v>168</v>
      </c>
    </row>
    <row r="520" spans="1:65" ht="14.4" customHeight="1" x14ac:dyDescent="0.3">
      <c r="A520" s="177"/>
      <c r="B520" s="178"/>
      <c r="C520" s="179"/>
      <c r="D520" s="179"/>
      <c r="E520" s="180"/>
      <c r="F520" s="260" t="s">
        <v>497</v>
      </c>
      <c r="G520" s="260"/>
      <c r="H520" s="260"/>
      <c r="I520" s="260"/>
      <c r="J520" s="179"/>
      <c r="K520" s="181">
        <v>46.79</v>
      </c>
      <c r="L520" s="179"/>
      <c r="M520" s="179"/>
      <c r="N520" s="179"/>
      <c r="O520" s="179"/>
      <c r="P520" s="179"/>
      <c r="Q520" s="179"/>
      <c r="R520" s="182"/>
      <c r="T520" s="183"/>
      <c r="U520" s="179"/>
      <c r="V520" s="179"/>
      <c r="W520" s="179"/>
      <c r="X520" s="179"/>
      <c r="Y520" s="179"/>
      <c r="Z520" s="179"/>
      <c r="AA520" s="184"/>
      <c r="AT520" s="185" t="s">
        <v>176</v>
      </c>
      <c r="AU520" s="185" t="s">
        <v>98</v>
      </c>
      <c r="AV520" s="177" t="s">
        <v>98</v>
      </c>
      <c r="AW520" s="177" t="s">
        <v>32</v>
      </c>
      <c r="AX520" s="177" t="s">
        <v>74</v>
      </c>
      <c r="AY520" s="185" t="s">
        <v>168</v>
      </c>
    </row>
    <row r="521" spans="1:65" ht="14.4" customHeight="1" x14ac:dyDescent="0.3">
      <c r="A521" s="177"/>
      <c r="B521" s="178"/>
      <c r="C521" s="179"/>
      <c r="D521" s="179"/>
      <c r="E521" s="180"/>
      <c r="F521" s="260" t="s">
        <v>824</v>
      </c>
      <c r="G521" s="260"/>
      <c r="H521" s="260"/>
      <c r="I521" s="260"/>
      <c r="J521" s="179"/>
      <c r="K521" s="181">
        <v>48.06</v>
      </c>
      <c r="L521" s="179"/>
      <c r="M521" s="179"/>
      <c r="N521" s="179"/>
      <c r="O521" s="179"/>
      <c r="P521" s="179"/>
      <c r="Q521" s="179"/>
      <c r="R521" s="182"/>
      <c r="T521" s="183"/>
      <c r="U521" s="179"/>
      <c r="V521" s="179"/>
      <c r="W521" s="179"/>
      <c r="X521" s="179"/>
      <c r="Y521" s="179"/>
      <c r="Z521" s="179"/>
      <c r="AA521" s="184"/>
      <c r="AT521" s="185" t="s">
        <v>176</v>
      </c>
      <c r="AU521" s="185" t="s">
        <v>98</v>
      </c>
      <c r="AV521" s="177" t="s">
        <v>98</v>
      </c>
      <c r="AW521" s="177" t="s">
        <v>32</v>
      </c>
      <c r="AX521" s="177" t="s">
        <v>74</v>
      </c>
      <c r="AY521" s="185" t="s">
        <v>168</v>
      </c>
    </row>
    <row r="522" spans="1:65" s="186" customFormat="1" ht="14.4" customHeight="1" x14ac:dyDescent="0.3">
      <c r="B522" s="187"/>
      <c r="C522" s="188"/>
      <c r="D522" s="188"/>
      <c r="E522" s="189"/>
      <c r="F522" s="261" t="s">
        <v>178</v>
      </c>
      <c r="G522" s="261"/>
      <c r="H522" s="261"/>
      <c r="I522" s="261"/>
      <c r="J522" s="188"/>
      <c r="K522" s="190">
        <v>441.69499999999999</v>
      </c>
      <c r="L522" s="188"/>
      <c r="M522" s="188"/>
      <c r="N522" s="188"/>
      <c r="O522" s="188"/>
      <c r="P522" s="188"/>
      <c r="Q522" s="188"/>
      <c r="R522" s="191"/>
      <c r="T522" s="192"/>
      <c r="U522" s="188"/>
      <c r="V522" s="188"/>
      <c r="W522" s="188"/>
      <c r="X522" s="188"/>
      <c r="Y522" s="188"/>
      <c r="Z522" s="188"/>
      <c r="AA522" s="193"/>
      <c r="AT522" s="194" t="s">
        <v>176</v>
      </c>
      <c r="AU522" s="194" t="s">
        <v>98</v>
      </c>
      <c r="AV522" s="186" t="s">
        <v>173</v>
      </c>
      <c r="AW522" s="186" t="s">
        <v>32</v>
      </c>
      <c r="AX522" s="186" t="s">
        <v>82</v>
      </c>
      <c r="AY522" s="194" t="s">
        <v>168</v>
      </c>
    </row>
    <row r="523" spans="1:65" s="39" customFormat="1" ht="34.200000000000003" customHeight="1" x14ac:dyDescent="0.3">
      <c r="B523" s="139"/>
      <c r="C523" s="170" t="s">
        <v>825</v>
      </c>
      <c r="D523" s="170" t="s">
        <v>169</v>
      </c>
      <c r="E523" s="171" t="s">
        <v>826</v>
      </c>
      <c r="F523" s="256" t="s">
        <v>827</v>
      </c>
      <c r="G523" s="256"/>
      <c r="H523" s="256"/>
      <c r="I523" s="256"/>
      <c r="J523" s="172" t="s">
        <v>211</v>
      </c>
      <c r="K523" s="173">
        <v>7</v>
      </c>
      <c r="L523" s="257">
        <v>0</v>
      </c>
      <c r="M523" s="257"/>
      <c r="N523" s="258">
        <f>ROUND(L523*K523,2)</f>
        <v>0</v>
      </c>
      <c r="O523" s="258"/>
      <c r="P523" s="258"/>
      <c r="Q523" s="258"/>
      <c r="R523" s="141"/>
      <c r="T523" s="174"/>
      <c r="U523" s="50" t="s">
        <v>39</v>
      </c>
      <c r="V523" s="41"/>
      <c r="W523" s="175">
        <f>V523*K523</f>
        <v>0</v>
      </c>
      <c r="X523" s="175">
        <v>0</v>
      </c>
      <c r="Y523" s="175">
        <f>X523*K523</f>
        <v>0</v>
      </c>
      <c r="Z523" s="175">
        <v>5.8999999999999997E-2</v>
      </c>
      <c r="AA523" s="176">
        <f>Z523*K523</f>
        <v>0.41299999999999998</v>
      </c>
      <c r="AR523" s="22" t="s">
        <v>173</v>
      </c>
      <c r="AT523" s="22" t="s">
        <v>169</v>
      </c>
      <c r="AU523" s="22" t="s">
        <v>98</v>
      </c>
      <c r="AY523" s="22" t="s">
        <v>168</v>
      </c>
      <c r="BE523" s="111">
        <f>IF(U523="základní",N523,0)</f>
        <v>0</v>
      </c>
      <c r="BF523" s="111">
        <f>IF(U523="snížená",N523,0)</f>
        <v>0</v>
      </c>
      <c r="BG523" s="111">
        <f>IF(U523="zákl. přenesená",N523,0)</f>
        <v>0</v>
      </c>
      <c r="BH523" s="111">
        <f>IF(U523="sníž. přenesená",N523,0)</f>
        <v>0</v>
      </c>
      <c r="BI523" s="111">
        <f>IF(U523="nulová",N523,0)</f>
        <v>0</v>
      </c>
      <c r="BJ523" s="22" t="s">
        <v>82</v>
      </c>
      <c r="BK523" s="111">
        <f>ROUND(L523*K523,2)</f>
        <v>0</v>
      </c>
      <c r="BL523" s="22" t="s">
        <v>173</v>
      </c>
      <c r="BM523" s="22" t="s">
        <v>828</v>
      </c>
    </row>
    <row r="524" spans="1:65" s="177" customFormat="1" ht="14.4" customHeight="1" x14ac:dyDescent="0.3">
      <c r="B524" s="178"/>
      <c r="C524" s="179"/>
      <c r="D524" s="179"/>
      <c r="E524" s="180"/>
      <c r="F524" s="259" t="s">
        <v>738</v>
      </c>
      <c r="G524" s="259"/>
      <c r="H524" s="259"/>
      <c r="I524" s="259"/>
      <c r="J524" s="179"/>
      <c r="K524" s="181">
        <v>4.6900000000000004</v>
      </c>
      <c r="L524" s="179"/>
      <c r="M524" s="179"/>
      <c r="N524" s="179"/>
      <c r="O524" s="179"/>
      <c r="P524" s="179"/>
      <c r="Q524" s="179"/>
      <c r="R524" s="182"/>
      <c r="T524" s="183"/>
      <c r="U524" s="179"/>
      <c r="V524" s="179"/>
      <c r="W524" s="179"/>
      <c r="X524" s="179"/>
      <c r="Y524" s="179"/>
      <c r="Z524" s="179"/>
      <c r="AA524" s="184"/>
      <c r="AT524" s="185" t="s">
        <v>176</v>
      </c>
      <c r="AU524" s="185" t="s">
        <v>98</v>
      </c>
      <c r="AV524" s="177" t="s">
        <v>98</v>
      </c>
      <c r="AW524" s="177" t="s">
        <v>32</v>
      </c>
      <c r="AX524" s="177" t="s">
        <v>74</v>
      </c>
      <c r="AY524" s="185" t="s">
        <v>168</v>
      </c>
    </row>
    <row r="525" spans="1:65" ht="22.95" customHeight="1" x14ac:dyDescent="0.3">
      <c r="A525" s="177"/>
      <c r="B525" s="178"/>
      <c r="C525" s="179"/>
      <c r="D525" s="179"/>
      <c r="E525" s="180"/>
      <c r="F525" s="260" t="s">
        <v>829</v>
      </c>
      <c r="G525" s="260"/>
      <c r="H525" s="260"/>
      <c r="I525" s="260"/>
      <c r="J525" s="179"/>
      <c r="K525" s="181">
        <v>2.31</v>
      </c>
      <c r="L525" s="179"/>
      <c r="M525" s="179"/>
      <c r="N525" s="179"/>
      <c r="O525" s="179"/>
      <c r="P525" s="179"/>
      <c r="Q525" s="179"/>
      <c r="R525" s="182"/>
      <c r="T525" s="183"/>
      <c r="U525" s="179"/>
      <c r="V525" s="179"/>
      <c r="W525" s="179"/>
      <c r="X525" s="179"/>
      <c r="Y525" s="179"/>
      <c r="Z525" s="179"/>
      <c r="AA525" s="184"/>
      <c r="AT525" s="185" t="s">
        <v>176</v>
      </c>
      <c r="AU525" s="185" t="s">
        <v>98</v>
      </c>
      <c r="AV525" s="177" t="s">
        <v>98</v>
      </c>
      <c r="AW525" s="177" t="s">
        <v>32</v>
      </c>
      <c r="AX525" s="177" t="s">
        <v>74</v>
      </c>
      <c r="AY525" s="185" t="s">
        <v>168</v>
      </c>
    </row>
    <row r="526" spans="1:65" s="186" customFormat="1" ht="14.4" customHeight="1" x14ac:dyDescent="0.3">
      <c r="B526" s="187"/>
      <c r="C526" s="188"/>
      <c r="D526" s="188"/>
      <c r="E526" s="189"/>
      <c r="F526" s="261" t="s">
        <v>178</v>
      </c>
      <c r="G526" s="261"/>
      <c r="H526" s="261"/>
      <c r="I526" s="261"/>
      <c r="J526" s="188"/>
      <c r="K526" s="190">
        <v>7</v>
      </c>
      <c r="L526" s="188"/>
      <c r="M526" s="188"/>
      <c r="N526" s="188"/>
      <c r="O526" s="188"/>
      <c r="P526" s="188"/>
      <c r="Q526" s="188"/>
      <c r="R526" s="191"/>
      <c r="T526" s="192"/>
      <c r="U526" s="188"/>
      <c r="V526" s="188"/>
      <c r="W526" s="188"/>
      <c r="X526" s="188"/>
      <c r="Y526" s="188"/>
      <c r="Z526" s="188"/>
      <c r="AA526" s="193"/>
      <c r="AT526" s="194" t="s">
        <v>176</v>
      </c>
      <c r="AU526" s="194" t="s">
        <v>98</v>
      </c>
      <c r="AV526" s="186" t="s">
        <v>173</v>
      </c>
      <c r="AW526" s="186" t="s">
        <v>32</v>
      </c>
      <c r="AX526" s="186" t="s">
        <v>82</v>
      </c>
      <c r="AY526" s="194" t="s">
        <v>168</v>
      </c>
    </row>
    <row r="527" spans="1:65" s="39" customFormat="1" ht="22.95" customHeight="1" x14ac:dyDescent="0.3">
      <c r="B527" s="139"/>
      <c r="C527" s="170" t="s">
        <v>830</v>
      </c>
      <c r="D527" s="170" t="s">
        <v>169</v>
      </c>
      <c r="E527" s="171" t="s">
        <v>831</v>
      </c>
      <c r="F527" s="256" t="s">
        <v>832</v>
      </c>
      <c r="G527" s="256"/>
      <c r="H527" s="256"/>
      <c r="I527" s="256"/>
      <c r="J527" s="172" t="s">
        <v>211</v>
      </c>
      <c r="K527" s="173">
        <v>240.92</v>
      </c>
      <c r="L527" s="257">
        <v>0</v>
      </c>
      <c r="M527" s="257"/>
      <c r="N527" s="258">
        <f>ROUND(L527*K527,2)</f>
        <v>0</v>
      </c>
      <c r="O527" s="258"/>
      <c r="P527" s="258"/>
      <c r="Q527" s="258"/>
      <c r="R527" s="141"/>
      <c r="T527" s="174"/>
      <c r="U527" s="50" t="s">
        <v>39</v>
      </c>
      <c r="V527" s="41"/>
      <c r="W527" s="175">
        <f>V527*K527</f>
        <v>0</v>
      </c>
      <c r="X527" s="175">
        <v>0</v>
      </c>
      <c r="Y527" s="175">
        <f>X527*K527</f>
        <v>0</v>
      </c>
      <c r="Z527" s="175">
        <v>1.4E-2</v>
      </c>
      <c r="AA527" s="176">
        <f>Z527*K527</f>
        <v>3.3728799999999999</v>
      </c>
      <c r="AR527" s="22" t="s">
        <v>173</v>
      </c>
      <c r="AT527" s="22" t="s">
        <v>169</v>
      </c>
      <c r="AU527" s="22" t="s">
        <v>98</v>
      </c>
      <c r="AY527" s="22" t="s">
        <v>168</v>
      </c>
      <c r="BE527" s="111">
        <f>IF(U527="základní",N527,0)</f>
        <v>0</v>
      </c>
      <c r="BF527" s="111">
        <f>IF(U527="snížená",N527,0)</f>
        <v>0</v>
      </c>
      <c r="BG527" s="111">
        <f>IF(U527="zákl. přenesená",N527,0)</f>
        <v>0</v>
      </c>
      <c r="BH527" s="111">
        <f>IF(U527="sníž. přenesená",N527,0)</f>
        <v>0</v>
      </c>
      <c r="BI527" s="111">
        <f>IF(U527="nulová",N527,0)</f>
        <v>0</v>
      </c>
      <c r="BJ527" s="22" t="s">
        <v>82</v>
      </c>
      <c r="BK527" s="111">
        <f>ROUND(L527*K527,2)</f>
        <v>0</v>
      </c>
      <c r="BL527" s="22" t="s">
        <v>173</v>
      </c>
      <c r="BM527" s="22" t="s">
        <v>833</v>
      </c>
    </row>
    <row r="528" spans="1:65" s="199" customFormat="1" ht="14.4" customHeight="1" x14ac:dyDescent="0.3">
      <c r="B528" s="200"/>
      <c r="C528" s="201"/>
      <c r="D528" s="201"/>
      <c r="E528" s="202"/>
      <c r="F528" s="266" t="s">
        <v>544</v>
      </c>
      <c r="G528" s="266"/>
      <c r="H528" s="266"/>
      <c r="I528" s="266"/>
      <c r="J528" s="201"/>
      <c r="K528" s="202"/>
      <c r="L528" s="201"/>
      <c r="M528" s="201"/>
      <c r="N528" s="201"/>
      <c r="O528" s="201"/>
      <c r="P528" s="201"/>
      <c r="Q528" s="201"/>
      <c r="R528" s="203"/>
      <c r="T528" s="204"/>
      <c r="U528" s="201"/>
      <c r="V528" s="201"/>
      <c r="W528" s="201"/>
      <c r="X528" s="201"/>
      <c r="Y528" s="201"/>
      <c r="Z528" s="201"/>
      <c r="AA528" s="205"/>
      <c r="AT528" s="206" t="s">
        <v>176</v>
      </c>
      <c r="AU528" s="206" t="s">
        <v>98</v>
      </c>
      <c r="AV528" s="199" t="s">
        <v>82</v>
      </c>
      <c r="AW528" s="199" t="s">
        <v>32</v>
      </c>
      <c r="AX528" s="199" t="s">
        <v>74</v>
      </c>
      <c r="AY528" s="206" t="s">
        <v>168</v>
      </c>
    </row>
    <row r="529" spans="1:65" s="177" customFormat="1" ht="14.4" customHeight="1" x14ac:dyDescent="0.3">
      <c r="B529" s="178"/>
      <c r="C529" s="179"/>
      <c r="D529" s="179"/>
      <c r="E529" s="180"/>
      <c r="F529" s="260" t="s">
        <v>545</v>
      </c>
      <c r="G529" s="260"/>
      <c r="H529" s="260"/>
      <c r="I529" s="260"/>
      <c r="J529" s="179"/>
      <c r="K529" s="181">
        <v>95.7</v>
      </c>
      <c r="L529" s="179"/>
      <c r="M529" s="179"/>
      <c r="N529" s="179"/>
      <c r="O529" s="179"/>
      <c r="P529" s="179"/>
      <c r="Q529" s="179"/>
      <c r="R529" s="182"/>
      <c r="T529" s="183"/>
      <c r="U529" s="179"/>
      <c r="V529" s="179"/>
      <c r="W529" s="179"/>
      <c r="X529" s="179"/>
      <c r="Y529" s="179"/>
      <c r="Z529" s="179"/>
      <c r="AA529" s="184"/>
      <c r="AT529" s="185" t="s">
        <v>176</v>
      </c>
      <c r="AU529" s="185" t="s">
        <v>98</v>
      </c>
      <c r="AV529" s="177" t="s">
        <v>98</v>
      </c>
      <c r="AW529" s="177" t="s">
        <v>32</v>
      </c>
      <c r="AX529" s="177" t="s">
        <v>74</v>
      </c>
      <c r="AY529" s="185" t="s">
        <v>168</v>
      </c>
    </row>
    <row r="530" spans="1:65" s="177" customFormat="1" ht="14.4" customHeight="1" x14ac:dyDescent="0.3">
      <c r="B530" s="178"/>
      <c r="C530" s="179"/>
      <c r="D530" s="179"/>
      <c r="E530" s="180"/>
      <c r="F530" s="260" t="s">
        <v>546</v>
      </c>
      <c r="G530" s="260"/>
      <c r="H530" s="260"/>
      <c r="I530" s="260"/>
      <c r="J530" s="179"/>
      <c r="K530" s="181">
        <v>16.63</v>
      </c>
      <c r="L530" s="179"/>
      <c r="M530" s="179"/>
      <c r="N530" s="179"/>
      <c r="O530" s="179"/>
      <c r="P530" s="179"/>
      <c r="Q530" s="179"/>
      <c r="R530" s="182"/>
      <c r="T530" s="183"/>
      <c r="U530" s="179"/>
      <c r="V530" s="179"/>
      <c r="W530" s="179"/>
      <c r="X530" s="179"/>
      <c r="Y530" s="179"/>
      <c r="Z530" s="179"/>
      <c r="AA530" s="184"/>
      <c r="AT530" s="185" t="s">
        <v>176</v>
      </c>
      <c r="AU530" s="185" t="s">
        <v>98</v>
      </c>
      <c r="AV530" s="177" t="s">
        <v>98</v>
      </c>
      <c r="AW530" s="177" t="s">
        <v>32</v>
      </c>
      <c r="AX530" s="177" t="s">
        <v>74</v>
      </c>
      <c r="AY530" s="185" t="s">
        <v>168</v>
      </c>
    </row>
    <row r="531" spans="1:65" s="177" customFormat="1" ht="14.4" customHeight="1" x14ac:dyDescent="0.3">
      <c r="B531" s="178"/>
      <c r="C531" s="179"/>
      <c r="D531" s="179"/>
      <c r="E531" s="180"/>
      <c r="F531" s="260" t="s">
        <v>547</v>
      </c>
      <c r="G531" s="260"/>
      <c r="H531" s="260"/>
      <c r="I531" s="260"/>
      <c r="J531" s="179"/>
      <c r="K531" s="181">
        <v>41.79</v>
      </c>
      <c r="L531" s="179"/>
      <c r="M531" s="179"/>
      <c r="N531" s="179"/>
      <c r="O531" s="179"/>
      <c r="P531" s="179"/>
      <c r="Q531" s="179"/>
      <c r="R531" s="182"/>
      <c r="T531" s="183"/>
      <c r="U531" s="179"/>
      <c r="V531" s="179"/>
      <c r="W531" s="179"/>
      <c r="X531" s="179"/>
      <c r="Y531" s="179"/>
      <c r="Z531" s="179"/>
      <c r="AA531" s="184"/>
      <c r="AT531" s="185" t="s">
        <v>176</v>
      </c>
      <c r="AU531" s="185" t="s">
        <v>98</v>
      </c>
      <c r="AV531" s="177" t="s">
        <v>98</v>
      </c>
      <c r="AW531" s="177" t="s">
        <v>32</v>
      </c>
      <c r="AX531" s="177" t="s">
        <v>74</v>
      </c>
      <c r="AY531" s="185" t="s">
        <v>168</v>
      </c>
    </row>
    <row r="532" spans="1:65" s="177" customFormat="1" ht="14.4" customHeight="1" x14ac:dyDescent="0.3">
      <c r="B532" s="178"/>
      <c r="C532" s="179"/>
      <c r="D532" s="179"/>
      <c r="E532" s="180"/>
      <c r="F532" s="260" t="s">
        <v>548</v>
      </c>
      <c r="G532" s="260"/>
      <c r="H532" s="260"/>
      <c r="I532" s="260"/>
      <c r="J532" s="179"/>
      <c r="K532" s="181">
        <v>19.27</v>
      </c>
      <c r="L532" s="179"/>
      <c r="M532" s="179"/>
      <c r="N532" s="179"/>
      <c r="O532" s="179"/>
      <c r="P532" s="179"/>
      <c r="Q532" s="179"/>
      <c r="R532" s="182"/>
      <c r="T532" s="183"/>
      <c r="U532" s="179"/>
      <c r="V532" s="179"/>
      <c r="W532" s="179"/>
      <c r="X532" s="179"/>
      <c r="Y532" s="179"/>
      <c r="Z532" s="179"/>
      <c r="AA532" s="184"/>
      <c r="AT532" s="185" t="s">
        <v>176</v>
      </c>
      <c r="AU532" s="185" t="s">
        <v>98</v>
      </c>
      <c r="AV532" s="177" t="s">
        <v>98</v>
      </c>
      <c r="AW532" s="177" t="s">
        <v>32</v>
      </c>
      <c r="AX532" s="177" t="s">
        <v>74</v>
      </c>
      <c r="AY532" s="185" t="s">
        <v>168</v>
      </c>
    </row>
    <row r="533" spans="1:65" s="177" customFormat="1" ht="14.4" customHeight="1" x14ac:dyDescent="0.3">
      <c r="B533" s="178"/>
      <c r="C533" s="179"/>
      <c r="D533" s="179"/>
      <c r="E533" s="180"/>
      <c r="F533" s="260" t="s">
        <v>549</v>
      </c>
      <c r="G533" s="260"/>
      <c r="H533" s="260"/>
      <c r="I533" s="260"/>
      <c r="J533" s="179"/>
      <c r="K533" s="181">
        <v>67.53</v>
      </c>
      <c r="L533" s="179"/>
      <c r="M533" s="179"/>
      <c r="N533" s="179"/>
      <c r="O533" s="179"/>
      <c r="P533" s="179"/>
      <c r="Q533" s="179"/>
      <c r="R533" s="182"/>
      <c r="T533" s="183"/>
      <c r="U533" s="179"/>
      <c r="V533" s="179"/>
      <c r="W533" s="179"/>
      <c r="X533" s="179"/>
      <c r="Y533" s="179"/>
      <c r="Z533" s="179"/>
      <c r="AA533" s="184"/>
      <c r="AT533" s="185" t="s">
        <v>176</v>
      </c>
      <c r="AU533" s="185" t="s">
        <v>98</v>
      </c>
      <c r="AV533" s="177" t="s">
        <v>98</v>
      </c>
      <c r="AW533" s="177" t="s">
        <v>32</v>
      </c>
      <c r="AX533" s="177" t="s">
        <v>74</v>
      </c>
      <c r="AY533" s="185" t="s">
        <v>168</v>
      </c>
    </row>
    <row r="534" spans="1:65" s="186" customFormat="1" ht="14.4" customHeight="1" x14ac:dyDescent="0.3">
      <c r="B534" s="187"/>
      <c r="C534" s="188"/>
      <c r="D534" s="188"/>
      <c r="E534" s="189"/>
      <c r="F534" s="261" t="s">
        <v>178</v>
      </c>
      <c r="G534" s="261"/>
      <c r="H534" s="261"/>
      <c r="I534" s="261"/>
      <c r="J534" s="188"/>
      <c r="K534" s="190">
        <v>240.92</v>
      </c>
      <c r="L534" s="188"/>
      <c r="M534" s="188"/>
      <c r="N534" s="188"/>
      <c r="O534" s="188"/>
      <c r="P534" s="188"/>
      <c r="Q534" s="188"/>
      <c r="R534" s="191"/>
      <c r="T534" s="192"/>
      <c r="U534" s="188"/>
      <c r="V534" s="188"/>
      <c r="W534" s="188"/>
      <c r="X534" s="188"/>
      <c r="Y534" s="188"/>
      <c r="Z534" s="188"/>
      <c r="AA534" s="193"/>
      <c r="AT534" s="194" t="s">
        <v>176</v>
      </c>
      <c r="AU534" s="194" t="s">
        <v>98</v>
      </c>
      <c r="AV534" s="186" t="s">
        <v>173</v>
      </c>
      <c r="AW534" s="186" t="s">
        <v>32</v>
      </c>
      <c r="AX534" s="186" t="s">
        <v>82</v>
      </c>
      <c r="AY534" s="194" t="s">
        <v>168</v>
      </c>
    </row>
    <row r="535" spans="1:65" s="39" customFormat="1" ht="34.200000000000003" customHeight="1" x14ac:dyDescent="0.3">
      <c r="B535" s="139"/>
      <c r="C535" s="170" t="s">
        <v>834</v>
      </c>
      <c r="D535" s="170" t="s">
        <v>169</v>
      </c>
      <c r="E535" s="171" t="s">
        <v>835</v>
      </c>
      <c r="F535" s="256" t="s">
        <v>836</v>
      </c>
      <c r="G535" s="256"/>
      <c r="H535" s="256"/>
      <c r="I535" s="256"/>
      <c r="J535" s="172" t="s">
        <v>211</v>
      </c>
      <c r="K535" s="173">
        <v>78.31</v>
      </c>
      <c r="L535" s="257">
        <v>0</v>
      </c>
      <c r="M535" s="257"/>
      <c r="N535" s="258">
        <f>ROUND(L535*K535,2)</f>
        <v>0</v>
      </c>
      <c r="O535" s="258"/>
      <c r="P535" s="258"/>
      <c r="Q535" s="258"/>
      <c r="R535" s="141"/>
      <c r="T535" s="174"/>
      <c r="U535" s="50" t="s">
        <v>39</v>
      </c>
      <c r="V535" s="41"/>
      <c r="W535" s="175">
        <f>V535*K535</f>
        <v>0</v>
      </c>
      <c r="X535" s="175">
        <v>0</v>
      </c>
      <c r="Y535" s="175">
        <f>X535*K535</f>
        <v>0</v>
      </c>
      <c r="Z535" s="175">
        <v>6.8000000000000005E-2</v>
      </c>
      <c r="AA535" s="176">
        <f>Z535*K535</f>
        <v>5.3250800000000007</v>
      </c>
      <c r="AR535" s="22" t="s">
        <v>173</v>
      </c>
      <c r="AT535" s="22" t="s">
        <v>169</v>
      </c>
      <c r="AU535" s="22" t="s">
        <v>98</v>
      </c>
      <c r="AY535" s="22" t="s">
        <v>168</v>
      </c>
      <c r="BE535" s="111">
        <f>IF(U535="základní",N535,0)</f>
        <v>0</v>
      </c>
      <c r="BF535" s="111">
        <f>IF(U535="snížená",N535,0)</f>
        <v>0</v>
      </c>
      <c r="BG535" s="111">
        <f>IF(U535="zákl. přenesená",N535,0)</f>
        <v>0</v>
      </c>
      <c r="BH535" s="111">
        <f>IF(U535="sníž. přenesená",N535,0)</f>
        <v>0</v>
      </c>
      <c r="BI535" s="111">
        <f>IF(U535="nulová",N535,0)</f>
        <v>0</v>
      </c>
      <c r="BJ535" s="22" t="s">
        <v>82</v>
      </c>
      <c r="BK535" s="111">
        <f>ROUND(L535*K535,2)</f>
        <v>0</v>
      </c>
      <c r="BL535" s="22" t="s">
        <v>173</v>
      </c>
      <c r="BM535" s="22" t="s">
        <v>837</v>
      </c>
    </row>
    <row r="536" spans="1:65" s="177" customFormat="1" ht="14.4" customHeight="1" x14ac:dyDescent="0.3">
      <c r="B536" s="178"/>
      <c r="C536" s="179"/>
      <c r="D536" s="179"/>
      <c r="E536" s="180"/>
      <c r="F536" s="259" t="s">
        <v>838</v>
      </c>
      <c r="G536" s="259"/>
      <c r="H536" s="259"/>
      <c r="I536" s="259"/>
      <c r="J536" s="179"/>
      <c r="K536" s="181">
        <v>12.21</v>
      </c>
      <c r="L536" s="179"/>
      <c r="M536" s="179"/>
      <c r="N536" s="179"/>
      <c r="O536" s="179"/>
      <c r="P536" s="179"/>
      <c r="Q536" s="179"/>
      <c r="R536" s="182"/>
      <c r="T536" s="183"/>
      <c r="U536" s="179"/>
      <c r="V536" s="179"/>
      <c r="W536" s="179"/>
      <c r="X536" s="179"/>
      <c r="Y536" s="179"/>
      <c r="Z536" s="179"/>
      <c r="AA536" s="184"/>
      <c r="AT536" s="185" t="s">
        <v>176</v>
      </c>
      <c r="AU536" s="185" t="s">
        <v>98</v>
      </c>
      <c r="AV536" s="177" t="s">
        <v>98</v>
      </c>
      <c r="AW536" s="177" t="s">
        <v>32</v>
      </c>
      <c r="AX536" s="177" t="s">
        <v>74</v>
      </c>
      <c r="AY536" s="185" t="s">
        <v>168</v>
      </c>
    </row>
    <row r="537" spans="1:65" ht="14.4" customHeight="1" x14ac:dyDescent="0.3">
      <c r="A537" s="177"/>
      <c r="B537" s="178"/>
      <c r="C537" s="179"/>
      <c r="D537" s="179"/>
      <c r="E537" s="180"/>
      <c r="F537" s="260" t="s">
        <v>839</v>
      </c>
      <c r="G537" s="260"/>
      <c r="H537" s="260"/>
      <c r="I537" s="260"/>
      <c r="J537" s="179"/>
      <c r="K537" s="181">
        <v>66.099999999999994</v>
      </c>
      <c r="L537" s="179"/>
      <c r="M537" s="179"/>
      <c r="N537" s="179"/>
      <c r="O537" s="179"/>
      <c r="P537" s="179"/>
      <c r="Q537" s="179"/>
      <c r="R537" s="182"/>
      <c r="T537" s="183"/>
      <c r="U537" s="179"/>
      <c r="V537" s="179"/>
      <c r="W537" s="179"/>
      <c r="X537" s="179"/>
      <c r="Y537" s="179"/>
      <c r="Z537" s="179"/>
      <c r="AA537" s="184"/>
      <c r="AT537" s="185" t="s">
        <v>176</v>
      </c>
      <c r="AU537" s="185" t="s">
        <v>98</v>
      </c>
      <c r="AV537" s="177" t="s">
        <v>98</v>
      </c>
      <c r="AW537" s="177" t="s">
        <v>32</v>
      </c>
      <c r="AX537" s="177" t="s">
        <v>74</v>
      </c>
      <c r="AY537" s="185" t="s">
        <v>168</v>
      </c>
    </row>
    <row r="538" spans="1:65" s="186" customFormat="1" ht="14.4" customHeight="1" x14ac:dyDescent="0.3">
      <c r="B538" s="187"/>
      <c r="C538" s="188"/>
      <c r="D538" s="188"/>
      <c r="E538" s="189"/>
      <c r="F538" s="261" t="s">
        <v>178</v>
      </c>
      <c r="G538" s="261"/>
      <c r="H538" s="261"/>
      <c r="I538" s="261"/>
      <c r="J538" s="188"/>
      <c r="K538" s="190">
        <v>78.31</v>
      </c>
      <c r="L538" s="188"/>
      <c r="M538" s="188"/>
      <c r="N538" s="188"/>
      <c r="O538" s="188"/>
      <c r="P538" s="188"/>
      <c r="Q538" s="188"/>
      <c r="R538" s="191"/>
      <c r="T538" s="192"/>
      <c r="U538" s="188"/>
      <c r="V538" s="188"/>
      <c r="W538" s="188"/>
      <c r="X538" s="188"/>
      <c r="Y538" s="188"/>
      <c r="Z538" s="188"/>
      <c r="AA538" s="193"/>
      <c r="AT538" s="194" t="s">
        <v>176</v>
      </c>
      <c r="AU538" s="194" t="s">
        <v>98</v>
      </c>
      <c r="AV538" s="186" t="s">
        <v>173</v>
      </c>
      <c r="AW538" s="186" t="s">
        <v>32</v>
      </c>
      <c r="AX538" s="186" t="s">
        <v>82</v>
      </c>
      <c r="AY538" s="194" t="s">
        <v>168</v>
      </c>
    </row>
    <row r="539" spans="1:65" s="39" customFormat="1" ht="45.6" customHeight="1" x14ac:dyDescent="0.3">
      <c r="B539" s="139"/>
      <c r="C539" s="170" t="s">
        <v>840</v>
      </c>
      <c r="D539" s="170" t="s">
        <v>169</v>
      </c>
      <c r="E539" s="171" t="s">
        <v>841</v>
      </c>
      <c r="F539" s="256" t="s">
        <v>842</v>
      </c>
      <c r="G539" s="256"/>
      <c r="H539" s="256"/>
      <c r="I539" s="256"/>
      <c r="J539" s="172" t="s">
        <v>298</v>
      </c>
      <c r="K539" s="173">
        <v>1</v>
      </c>
      <c r="L539" s="257">
        <v>0</v>
      </c>
      <c r="M539" s="257"/>
      <c r="N539" s="258">
        <f t="shared" ref="N539:N548" si="5">ROUND(L539*K539,2)</f>
        <v>0</v>
      </c>
      <c r="O539" s="258"/>
      <c r="P539" s="258"/>
      <c r="Q539" s="258"/>
      <c r="R539" s="141"/>
      <c r="T539" s="174"/>
      <c r="U539" s="50" t="s">
        <v>39</v>
      </c>
      <c r="V539" s="41"/>
      <c r="W539" s="175">
        <f t="shared" ref="W539:W548" si="6">V539*K539</f>
        <v>0</v>
      </c>
      <c r="X539" s="175">
        <v>0</v>
      </c>
      <c r="Y539" s="175">
        <f t="shared" ref="Y539:Y548" si="7">X539*K539</f>
        <v>0</v>
      </c>
      <c r="Z539" s="175">
        <v>0</v>
      </c>
      <c r="AA539" s="176">
        <f t="shared" ref="AA539:AA548" si="8">Z539*K539</f>
        <v>0</v>
      </c>
      <c r="AR539" s="22" t="s">
        <v>173</v>
      </c>
      <c r="AT539" s="22" t="s">
        <v>169</v>
      </c>
      <c r="AU539" s="22" t="s">
        <v>98</v>
      </c>
      <c r="AY539" s="22" t="s">
        <v>168</v>
      </c>
      <c r="BE539" s="111">
        <f t="shared" ref="BE539:BE548" si="9">IF(U539="základní",N539,0)</f>
        <v>0</v>
      </c>
      <c r="BF539" s="111">
        <f t="shared" ref="BF539:BF548" si="10">IF(U539="snížená",N539,0)</f>
        <v>0</v>
      </c>
      <c r="BG539" s="111">
        <f t="shared" ref="BG539:BG548" si="11">IF(U539="zákl. přenesená",N539,0)</f>
        <v>0</v>
      </c>
      <c r="BH539" s="111">
        <f t="shared" ref="BH539:BH548" si="12">IF(U539="sníž. přenesená",N539,0)</f>
        <v>0</v>
      </c>
      <c r="BI539" s="111">
        <f t="shared" ref="BI539:BI548" si="13">IF(U539="nulová",N539,0)</f>
        <v>0</v>
      </c>
      <c r="BJ539" s="22" t="s">
        <v>82</v>
      </c>
      <c r="BK539" s="111">
        <f t="shared" ref="BK539:BK548" si="14">ROUND(L539*K539,2)</f>
        <v>0</v>
      </c>
      <c r="BL539" s="22" t="s">
        <v>173</v>
      </c>
      <c r="BM539" s="22" t="s">
        <v>843</v>
      </c>
    </row>
    <row r="540" spans="1:65" s="39" customFormat="1" ht="14.4" customHeight="1" x14ac:dyDescent="0.3">
      <c r="B540" s="139"/>
      <c r="C540" s="170" t="s">
        <v>844</v>
      </c>
      <c r="D540" s="170" t="s">
        <v>169</v>
      </c>
      <c r="E540" s="171" t="s">
        <v>845</v>
      </c>
      <c r="F540" s="256" t="s">
        <v>846</v>
      </c>
      <c r="G540" s="256"/>
      <c r="H540" s="256"/>
      <c r="I540" s="256"/>
      <c r="J540" s="172" t="s">
        <v>298</v>
      </c>
      <c r="K540" s="173">
        <v>9</v>
      </c>
      <c r="L540" s="257">
        <v>0</v>
      </c>
      <c r="M540" s="257"/>
      <c r="N540" s="258">
        <f t="shared" si="5"/>
        <v>0</v>
      </c>
      <c r="O540" s="258"/>
      <c r="P540" s="258"/>
      <c r="Q540" s="258"/>
      <c r="R540" s="141"/>
      <c r="T540" s="174"/>
      <c r="U540" s="50" t="s">
        <v>39</v>
      </c>
      <c r="V540" s="41"/>
      <c r="W540" s="175">
        <f t="shared" si="6"/>
        <v>0</v>
      </c>
      <c r="X540" s="175">
        <v>0</v>
      </c>
      <c r="Y540" s="175">
        <f t="shared" si="7"/>
        <v>0</v>
      </c>
      <c r="Z540" s="175">
        <v>0</v>
      </c>
      <c r="AA540" s="176">
        <f t="shared" si="8"/>
        <v>0</v>
      </c>
      <c r="AR540" s="22" t="s">
        <v>173</v>
      </c>
      <c r="AT540" s="22" t="s">
        <v>169</v>
      </c>
      <c r="AU540" s="22" t="s">
        <v>98</v>
      </c>
      <c r="AY540" s="22" t="s">
        <v>168</v>
      </c>
      <c r="BE540" s="111">
        <f t="shared" si="9"/>
        <v>0</v>
      </c>
      <c r="BF540" s="111">
        <f t="shared" si="10"/>
        <v>0</v>
      </c>
      <c r="BG540" s="111">
        <f t="shared" si="11"/>
        <v>0</v>
      </c>
      <c r="BH540" s="111">
        <f t="shared" si="12"/>
        <v>0</v>
      </c>
      <c r="BI540" s="111">
        <f t="shared" si="13"/>
        <v>0</v>
      </c>
      <c r="BJ540" s="22" t="s">
        <v>82</v>
      </c>
      <c r="BK540" s="111">
        <f t="shared" si="14"/>
        <v>0</v>
      </c>
      <c r="BL540" s="22" t="s">
        <v>173</v>
      </c>
      <c r="BM540" s="22" t="s">
        <v>847</v>
      </c>
    </row>
    <row r="541" spans="1:65" s="39" customFormat="1" ht="22.95" customHeight="1" x14ac:dyDescent="0.3">
      <c r="B541" s="139"/>
      <c r="C541" s="170" t="s">
        <v>848</v>
      </c>
      <c r="D541" s="170" t="s">
        <v>169</v>
      </c>
      <c r="E541" s="171" t="s">
        <v>849</v>
      </c>
      <c r="F541" s="256" t="s">
        <v>850</v>
      </c>
      <c r="G541" s="256"/>
      <c r="H541" s="256"/>
      <c r="I541" s="256"/>
      <c r="J541" s="172" t="s">
        <v>298</v>
      </c>
      <c r="K541" s="173">
        <v>1</v>
      </c>
      <c r="L541" s="257">
        <v>0</v>
      </c>
      <c r="M541" s="257"/>
      <c r="N541" s="258">
        <f t="shared" si="5"/>
        <v>0</v>
      </c>
      <c r="O541" s="258"/>
      <c r="P541" s="258"/>
      <c r="Q541" s="258"/>
      <c r="R541" s="141"/>
      <c r="T541" s="174"/>
      <c r="U541" s="50" t="s">
        <v>39</v>
      </c>
      <c r="V541" s="41"/>
      <c r="W541" s="175">
        <f t="shared" si="6"/>
        <v>0</v>
      </c>
      <c r="X541" s="175">
        <v>0</v>
      </c>
      <c r="Y541" s="175">
        <f t="shared" si="7"/>
        <v>0</v>
      </c>
      <c r="Z541" s="175">
        <v>0</v>
      </c>
      <c r="AA541" s="176">
        <f t="shared" si="8"/>
        <v>0</v>
      </c>
      <c r="AR541" s="22" t="s">
        <v>173</v>
      </c>
      <c r="AT541" s="22" t="s">
        <v>169</v>
      </c>
      <c r="AU541" s="22" t="s">
        <v>98</v>
      </c>
      <c r="AY541" s="22" t="s">
        <v>168</v>
      </c>
      <c r="BE541" s="111">
        <f t="shared" si="9"/>
        <v>0</v>
      </c>
      <c r="BF541" s="111">
        <f t="shared" si="10"/>
        <v>0</v>
      </c>
      <c r="BG541" s="111">
        <f t="shared" si="11"/>
        <v>0</v>
      </c>
      <c r="BH541" s="111">
        <f t="shared" si="12"/>
        <v>0</v>
      </c>
      <c r="BI541" s="111">
        <f t="shared" si="13"/>
        <v>0</v>
      </c>
      <c r="BJ541" s="22" t="s">
        <v>82</v>
      </c>
      <c r="BK541" s="111">
        <f t="shared" si="14"/>
        <v>0</v>
      </c>
      <c r="BL541" s="22" t="s">
        <v>173</v>
      </c>
      <c r="BM541" s="22" t="s">
        <v>851</v>
      </c>
    </row>
    <row r="542" spans="1:65" s="39" customFormat="1" ht="22.95" customHeight="1" x14ac:dyDescent="0.3">
      <c r="B542" s="139"/>
      <c r="C542" s="170" t="s">
        <v>852</v>
      </c>
      <c r="D542" s="170" t="s">
        <v>169</v>
      </c>
      <c r="E542" s="171" t="s">
        <v>853</v>
      </c>
      <c r="F542" s="256" t="s">
        <v>854</v>
      </c>
      <c r="G542" s="256"/>
      <c r="H542" s="256"/>
      <c r="I542" s="256"/>
      <c r="J542" s="172" t="s">
        <v>298</v>
      </c>
      <c r="K542" s="173">
        <v>1</v>
      </c>
      <c r="L542" s="257">
        <v>0</v>
      </c>
      <c r="M542" s="257"/>
      <c r="N542" s="258">
        <f t="shared" si="5"/>
        <v>0</v>
      </c>
      <c r="O542" s="258"/>
      <c r="P542" s="258"/>
      <c r="Q542" s="258"/>
      <c r="R542" s="141"/>
      <c r="T542" s="174"/>
      <c r="U542" s="50" t="s">
        <v>39</v>
      </c>
      <c r="V542" s="41"/>
      <c r="W542" s="175">
        <f t="shared" si="6"/>
        <v>0</v>
      </c>
      <c r="X542" s="175">
        <v>0</v>
      </c>
      <c r="Y542" s="175">
        <f t="shared" si="7"/>
        <v>0</v>
      </c>
      <c r="Z542" s="175">
        <v>0</v>
      </c>
      <c r="AA542" s="176">
        <f t="shared" si="8"/>
        <v>0</v>
      </c>
      <c r="AR542" s="22" t="s">
        <v>173</v>
      </c>
      <c r="AT542" s="22" t="s">
        <v>169</v>
      </c>
      <c r="AU542" s="22" t="s">
        <v>98</v>
      </c>
      <c r="AY542" s="22" t="s">
        <v>168</v>
      </c>
      <c r="BE542" s="111">
        <f t="shared" si="9"/>
        <v>0</v>
      </c>
      <c r="BF542" s="111">
        <f t="shared" si="10"/>
        <v>0</v>
      </c>
      <c r="BG542" s="111">
        <f t="shared" si="11"/>
        <v>0</v>
      </c>
      <c r="BH542" s="111">
        <f t="shared" si="12"/>
        <v>0</v>
      </c>
      <c r="BI542" s="111">
        <f t="shared" si="13"/>
        <v>0</v>
      </c>
      <c r="BJ542" s="22" t="s">
        <v>82</v>
      </c>
      <c r="BK542" s="111">
        <f t="shared" si="14"/>
        <v>0</v>
      </c>
      <c r="BL542" s="22" t="s">
        <v>173</v>
      </c>
      <c r="BM542" s="22" t="s">
        <v>855</v>
      </c>
    </row>
    <row r="543" spans="1:65" s="39" customFormat="1" ht="22.95" customHeight="1" x14ac:dyDescent="0.3">
      <c r="B543" s="139"/>
      <c r="C543" s="170" t="s">
        <v>856</v>
      </c>
      <c r="D543" s="170" t="s">
        <v>169</v>
      </c>
      <c r="E543" s="171" t="s">
        <v>857</v>
      </c>
      <c r="F543" s="256" t="s">
        <v>858</v>
      </c>
      <c r="G543" s="256"/>
      <c r="H543" s="256"/>
      <c r="I543" s="256"/>
      <c r="J543" s="172" t="s">
        <v>298</v>
      </c>
      <c r="K543" s="173">
        <v>1</v>
      </c>
      <c r="L543" s="257">
        <v>0</v>
      </c>
      <c r="M543" s="257"/>
      <c r="N543" s="258">
        <f t="shared" si="5"/>
        <v>0</v>
      </c>
      <c r="O543" s="258"/>
      <c r="P543" s="258"/>
      <c r="Q543" s="258"/>
      <c r="R543" s="141"/>
      <c r="T543" s="174"/>
      <c r="U543" s="50" t="s">
        <v>39</v>
      </c>
      <c r="V543" s="41"/>
      <c r="W543" s="175">
        <f t="shared" si="6"/>
        <v>0</v>
      </c>
      <c r="X543" s="175">
        <v>0</v>
      </c>
      <c r="Y543" s="175">
        <f t="shared" si="7"/>
        <v>0</v>
      </c>
      <c r="Z543" s="175">
        <v>0</v>
      </c>
      <c r="AA543" s="176">
        <f t="shared" si="8"/>
        <v>0</v>
      </c>
      <c r="AR543" s="22" t="s">
        <v>173</v>
      </c>
      <c r="AT543" s="22" t="s">
        <v>169</v>
      </c>
      <c r="AU543" s="22" t="s">
        <v>98</v>
      </c>
      <c r="AY543" s="22" t="s">
        <v>168</v>
      </c>
      <c r="BE543" s="111">
        <f t="shared" si="9"/>
        <v>0</v>
      </c>
      <c r="BF543" s="111">
        <f t="shared" si="10"/>
        <v>0</v>
      </c>
      <c r="BG543" s="111">
        <f t="shared" si="11"/>
        <v>0</v>
      </c>
      <c r="BH543" s="111">
        <f t="shared" si="12"/>
        <v>0</v>
      </c>
      <c r="BI543" s="111">
        <f t="shared" si="13"/>
        <v>0</v>
      </c>
      <c r="BJ543" s="22" t="s">
        <v>82</v>
      </c>
      <c r="BK543" s="111">
        <f t="shared" si="14"/>
        <v>0</v>
      </c>
      <c r="BL543" s="22" t="s">
        <v>173</v>
      </c>
      <c r="BM543" s="22" t="s">
        <v>859</v>
      </c>
    </row>
    <row r="544" spans="1:65" s="39" customFormat="1" ht="22.95" customHeight="1" x14ac:dyDescent="0.3">
      <c r="B544" s="139"/>
      <c r="C544" s="170" t="s">
        <v>860</v>
      </c>
      <c r="D544" s="170" t="s">
        <v>169</v>
      </c>
      <c r="E544" s="171" t="s">
        <v>861</v>
      </c>
      <c r="F544" s="256" t="s">
        <v>862</v>
      </c>
      <c r="G544" s="256"/>
      <c r="H544" s="256"/>
      <c r="I544" s="256"/>
      <c r="J544" s="172" t="s">
        <v>298</v>
      </c>
      <c r="K544" s="173">
        <v>1</v>
      </c>
      <c r="L544" s="257">
        <v>0</v>
      </c>
      <c r="M544" s="257"/>
      <c r="N544" s="258">
        <f t="shared" si="5"/>
        <v>0</v>
      </c>
      <c r="O544" s="258"/>
      <c r="P544" s="258"/>
      <c r="Q544" s="258"/>
      <c r="R544" s="141"/>
      <c r="T544" s="174"/>
      <c r="U544" s="50" t="s">
        <v>39</v>
      </c>
      <c r="V544" s="41"/>
      <c r="W544" s="175">
        <f t="shared" si="6"/>
        <v>0</v>
      </c>
      <c r="X544" s="175">
        <v>0</v>
      </c>
      <c r="Y544" s="175">
        <f t="shared" si="7"/>
        <v>0</v>
      </c>
      <c r="Z544" s="175">
        <v>0</v>
      </c>
      <c r="AA544" s="176">
        <f t="shared" si="8"/>
        <v>0</v>
      </c>
      <c r="AR544" s="22" t="s">
        <v>173</v>
      </c>
      <c r="AT544" s="22" t="s">
        <v>169</v>
      </c>
      <c r="AU544" s="22" t="s">
        <v>98</v>
      </c>
      <c r="AY544" s="22" t="s">
        <v>168</v>
      </c>
      <c r="BE544" s="111">
        <f t="shared" si="9"/>
        <v>0</v>
      </c>
      <c r="BF544" s="111">
        <f t="shared" si="10"/>
        <v>0</v>
      </c>
      <c r="BG544" s="111">
        <f t="shared" si="11"/>
        <v>0</v>
      </c>
      <c r="BH544" s="111">
        <f t="shared" si="12"/>
        <v>0</v>
      </c>
      <c r="BI544" s="111">
        <f t="shared" si="13"/>
        <v>0</v>
      </c>
      <c r="BJ544" s="22" t="s">
        <v>82</v>
      </c>
      <c r="BK544" s="111">
        <f t="shared" si="14"/>
        <v>0</v>
      </c>
      <c r="BL544" s="22" t="s">
        <v>173</v>
      </c>
      <c r="BM544" s="22" t="s">
        <v>863</v>
      </c>
    </row>
    <row r="545" spans="1:65" s="39" customFormat="1" ht="14.4" customHeight="1" x14ac:dyDescent="0.3">
      <c r="B545" s="139"/>
      <c r="C545" s="170" t="s">
        <v>864</v>
      </c>
      <c r="D545" s="170" t="s">
        <v>169</v>
      </c>
      <c r="E545" s="171" t="s">
        <v>865</v>
      </c>
      <c r="F545" s="256" t="s">
        <v>866</v>
      </c>
      <c r="G545" s="256"/>
      <c r="H545" s="256"/>
      <c r="I545" s="256"/>
      <c r="J545" s="172" t="s">
        <v>298</v>
      </c>
      <c r="K545" s="173">
        <v>1</v>
      </c>
      <c r="L545" s="257">
        <v>0</v>
      </c>
      <c r="M545" s="257"/>
      <c r="N545" s="258">
        <f t="shared" si="5"/>
        <v>0</v>
      </c>
      <c r="O545" s="258"/>
      <c r="P545" s="258"/>
      <c r="Q545" s="258"/>
      <c r="R545" s="141"/>
      <c r="T545" s="174"/>
      <c r="U545" s="50" t="s">
        <v>39</v>
      </c>
      <c r="V545" s="41"/>
      <c r="W545" s="175">
        <f t="shared" si="6"/>
        <v>0</v>
      </c>
      <c r="X545" s="175">
        <v>0</v>
      </c>
      <c r="Y545" s="175">
        <f t="shared" si="7"/>
        <v>0</v>
      </c>
      <c r="Z545" s="175">
        <v>0</v>
      </c>
      <c r="AA545" s="176">
        <f t="shared" si="8"/>
        <v>0</v>
      </c>
      <c r="AR545" s="22" t="s">
        <v>173</v>
      </c>
      <c r="AT545" s="22" t="s">
        <v>169</v>
      </c>
      <c r="AU545" s="22" t="s">
        <v>98</v>
      </c>
      <c r="AY545" s="22" t="s">
        <v>168</v>
      </c>
      <c r="BE545" s="111">
        <f t="shared" si="9"/>
        <v>0</v>
      </c>
      <c r="BF545" s="111">
        <f t="shared" si="10"/>
        <v>0</v>
      </c>
      <c r="BG545" s="111">
        <f t="shared" si="11"/>
        <v>0</v>
      </c>
      <c r="BH545" s="111">
        <f t="shared" si="12"/>
        <v>0</v>
      </c>
      <c r="BI545" s="111">
        <f t="shared" si="13"/>
        <v>0</v>
      </c>
      <c r="BJ545" s="22" t="s">
        <v>82</v>
      </c>
      <c r="BK545" s="111">
        <f t="shared" si="14"/>
        <v>0</v>
      </c>
      <c r="BL545" s="22" t="s">
        <v>173</v>
      </c>
      <c r="BM545" s="22" t="s">
        <v>867</v>
      </c>
    </row>
    <row r="546" spans="1:65" s="39" customFormat="1" ht="22.95" customHeight="1" x14ac:dyDescent="0.3">
      <c r="B546" s="139"/>
      <c r="C546" s="170" t="s">
        <v>868</v>
      </c>
      <c r="D546" s="170" t="s">
        <v>169</v>
      </c>
      <c r="E546" s="171" t="s">
        <v>869</v>
      </c>
      <c r="F546" s="256" t="s">
        <v>870</v>
      </c>
      <c r="G546" s="256"/>
      <c r="H546" s="256"/>
      <c r="I546" s="256"/>
      <c r="J546" s="172" t="s">
        <v>298</v>
      </c>
      <c r="K546" s="173">
        <v>1</v>
      </c>
      <c r="L546" s="257">
        <v>0</v>
      </c>
      <c r="M546" s="257"/>
      <c r="N546" s="258">
        <f t="shared" si="5"/>
        <v>0</v>
      </c>
      <c r="O546" s="258"/>
      <c r="P546" s="258"/>
      <c r="Q546" s="258"/>
      <c r="R546" s="141"/>
      <c r="T546" s="174"/>
      <c r="U546" s="50" t="s">
        <v>39</v>
      </c>
      <c r="V546" s="41"/>
      <c r="W546" s="175">
        <f t="shared" si="6"/>
        <v>0</v>
      </c>
      <c r="X546" s="175">
        <v>0</v>
      </c>
      <c r="Y546" s="175">
        <f t="shared" si="7"/>
        <v>0</v>
      </c>
      <c r="Z546" s="175">
        <v>0</v>
      </c>
      <c r="AA546" s="176">
        <f t="shared" si="8"/>
        <v>0</v>
      </c>
      <c r="AR546" s="22" t="s">
        <v>173</v>
      </c>
      <c r="AT546" s="22" t="s">
        <v>169</v>
      </c>
      <c r="AU546" s="22" t="s">
        <v>98</v>
      </c>
      <c r="AY546" s="22" t="s">
        <v>168</v>
      </c>
      <c r="BE546" s="111">
        <f t="shared" si="9"/>
        <v>0</v>
      </c>
      <c r="BF546" s="111">
        <f t="shared" si="10"/>
        <v>0</v>
      </c>
      <c r="BG546" s="111">
        <f t="shared" si="11"/>
        <v>0</v>
      </c>
      <c r="BH546" s="111">
        <f t="shared" si="12"/>
        <v>0</v>
      </c>
      <c r="BI546" s="111">
        <f t="shared" si="13"/>
        <v>0</v>
      </c>
      <c r="BJ546" s="22" t="s">
        <v>82</v>
      </c>
      <c r="BK546" s="111">
        <f t="shared" si="14"/>
        <v>0</v>
      </c>
      <c r="BL546" s="22" t="s">
        <v>173</v>
      </c>
      <c r="BM546" s="22" t="s">
        <v>871</v>
      </c>
    </row>
    <row r="547" spans="1:65" s="39" customFormat="1" ht="14.4" customHeight="1" x14ac:dyDescent="0.3">
      <c r="B547" s="139"/>
      <c r="C547" s="170" t="s">
        <v>872</v>
      </c>
      <c r="D547" s="170" t="s">
        <v>169</v>
      </c>
      <c r="E547" s="171" t="s">
        <v>873</v>
      </c>
      <c r="F547" s="256" t="s">
        <v>874</v>
      </c>
      <c r="G547" s="256"/>
      <c r="H547" s="256"/>
      <c r="I547" s="256"/>
      <c r="J547" s="172" t="s">
        <v>875</v>
      </c>
      <c r="K547" s="173">
        <v>2</v>
      </c>
      <c r="L547" s="257">
        <v>0</v>
      </c>
      <c r="M547" s="257"/>
      <c r="N547" s="258">
        <f t="shared" si="5"/>
        <v>0</v>
      </c>
      <c r="O547" s="258"/>
      <c r="P547" s="258"/>
      <c r="Q547" s="258"/>
      <c r="R547" s="141"/>
      <c r="T547" s="174"/>
      <c r="U547" s="50" t="s">
        <v>39</v>
      </c>
      <c r="V547" s="41"/>
      <c r="W547" s="175">
        <f t="shared" si="6"/>
        <v>0</v>
      </c>
      <c r="X547" s="175">
        <v>0</v>
      </c>
      <c r="Y547" s="175">
        <f t="shared" si="7"/>
        <v>0</v>
      </c>
      <c r="Z547" s="175">
        <v>0</v>
      </c>
      <c r="AA547" s="176">
        <f t="shared" si="8"/>
        <v>0</v>
      </c>
      <c r="AR547" s="22" t="s">
        <v>173</v>
      </c>
      <c r="AT547" s="22" t="s">
        <v>169</v>
      </c>
      <c r="AU547" s="22" t="s">
        <v>98</v>
      </c>
      <c r="AY547" s="22" t="s">
        <v>168</v>
      </c>
      <c r="BE547" s="111">
        <f t="shared" si="9"/>
        <v>0</v>
      </c>
      <c r="BF547" s="111">
        <f t="shared" si="10"/>
        <v>0</v>
      </c>
      <c r="BG547" s="111">
        <f t="shared" si="11"/>
        <v>0</v>
      </c>
      <c r="BH547" s="111">
        <f t="shared" si="12"/>
        <v>0</v>
      </c>
      <c r="BI547" s="111">
        <f t="shared" si="13"/>
        <v>0</v>
      </c>
      <c r="BJ547" s="22" t="s">
        <v>82</v>
      </c>
      <c r="BK547" s="111">
        <f t="shared" si="14"/>
        <v>0</v>
      </c>
      <c r="BL547" s="22" t="s">
        <v>173</v>
      </c>
      <c r="BM547" s="22" t="s">
        <v>876</v>
      </c>
    </row>
    <row r="548" spans="1:65" s="39" customFormat="1" ht="22.95" customHeight="1" x14ac:dyDescent="0.3">
      <c r="B548" s="139"/>
      <c r="C548" s="170" t="s">
        <v>877</v>
      </c>
      <c r="D548" s="170" t="s">
        <v>169</v>
      </c>
      <c r="E548" s="171" t="s">
        <v>878</v>
      </c>
      <c r="F548" s="256" t="s">
        <v>879</v>
      </c>
      <c r="G548" s="256"/>
      <c r="H548" s="256"/>
      <c r="I548" s="256"/>
      <c r="J548" s="172" t="s">
        <v>298</v>
      </c>
      <c r="K548" s="173">
        <v>4</v>
      </c>
      <c r="L548" s="257">
        <v>0</v>
      </c>
      <c r="M548" s="257"/>
      <c r="N548" s="258">
        <f t="shared" si="5"/>
        <v>0</v>
      </c>
      <c r="O548" s="258"/>
      <c r="P548" s="258"/>
      <c r="Q548" s="258"/>
      <c r="R548" s="141"/>
      <c r="T548" s="174"/>
      <c r="U548" s="50" t="s">
        <v>39</v>
      </c>
      <c r="V548" s="41"/>
      <c r="W548" s="175">
        <f t="shared" si="6"/>
        <v>0</v>
      </c>
      <c r="X548" s="175">
        <v>0</v>
      </c>
      <c r="Y548" s="175">
        <f t="shared" si="7"/>
        <v>0</v>
      </c>
      <c r="Z548" s="175">
        <v>0</v>
      </c>
      <c r="AA548" s="176">
        <f t="shared" si="8"/>
        <v>0</v>
      </c>
      <c r="AR548" s="22" t="s">
        <v>173</v>
      </c>
      <c r="AT548" s="22" t="s">
        <v>169</v>
      </c>
      <c r="AU548" s="22" t="s">
        <v>98</v>
      </c>
      <c r="AY548" s="22" t="s">
        <v>168</v>
      </c>
      <c r="BE548" s="111">
        <f t="shared" si="9"/>
        <v>0</v>
      </c>
      <c r="BF548" s="111">
        <f t="shared" si="10"/>
        <v>0</v>
      </c>
      <c r="BG548" s="111">
        <f t="shared" si="11"/>
        <v>0</v>
      </c>
      <c r="BH548" s="111">
        <f t="shared" si="12"/>
        <v>0</v>
      </c>
      <c r="BI548" s="111">
        <f t="shared" si="13"/>
        <v>0</v>
      </c>
      <c r="BJ548" s="22" t="s">
        <v>82</v>
      </c>
      <c r="BK548" s="111">
        <f t="shared" si="14"/>
        <v>0</v>
      </c>
      <c r="BL548" s="22" t="s">
        <v>173</v>
      </c>
      <c r="BM548" s="22" t="s">
        <v>880</v>
      </c>
    </row>
    <row r="549" spans="1:65" s="158" customFormat="1" ht="29.85" customHeight="1" x14ac:dyDescent="0.35">
      <c r="B549" s="159"/>
      <c r="C549" s="160"/>
      <c r="D549" s="169" t="s">
        <v>115</v>
      </c>
      <c r="E549" s="169"/>
      <c r="F549" s="169"/>
      <c r="G549" s="169"/>
      <c r="H549" s="169"/>
      <c r="I549" s="169"/>
      <c r="J549" s="169"/>
      <c r="K549" s="169"/>
      <c r="L549" s="169"/>
      <c r="M549" s="169"/>
      <c r="N549" s="262">
        <f>BK549</f>
        <v>0</v>
      </c>
      <c r="O549" s="262"/>
      <c r="P549" s="262"/>
      <c r="Q549" s="262"/>
      <c r="R549" s="162"/>
      <c r="T549" s="163"/>
      <c r="U549" s="160"/>
      <c r="V549" s="160"/>
      <c r="W549" s="164">
        <f>SUM(W550:W553)</f>
        <v>0</v>
      </c>
      <c r="X549" s="160"/>
      <c r="Y549" s="164">
        <f>SUM(Y550:Y553)</f>
        <v>0</v>
      </c>
      <c r="Z549" s="160"/>
      <c r="AA549" s="165">
        <f>SUM(AA550:AA553)</f>
        <v>0</v>
      </c>
      <c r="AR549" s="166" t="s">
        <v>82</v>
      </c>
      <c r="AT549" s="167" t="s">
        <v>73</v>
      </c>
      <c r="AU549" s="167" t="s">
        <v>82</v>
      </c>
      <c r="AY549" s="166" t="s">
        <v>168</v>
      </c>
      <c r="BK549" s="168">
        <f>SUM(BK550:BK553)</f>
        <v>0</v>
      </c>
    </row>
    <row r="550" spans="1:65" s="39" customFormat="1" ht="34.200000000000003" customHeight="1" x14ac:dyDescent="0.3">
      <c r="B550" s="139"/>
      <c r="C550" s="170" t="s">
        <v>881</v>
      </c>
      <c r="D550" s="170" t="s">
        <v>169</v>
      </c>
      <c r="E550" s="171" t="s">
        <v>882</v>
      </c>
      <c r="F550" s="256" t="s">
        <v>883</v>
      </c>
      <c r="G550" s="256"/>
      <c r="H550" s="256"/>
      <c r="I550" s="256"/>
      <c r="J550" s="172" t="s">
        <v>200</v>
      </c>
      <c r="K550" s="173">
        <v>280.18099999999998</v>
      </c>
      <c r="L550" s="257">
        <v>0</v>
      </c>
      <c r="M550" s="257"/>
      <c r="N550" s="258">
        <f>ROUND(L550*K550,2)</f>
        <v>0</v>
      </c>
      <c r="O550" s="258"/>
      <c r="P550" s="258"/>
      <c r="Q550" s="258"/>
      <c r="R550" s="141"/>
      <c r="T550" s="174"/>
      <c r="U550" s="50" t="s">
        <v>39</v>
      </c>
      <c r="V550" s="41"/>
      <c r="W550" s="175">
        <f>V550*K550</f>
        <v>0</v>
      </c>
      <c r="X550" s="175">
        <v>0</v>
      </c>
      <c r="Y550" s="175">
        <f>X550*K550</f>
        <v>0</v>
      </c>
      <c r="Z550" s="175">
        <v>0</v>
      </c>
      <c r="AA550" s="176">
        <f>Z550*K550</f>
        <v>0</v>
      </c>
      <c r="AR550" s="22" t="s">
        <v>173</v>
      </c>
      <c r="AT550" s="22" t="s">
        <v>169</v>
      </c>
      <c r="AU550" s="22" t="s">
        <v>98</v>
      </c>
      <c r="AY550" s="22" t="s">
        <v>168</v>
      </c>
      <c r="BE550" s="111">
        <f>IF(U550="základní",N550,0)</f>
        <v>0</v>
      </c>
      <c r="BF550" s="111">
        <f>IF(U550="snížená",N550,0)</f>
        <v>0</v>
      </c>
      <c r="BG550" s="111">
        <f>IF(U550="zákl. přenesená",N550,0)</f>
        <v>0</v>
      </c>
      <c r="BH550" s="111">
        <f>IF(U550="sníž. přenesená",N550,0)</f>
        <v>0</v>
      </c>
      <c r="BI550" s="111">
        <f>IF(U550="nulová",N550,0)</f>
        <v>0</v>
      </c>
      <c r="BJ550" s="22" t="s">
        <v>82</v>
      </c>
      <c r="BK550" s="111">
        <f>ROUND(L550*K550,2)</f>
        <v>0</v>
      </c>
      <c r="BL550" s="22" t="s">
        <v>173</v>
      </c>
      <c r="BM550" s="22" t="s">
        <v>884</v>
      </c>
    </row>
    <row r="551" spans="1:65" s="39" customFormat="1" ht="34.200000000000003" customHeight="1" x14ac:dyDescent="0.3">
      <c r="B551" s="139"/>
      <c r="C551" s="170" t="s">
        <v>885</v>
      </c>
      <c r="D551" s="170" t="s">
        <v>169</v>
      </c>
      <c r="E551" s="171" t="s">
        <v>886</v>
      </c>
      <c r="F551" s="256" t="s">
        <v>887</v>
      </c>
      <c r="G551" s="256"/>
      <c r="H551" s="256"/>
      <c r="I551" s="256"/>
      <c r="J551" s="172" t="s">
        <v>200</v>
      </c>
      <c r="K551" s="173">
        <v>280.18099999999998</v>
      </c>
      <c r="L551" s="257">
        <v>0</v>
      </c>
      <c r="M551" s="257"/>
      <c r="N551" s="258">
        <f>ROUND(L551*K551,2)</f>
        <v>0</v>
      </c>
      <c r="O551" s="258"/>
      <c r="P551" s="258"/>
      <c r="Q551" s="258"/>
      <c r="R551" s="141"/>
      <c r="T551" s="174"/>
      <c r="U551" s="50" t="s">
        <v>39</v>
      </c>
      <c r="V551" s="41"/>
      <c r="W551" s="175">
        <f>V551*K551</f>
        <v>0</v>
      </c>
      <c r="X551" s="175">
        <v>0</v>
      </c>
      <c r="Y551" s="175">
        <f>X551*K551</f>
        <v>0</v>
      </c>
      <c r="Z551" s="175">
        <v>0</v>
      </c>
      <c r="AA551" s="176">
        <f>Z551*K551</f>
        <v>0</v>
      </c>
      <c r="AR551" s="22" t="s">
        <v>173</v>
      </c>
      <c r="AT551" s="22" t="s">
        <v>169</v>
      </c>
      <c r="AU551" s="22" t="s">
        <v>98</v>
      </c>
      <c r="AY551" s="22" t="s">
        <v>168</v>
      </c>
      <c r="BE551" s="111">
        <f>IF(U551="základní",N551,0)</f>
        <v>0</v>
      </c>
      <c r="BF551" s="111">
        <f>IF(U551="snížená",N551,0)</f>
        <v>0</v>
      </c>
      <c r="BG551" s="111">
        <f>IF(U551="zákl. přenesená",N551,0)</f>
        <v>0</v>
      </c>
      <c r="BH551" s="111">
        <f>IF(U551="sníž. přenesená",N551,0)</f>
        <v>0</v>
      </c>
      <c r="BI551" s="111">
        <f>IF(U551="nulová",N551,0)</f>
        <v>0</v>
      </c>
      <c r="BJ551" s="22" t="s">
        <v>82</v>
      </c>
      <c r="BK551" s="111">
        <f>ROUND(L551*K551,2)</f>
        <v>0</v>
      </c>
      <c r="BL551" s="22" t="s">
        <v>173</v>
      </c>
      <c r="BM551" s="22" t="s">
        <v>888</v>
      </c>
    </row>
    <row r="552" spans="1:65" s="39" customFormat="1" ht="34.200000000000003" customHeight="1" x14ac:dyDescent="0.3">
      <c r="B552" s="139"/>
      <c r="C552" s="170" t="s">
        <v>889</v>
      </c>
      <c r="D552" s="170" t="s">
        <v>169</v>
      </c>
      <c r="E552" s="171" t="s">
        <v>890</v>
      </c>
      <c r="F552" s="256" t="s">
        <v>891</v>
      </c>
      <c r="G552" s="256"/>
      <c r="H552" s="256"/>
      <c r="I552" s="256"/>
      <c r="J552" s="172" t="s">
        <v>200</v>
      </c>
      <c r="K552" s="173">
        <v>2521.6289999999999</v>
      </c>
      <c r="L552" s="257">
        <v>0</v>
      </c>
      <c r="M552" s="257"/>
      <c r="N552" s="258">
        <f>ROUND(L552*K552,2)</f>
        <v>0</v>
      </c>
      <c r="O552" s="258"/>
      <c r="P552" s="258"/>
      <c r="Q552" s="258"/>
      <c r="R552" s="141"/>
      <c r="T552" s="174"/>
      <c r="U552" s="50" t="s">
        <v>39</v>
      </c>
      <c r="V552" s="41"/>
      <c r="W552" s="175">
        <f>V552*K552</f>
        <v>0</v>
      </c>
      <c r="X552" s="175">
        <v>0</v>
      </c>
      <c r="Y552" s="175">
        <f>X552*K552</f>
        <v>0</v>
      </c>
      <c r="Z552" s="175">
        <v>0</v>
      </c>
      <c r="AA552" s="176">
        <f>Z552*K552</f>
        <v>0</v>
      </c>
      <c r="AR552" s="22" t="s">
        <v>173</v>
      </c>
      <c r="AT552" s="22" t="s">
        <v>169</v>
      </c>
      <c r="AU552" s="22" t="s">
        <v>98</v>
      </c>
      <c r="AY552" s="22" t="s">
        <v>168</v>
      </c>
      <c r="BE552" s="111">
        <f>IF(U552="základní",N552,0)</f>
        <v>0</v>
      </c>
      <c r="BF552" s="111">
        <f>IF(U552="snížená",N552,0)</f>
        <v>0</v>
      </c>
      <c r="BG552" s="111">
        <f>IF(U552="zákl. přenesená",N552,0)</f>
        <v>0</v>
      </c>
      <c r="BH552" s="111">
        <f>IF(U552="sníž. přenesená",N552,0)</f>
        <v>0</v>
      </c>
      <c r="BI552" s="111">
        <f>IF(U552="nulová",N552,0)</f>
        <v>0</v>
      </c>
      <c r="BJ552" s="22" t="s">
        <v>82</v>
      </c>
      <c r="BK552" s="111">
        <f>ROUND(L552*K552,2)</f>
        <v>0</v>
      </c>
      <c r="BL552" s="22" t="s">
        <v>173</v>
      </c>
      <c r="BM552" s="22" t="s">
        <v>892</v>
      </c>
    </row>
    <row r="553" spans="1:65" s="39" customFormat="1" ht="34.200000000000003" customHeight="1" x14ac:dyDescent="0.3">
      <c r="B553" s="139"/>
      <c r="C553" s="170" t="s">
        <v>893</v>
      </c>
      <c r="D553" s="170" t="s">
        <v>169</v>
      </c>
      <c r="E553" s="171" t="s">
        <v>894</v>
      </c>
      <c r="F553" s="256" t="s">
        <v>895</v>
      </c>
      <c r="G553" s="256"/>
      <c r="H553" s="256"/>
      <c r="I553" s="256"/>
      <c r="J553" s="172" t="s">
        <v>200</v>
      </c>
      <c r="K553" s="173">
        <v>280.18099999999998</v>
      </c>
      <c r="L553" s="257">
        <v>0</v>
      </c>
      <c r="M553" s="257"/>
      <c r="N553" s="258">
        <f>ROUND(L553*K553,2)</f>
        <v>0</v>
      </c>
      <c r="O553" s="258"/>
      <c r="P553" s="258"/>
      <c r="Q553" s="258"/>
      <c r="R553" s="141"/>
      <c r="T553" s="174"/>
      <c r="U553" s="50" t="s">
        <v>39</v>
      </c>
      <c r="V553" s="41"/>
      <c r="W553" s="175">
        <f>V553*K553</f>
        <v>0</v>
      </c>
      <c r="X553" s="175">
        <v>0</v>
      </c>
      <c r="Y553" s="175">
        <f>X553*K553</f>
        <v>0</v>
      </c>
      <c r="Z553" s="175">
        <v>0</v>
      </c>
      <c r="AA553" s="176">
        <f>Z553*K553</f>
        <v>0</v>
      </c>
      <c r="AR553" s="22" t="s">
        <v>173</v>
      </c>
      <c r="AT553" s="22" t="s">
        <v>169</v>
      </c>
      <c r="AU553" s="22" t="s">
        <v>98</v>
      </c>
      <c r="AY553" s="22" t="s">
        <v>168</v>
      </c>
      <c r="BE553" s="111">
        <f>IF(U553="základní",N553,0)</f>
        <v>0</v>
      </c>
      <c r="BF553" s="111">
        <f>IF(U553="snížená",N553,0)</f>
        <v>0</v>
      </c>
      <c r="BG553" s="111">
        <f>IF(U553="zákl. přenesená",N553,0)</f>
        <v>0</v>
      </c>
      <c r="BH553" s="111">
        <f>IF(U553="sníž. přenesená",N553,0)</f>
        <v>0</v>
      </c>
      <c r="BI553" s="111">
        <f>IF(U553="nulová",N553,0)</f>
        <v>0</v>
      </c>
      <c r="BJ553" s="22" t="s">
        <v>82</v>
      </c>
      <c r="BK553" s="111">
        <f>ROUND(L553*K553,2)</f>
        <v>0</v>
      </c>
      <c r="BL553" s="22" t="s">
        <v>173</v>
      </c>
      <c r="BM553" s="22" t="s">
        <v>896</v>
      </c>
    </row>
    <row r="554" spans="1:65" s="158" customFormat="1" ht="29.85" customHeight="1" x14ac:dyDescent="0.35">
      <c r="B554" s="159"/>
      <c r="C554" s="160"/>
      <c r="D554" s="169" t="s">
        <v>116</v>
      </c>
      <c r="E554" s="169"/>
      <c r="F554" s="169"/>
      <c r="G554" s="169"/>
      <c r="H554" s="169"/>
      <c r="I554" s="169"/>
      <c r="J554" s="169"/>
      <c r="K554" s="169"/>
      <c r="L554" s="169"/>
      <c r="M554" s="169"/>
      <c r="N554" s="262">
        <f>BK554</f>
        <v>0</v>
      </c>
      <c r="O554" s="262"/>
      <c r="P554" s="262"/>
      <c r="Q554" s="262"/>
      <c r="R554" s="162"/>
      <c r="T554" s="163"/>
      <c r="U554" s="160"/>
      <c r="V554" s="160"/>
      <c r="W554" s="164">
        <f>W555</f>
        <v>0</v>
      </c>
      <c r="X554" s="160"/>
      <c r="Y554" s="164">
        <f>Y555</f>
        <v>0</v>
      </c>
      <c r="Z554" s="160"/>
      <c r="AA554" s="165">
        <f>AA555</f>
        <v>0</v>
      </c>
      <c r="AR554" s="166" t="s">
        <v>82</v>
      </c>
      <c r="AT554" s="167" t="s">
        <v>73</v>
      </c>
      <c r="AU554" s="167" t="s">
        <v>82</v>
      </c>
      <c r="AY554" s="166" t="s">
        <v>168</v>
      </c>
      <c r="BK554" s="168">
        <f>BK555</f>
        <v>0</v>
      </c>
    </row>
    <row r="555" spans="1:65" s="39" customFormat="1" ht="22.95" customHeight="1" x14ac:dyDescent="0.3">
      <c r="B555" s="139"/>
      <c r="C555" s="170" t="s">
        <v>897</v>
      </c>
      <c r="D555" s="170" t="s">
        <v>169</v>
      </c>
      <c r="E555" s="171" t="s">
        <v>898</v>
      </c>
      <c r="F555" s="256" t="s">
        <v>899</v>
      </c>
      <c r="G555" s="256"/>
      <c r="H555" s="256"/>
      <c r="I555" s="256"/>
      <c r="J555" s="172" t="s">
        <v>200</v>
      </c>
      <c r="K555" s="173">
        <v>262.48</v>
      </c>
      <c r="L555" s="257">
        <v>0</v>
      </c>
      <c r="M555" s="257"/>
      <c r="N555" s="258">
        <f>ROUND(L555*K555,2)</f>
        <v>0</v>
      </c>
      <c r="O555" s="258"/>
      <c r="P555" s="258"/>
      <c r="Q555" s="258"/>
      <c r="R555" s="141"/>
      <c r="T555" s="174"/>
      <c r="U555" s="50" t="s">
        <v>39</v>
      </c>
      <c r="V555" s="41"/>
      <c r="W555" s="175">
        <f>V555*K555</f>
        <v>0</v>
      </c>
      <c r="X555" s="175">
        <v>0</v>
      </c>
      <c r="Y555" s="175">
        <f>X555*K555</f>
        <v>0</v>
      </c>
      <c r="Z555" s="175">
        <v>0</v>
      </c>
      <c r="AA555" s="176">
        <f>Z555*K555</f>
        <v>0</v>
      </c>
      <c r="AR555" s="22" t="s">
        <v>173</v>
      </c>
      <c r="AT555" s="22" t="s">
        <v>169</v>
      </c>
      <c r="AU555" s="22" t="s">
        <v>98</v>
      </c>
      <c r="AY555" s="22" t="s">
        <v>168</v>
      </c>
      <c r="BE555" s="111">
        <f>IF(U555="základní",N555,0)</f>
        <v>0</v>
      </c>
      <c r="BF555" s="111">
        <f>IF(U555="snížená",N555,0)</f>
        <v>0</v>
      </c>
      <c r="BG555" s="111">
        <f>IF(U555="zákl. přenesená",N555,0)</f>
        <v>0</v>
      </c>
      <c r="BH555" s="111">
        <f>IF(U555="sníž. přenesená",N555,0)</f>
        <v>0</v>
      </c>
      <c r="BI555" s="111">
        <f>IF(U555="nulová",N555,0)</f>
        <v>0</v>
      </c>
      <c r="BJ555" s="22" t="s">
        <v>82</v>
      </c>
      <c r="BK555" s="111">
        <f>ROUND(L555*K555,2)</f>
        <v>0</v>
      </c>
      <c r="BL555" s="22" t="s">
        <v>173</v>
      </c>
      <c r="BM555" s="22" t="s">
        <v>900</v>
      </c>
    </row>
    <row r="556" spans="1:65" s="158" customFormat="1" ht="37.35" customHeight="1" x14ac:dyDescent="0.35">
      <c r="B556" s="159"/>
      <c r="C556" s="160"/>
      <c r="D556" s="161" t="s">
        <v>117</v>
      </c>
      <c r="E556" s="161"/>
      <c r="F556" s="161"/>
      <c r="G556" s="161"/>
      <c r="H556" s="161"/>
      <c r="I556" s="161"/>
      <c r="J556" s="161"/>
      <c r="K556" s="161"/>
      <c r="L556" s="161"/>
      <c r="M556" s="161"/>
      <c r="N556" s="268">
        <f>BK556</f>
        <v>0</v>
      </c>
      <c r="O556" s="268"/>
      <c r="P556" s="268"/>
      <c r="Q556" s="268"/>
      <c r="R556" s="162"/>
      <c r="T556" s="163"/>
      <c r="U556" s="160"/>
      <c r="V556" s="160"/>
      <c r="W556" s="164">
        <f>W557+W568+W607+W614+W616+W732+W773+W782+W797+W881+W910+W942+W1007+W1042+W1054+W1162+W1213</f>
        <v>0</v>
      </c>
      <c r="X556" s="160"/>
      <c r="Y556" s="164">
        <f>Y557+Y568+Y607+Y614+Y616+Y732+Y773+Y782+Y797+Y881+Y910+Y942+Y1007+Y1042+Y1054+Y1162+Y1213</f>
        <v>37.682271120000003</v>
      </c>
      <c r="Z556" s="160"/>
      <c r="AA556" s="165">
        <f>AA557+AA568+AA607+AA614+AA616+AA732+AA773+AA782+AA797+AA881+AA910+AA942+AA1007+AA1042+AA1054+AA1162+AA1213</f>
        <v>42.423256930000001</v>
      </c>
      <c r="AR556" s="166" t="s">
        <v>98</v>
      </c>
      <c r="AT556" s="167" t="s">
        <v>73</v>
      </c>
      <c r="AU556" s="167" t="s">
        <v>74</v>
      </c>
      <c r="AY556" s="166" t="s">
        <v>168</v>
      </c>
      <c r="BK556" s="168">
        <f>BK557+BK568+BK607+BK614+BK616+BK732+BK773+BK782+BK797+BK881+BK910+BK942+BK1007+BK1042+BK1054+BK1162+BK1213</f>
        <v>0</v>
      </c>
    </row>
    <row r="557" spans="1:65" ht="19.95" customHeight="1" x14ac:dyDescent="0.35">
      <c r="A557" s="158"/>
      <c r="B557" s="159"/>
      <c r="C557" s="160"/>
      <c r="D557" s="169" t="s">
        <v>118</v>
      </c>
      <c r="E557" s="169"/>
      <c r="F557" s="169"/>
      <c r="G557" s="169"/>
      <c r="H557" s="169"/>
      <c r="I557" s="169"/>
      <c r="J557" s="169"/>
      <c r="K557" s="169"/>
      <c r="L557" s="169"/>
      <c r="M557" s="169"/>
      <c r="N557" s="255">
        <f>BK557</f>
        <v>0</v>
      </c>
      <c r="O557" s="255"/>
      <c r="P557" s="255"/>
      <c r="Q557" s="255"/>
      <c r="R557" s="162"/>
      <c r="T557" s="163"/>
      <c r="U557" s="160"/>
      <c r="V557" s="160"/>
      <c r="W557" s="164">
        <f>SUM(W558:W567)</f>
        <v>0</v>
      </c>
      <c r="X557" s="160"/>
      <c r="Y557" s="164">
        <f>SUM(Y558:Y567)</f>
        <v>0.76539599999999997</v>
      </c>
      <c r="Z557" s="160"/>
      <c r="AA557" s="165">
        <f>SUM(AA558:AA567)</f>
        <v>0</v>
      </c>
      <c r="AR557" s="166" t="s">
        <v>98</v>
      </c>
      <c r="AT557" s="167" t="s">
        <v>73</v>
      </c>
      <c r="AU557" s="167" t="s">
        <v>82</v>
      </c>
      <c r="AY557" s="166" t="s">
        <v>168</v>
      </c>
      <c r="BK557" s="168">
        <f>SUM(BK558:BK567)</f>
        <v>0</v>
      </c>
    </row>
    <row r="558" spans="1:65" s="39" customFormat="1" ht="22.95" customHeight="1" x14ac:dyDescent="0.3">
      <c r="B558" s="139"/>
      <c r="C558" s="170" t="s">
        <v>901</v>
      </c>
      <c r="D558" s="170" t="s">
        <v>169</v>
      </c>
      <c r="E558" s="171" t="s">
        <v>902</v>
      </c>
      <c r="F558" s="256" t="s">
        <v>903</v>
      </c>
      <c r="G558" s="256"/>
      <c r="H558" s="256"/>
      <c r="I558" s="256"/>
      <c r="J558" s="172" t="s">
        <v>211</v>
      </c>
      <c r="K558" s="173">
        <v>99.46</v>
      </c>
      <c r="L558" s="257">
        <v>0</v>
      </c>
      <c r="M558" s="257"/>
      <c r="N558" s="258">
        <f>ROUND(L558*K558,2)</f>
        <v>0</v>
      </c>
      <c r="O558" s="258"/>
      <c r="P558" s="258"/>
      <c r="Q558" s="258"/>
      <c r="R558" s="141"/>
      <c r="T558" s="174"/>
      <c r="U558" s="50" t="s">
        <v>39</v>
      </c>
      <c r="V558" s="41"/>
      <c r="W558" s="175">
        <f>V558*K558</f>
        <v>0</v>
      </c>
      <c r="X558" s="175">
        <v>6.0000000000000001E-3</v>
      </c>
      <c r="Y558" s="175">
        <f>X558*K558</f>
        <v>0.59675999999999996</v>
      </c>
      <c r="Z558" s="175">
        <v>0</v>
      </c>
      <c r="AA558" s="176">
        <f>Z558*K558</f>
        <v>0</v>
      </c>
      <c r="AR558" s="22" t="s">
        <v>252</v>
      </c>
      <c r="AT558" s="22" t="s">
        <v>169</v>
      </c>
      <c r="AU558" s="22" t="s">
        <v>98</v>
      </c>
      <c r="AY558" s="22" t="s">
        <v>168</v>
      </c>
      <c r="BE558" s="111">
        <f>IF(U558="základní",N558,0)</f>
        <v>0</v>
      </c>
      <c r="BF558" s="111">
        <f>IF(U558="snížená",N558,0)</f>
        <v>0</v>
      </c>
      <c r="BG558" s="111">
        <f>IF(U558="zákl. přenesená",N558,0)</f>
        <v>0</v>
      </c>
      <c r="BH558" s="111">
        <f>IF(U558="sníž. přenesená",N558,0)</f>
        <v>0</v>
      </c>
      <c r="BI558" s="111">
        <f>IF(U558="nulová",N558,0)</f>
        <v>0</v>
      </c>
      <c r="BJ558" s="22" t="s">
        <v>82</v>
      </c>
      <c r="BK558" s="111">
        <f>ROUND(L558*K558,2)</f>
        <v>0</v>
      </c>
      <c r="BL558" s="22" t="s">
        <v>252</v>
      </c>
      <c r="BM558" s="22" t="s">
        <v>904</v>
      </c>
    </row>
    <row r="559" spans="1:65" s="177" customFormat="1" ht="14.4" customHeight="1" x14ac:dyDescent="0.3">
      <c r="B559" s="178"/>
      <c r="C559" s="179"/>
      <c r="D559" s="179"/>
      <c r="E559" s="180"/>
      <c r="F559" s="259" t="s">
        <v>905</v>
      </c>
      <c r="G559" s="259"/>
      <c r="H559" s="259"/>
      <c r="I559" s="259"/>
      <c r="J559" s="179"/>
      <c r="K559" s="181">
        <v>38.049999999999997</v>
      </c>
      <c r="L559" s="179"/>
      <c r="M559" s="179"/>
      <c r="N559" s="179"/>
      <c r="O559" s="179"/>
      <c r="P559" s="179"/>
      <c r="Q559" s="179"/>
      <c r="R559" s="182"/>
      <c r="T559" s="183"/>
      <c r="U559" s="179"/>
      <c r="V559" s="179"/>
      <c r="W559" s="179"/>
      <c r="X559" s="179"/>
      <c r="Y559" s="179"/>
      <c r="Z559" s="179"/>
      <c r="AA559" s="184"/>
      <c r="AT559" s="185" t="s">
        <v>176</v>
      </c>
      <c r="AU559" s="185" t="s">
        <v>98</v>
      </c>
      <c r="AV559" s="177" t="s">
        <v>98</v>
      </c>
      <c r="AW559" s="177" t="s">
        <v>32</v>
      </c>
      <c r="AX559" s="177" t="s">
        <v>74</v>
      </c>
      <c r="AY559" s="185" t="s">
        <v>168</v>
      </c>
    </row>
    <row r="560" spans="1:65" ht="14.4" customHeight="1" x14ac:dyDescent="0.3">
      <c r="A560" s="177"/>
      <c r="B560" s="178"/>
      <c r="C560" s="179"/>
      <c r="D560" s="179"/>
      <c r="E560" s="180"/>
      <c r="F560" s="260" t="s">
        <v>906</v>
      </c>
      <c r="G560" s="260"/>
      <c r="H560" s="260"/>
      <c r="I560" s="260"/>
      <c r="J560" s="179"/>
      <c r="K560" s="181">
        <v>11.8</v>
      </c>
      <c r="L560" s="179"/>
      <c r="M560" s="179"/>
      <c r="N560" s="179"/>
      <c r="O560" s="179"/>
      <c r="P560" s="179"/>
      <c r="Q560" s="179"/>
      <c r="R560" s="182"/>
      <c r="T560" s="183"/>
      <c r="U560" s="179"/>
      <c r="V560" s="179"/>
      <c r="W560" s="179"/>
      <c r="X560" s="179"/>
      <c r="Y560" s="179"/>
      <c r="Z560" s="179"/>
      <c r="AA560" s="184"/>
      <c r="AT560" s="185" t="s">
        <v>176</v>
      </c>
      <c r="AU560" s="185" t="s">
        <v>98</v>
      </c>
      <c r="AV560" s="177" t="s">
        <v>98</v>
      </c>
      <c r="AW560" s="177" t="s">
        <v>32</v>
      </c>
      <c r="AX560" s="177" t="s">
        <v>74</v>
      </c>
      <c r="AY560" s="185" t="s">
        <v>168</v>
      </c>
    </row>
    <row r="561" spans="1:65" ht="14.4" customHeight="1" x14ac:dyDescent="0.3">
      <c r="A561" s="177"/>
      <c r="B561" s="178"/>
      <c r="C561" s="179"/>
      <c r="D561" s="179"/>
      <c r="E561" s="180"/>
      <c r="F561" s="260" t="s">
        <v>907</v>
      </c>
      <c r="G561" s="260"/>
      <c r="H561" s="260"/>
      <c r="I561" s="260"/>
      <c r="J561" s="179"/>
      <c r="K561" s="181">
        <v>19.27</v>
      </c>
      <c r="L561" s="179"/>
      <c r="M561" s="179"/>
      <c r="N561" s="179"/>
      <c r="O561" s="179"/>
      <c r="P561" s="179"/>
      <c r="Q561" s="179"/>
      <c r="R561" s="182"/>
      <c r="T561" s="183"/>
      <c r="U561" s="179"/>
      <c r="V561" s="179"/>
      <c r="W561" s="179"/>
      <c r="X561" s="179"/>
      <c r="Y561" s="179"/>
      <c r="Z561" s="179"/>
      <c r="AA561" s="184"/>
      <c r="AT561" s="185" t="s">
        <v>176</v>
      </c>
      <c r="AU561" s="185" t="s">
        <v>98</v>
      </c>
      <c r="AV561" s="177" t="s">
        <v>98</v>
      </c>
      <c r="AW561" s="177" t="s">
        <v>32</v>
      </c>
      <c r="AX561" s="177" t="s">
        <v>74</v>
      </c>
      <c r="AY561" s="185" t="s">
        <v>168</v>
      </c>
    </row>
    <row r="562" spans="1:65" ht="14.4" customHeight="1" x14ac:dyDescent="0.3">
      <c r="A562" s="177"/>
      <c r="B562" s="178"/>
      <c r="C562" s="179"/>
      <c r="D562" s="179"/>
      <c r="E562" s="180"/>
      <c r="F562" s="260" t="s">
        <v>908</v>
      </c>
      <c r="G562" s="260"/>
      <c r="H562" s="260"/>
      <c r="I562" s="260"/>
      <c r="J562" s="179"/>
      <c r="K562" s="181">
        <v>20.34</v>
      </c>
      <c r="L562" s="179"/>
      <c r="M562" s="179"/>
      <c r="N562" s="179"/>
      <c r="O562" s="179"/>
      <c r="P562" s="179"/>
      <c r="Q562" s="179"/>
      <c r="R562" s="182"/>
      <c r="T562" s="183"/>
      <c r="U562" s="179"/>
      <c r="V562" s="179"/>
      <c r="W562" s="179"/>
      <c r="X562" s="179"/>
      <c r="Y562" s="179"/>
      <c r="Z562" s="179"/>
      <c r="AA562" s="184"/>
      <c r="AT562" s="185" t="s">
        <v>176</v>
      </c>
      <c r="AU562" s="185" t="s">
        <v>98</v>
      </c>
      <c r="AV562" s="177" t="s">
        <v>98</v>
      </c>
      <c r="AW562" s="177" t="s">
        <v>32</v>
      </c>
      <c r="AX562" s="177" t="s">
        <v>74</v>
      </c>
      <c r="AY562" s="185" t="s">
        <v>168</v>
      </c>
    </row>
    <row r="563" spans="1:65" ht="14.4" customHeight="1" x14ac:dyDescent="0.3">
      <c r="A563" s="177"/>
      <c r="B563" s="178"/>
      <c r="C563" s="179"/>
      <c r="D563" s="179"/>
      <c r="E563" s="180"/>
      <c r="F563" s="260" t="s">
        <v>909</v>
      </c>
      <c r="G563" s="260"/>
      <c r="H563" s="260"/>
      <c r="I563" s="260"/>
      <c r="J563" s="179"/>
      <c r="K563" s="181">
        <v>10</v>
      </c>
      <c r="L563" s="179"/>
      <c r="M563" s="179"/>
      <c r="N563" s="179"/>
      <c r="O563" s="179"/>
      <c r="P563" s="179"/>
      <c r="Q563" s="179"/>
      <c r="R563" s="182"/>
      <c r="T563" s="183"/>
      <c r="U563" s="179"/>
      <c r="V563" s="179"/>
      <c r="W563" s="179"/>
      <c r="X563" s="179"/>
      <c r="Y563" s="179"/>
      <c r="Z563" s="179"/>
      <c r="AA563" s="184"/>
      <c r="AT563" s="185" t="s">
        <v>176</v>
      </c>
      <c r="AU563" s="185" t="s">
        <v>98</v>
      </c>
      <c r="AV563" s="177" t="s">
        <v>98</v>
      </c>
      <c r="AW563" s="177" t="s">
        <v>32</v>
      </c>
      <c r="AX563" s="177" t="s">
        <v>74</v>
      </c>
      <c r="AY563" s="185" t="s">
        <v>168</v>
      </c>
    </row>
    <row r="564" spans="1:65" s="186" customFormat="1" ht="14.4" customHeight="1" x14ac:dyDescent="0.3">
      <c r="B564" s="187"/>
      <c r="C564" s="188"/>
      <c r="D564" s="188"/>
      <c r="E564" s="189"/>
      <c r="F564" s="261" t="s">
        <v>178</v>
      </c>
      <c r="G564" s="261"/>
      <c r="H564" s="261"/>
      <c r="I564" s="261"/>
      <c r="J564" s="188"/>
      <c r="K564" s="190">
        <v>99.46</v>
      </c>
      <c r="L564" s="188"/>
      <c r="M564" s="188"/>
      <c r="N564" s="188"/>
      <c r="O564" s="188"/>
      <c r="P564" s="188"/>
      <c r="Q564" s="188"/>
      <c r="R564" s="191"/>
      <c r="T564" s="192"/>
      <c r="U564" s="188"/>
      <c r="V564" s="188"/>
      <c r="W564" s="188"/>
      <c r="X564" s="188"/>
      <c r="Y564" s="188"/>
      <c r="Z564" s="188"/>
      <c r="AA564" s="193"/>
      <c r="AT564" s="194" t="s">
        <v>176</v>
      </c>
      <c r="AU564" s="194" t="s">
        <v>98</v>
      </c>
      <c r="AV564" s="186" t="s">
        <v>173</v>
      </c>
      <c r="AW564" s="186" t="s">
        <v>32</v>
      </c>
      <c r="AX564" s="186" t="s">
        <v>82</v>
      </c>
      <c r="AY564" s="194" t="s">
        <v>168</v>
      </c>
    </row>
    <row r="565" spans="1:65" s="39" customFormat="1" ht="22.95" customHeight="1" x14ac:dyDescent="0.3">
      <c r="B565" s="139"/>
      <c r="C565" s="170" t="s">
        <v>910</v>
      </c>
      <c r="D565" s="170" t="s">
        <v>169</v>
      </c>
      <c r="E565" s="171" t="s">
        <v>911</v>
      </c>
      <c r="F565" s="256" t="s">
        <v>912</v>
      </c>
      <c r="G565" s="256"/>
      <c r="H565" s="256"/>
      <c r="I565" s="256"/>
      <c r="J565" s="172" t="s">
        <v>211</v>
      </c>
      <c r="K565" s="173">
        <v>27.6</v>
      </c>
      <c r="L565" s="257">
        <v>0</v>
      </c>
      <c r="M565" s="257"/>
      <c r="N565" s="258">
        <f>ROUND(L565*K565,2)</f>
        <v>0</v>
      </c>
      <c r="O565" s="258"/>
      <c r="P565" s="258"/>
      <c r="Q565" s="258"/>
      <c r="R565" s="141"/>
      <c r="T565" s="174"/>
      <c r="U565" s="50" t="s">
        <v>39</v>
      </c>
      <c r="V565" s="41"/>
      <c r="W565" s="175">
        <f>V565*K565</f>
        <v>0</v>
      </c>
      <c r="X565" s="175">
        <v>6.11E-3</v>
      </c>
      <c r="Y565" s="175">
        <f>X565*K565</f>
        <v>0.16863600000000001</v>
      </c>
      <c r="Z565" s="175">
        <v>0</v>
      </c>
      <c r="AA565" s="176">
        <f>Z565*K565</f>
        <v>0</v>
      </c>
      <c r="AR565" s="22" t="s">
        <v>252</v>
      </c>
      <c r="AT565" s="22" t="s">
        <v>169</v>
      </c>
      <c r="AU565" s="22" t="s">
        <v>98</v>
      </c>
      <c r="AY565" s="22" t="s">
        <v>168</v>
      </c>
      <c r="BE565" s="111">
        <f>IF(U565="základní",N565,0)</f>
        <v>0</v>
      </c>
      <c r="BF565" s="111">
        <f>IF(U565="snížená",N565,0)</f>
        <v>0</v>
      </c>
      <c r="BG565" s="111">
        <f>IF(U565="zákl. přenesená",N565,0)</f>
        <v>0</v>
      </c>
      <c r="BH565" s="111">
        <f>IF(U565="sníž. přenesená",N565,0)</f>
        <v>0</v>
      </c>
      <c r="BI565" s="111">
        <f>IF(U565="nulová",N565,0)</f>
        <v>0</v>
      </c>
      <c r="BJ565" s="22" t="s">
        <v>82</v>
      </c>
      <c r="BK565" s="111">
        <f>ROUND(L565*K565,2)</f>
        <v>0</v>
      </c>
      <c r="BL565" s="22" t="s">
        <v>252</v>
      </c>
      <c r="BM565" s="22" t="s">
        <v>913</v>
      </c>
    </row>
    <row r="566" spans="1:65" s="177" customFormat="1" ht="14.4" customHeight="1" x14ac:dyDescent="0.3">
      <c r="B566" s="178"/>
      <c r="C566" s="179"/>
      <c r="D566" s="179"/>
      <c r="E566" s="180"/>
      <c r="F566" s="259" t="s">
        <v>914</v>
      </c>
      <c r="G566" s="259"/>
      <c r="H566" s="259"/>
      <c r="I566" s="259"/>
      <c r="J566" s="179"/>
      <c r="K566" s="181">
        <v>27.6</v>
      </c>
      <c r="L566" s="179"/>
      <c r="M566" s="179"/>
      <c r="N566" s="179"/>
      <c r="O566" s="179"/>
      <c r="P566" s="179"/>
      <c r="Q566" s="179"/>
      <c r="R566" s="182"/>
      <c r="T566" s="183"/>
      <c r="U566" s="179"/>
      <c r="V566" s="179"/>
      <c r="W566" s="179"/>
      <c r="X566" s="179"/>
      <c r="Y566" s="179"/>
      <c r="Z566" s="179"/>
      <c r="AA566" s="184"/>
      <c r="AT566" s="185" t="s">
        <v>176</v>
      </c>
      <c r="AU566" s="185" t="s">
        <v>98</v>
      </c>
      <c r="AV566" s="177" t="s">
        <v>98</v>
      </c>
      <c r="AW566" s="177" t="s">
        <v>32</v>
      </c>
      <c r="AX566" s="177" t="s">
        <v>82</v>
      </c>
      <c r="AY566" s="185" t="s">
        <v>168</v>
      </c>
    </row>
    <row r="567" spans="1:65" s="39" customFormat="1" ht="34.200000000000003" customHeight="1" x14ac:dyDescent="0.3">
      <c r="B567" s="139"/>
      <c r="C567" s="170" t="s">
        <v>915</v>
      </c>
      <c r="D567" s="170" t="s">
        <v>169</v>
      </c>
      <c r="E567" s="171" t="s">
        <v>916</v>
      </c>
      <c r="F567" s="256" t="s">
        <v>917</v>
      </c>
      <c r="G567" s="256"/>
      <c r="H567" s="256"/>
      <c r="I567" s="256"/>
      <c r="J567" s="172" t="s">
        <v>200</v>
      </c>
      <c r="K567" s="173">
        <v>0.76500000000000001</v>
      </c>
      <c r="L567" s="257">
        <v>0</v>
      </c>
      <c r="M567" s="257"/>
      <c r="N567" s="258">
        <f>ROUND(L567*K567,2)</f>
        <v>0</v>
      </c>
      <c r="O567" s="258"/>
      <c r="P567" s="258"/>
      <c r="Q567" s="258"/>
      <c r="R567" s="141"/>
      <c r="T567" s="174"/>
      <c r="U567" s="50" t="s">
        <v>39</v>
      </c>
      <c r="V567" s="41"/>
      <c r="W567" s="175">
        <f>V567*K567</f>
        <v>0</v>
      </c>
      <c r="X567" s="175">
        <v>0</v>
      </c>
      <c r="Y567" s="175">
        <f>X567*K567</f>
        <v>0</v>
      </c>
      <c r="Z567" s="175">
        <v>0</v>
      </c>
      <c r="AA567" s="176">
        <f>Z567*K567</f>
        <v>0</v>
      </c>
      <c r="AR567" s="22" t="s">
        <v>252</v>
      </c>
      <c r="AT567" s="22" t="s">
        <v>169</v>
      </c>
      <c r="AU567" s="22" t="s">
        <v>98</v>
      </c>
      <c r="AY567" s="22" t="s">
        <v>168</v>
      </c>
      <c r="BE567" s="111">
        <f>IF(U567="základní",N567,0)</f>
        <v>0</v>
      </c>
      <c r="BF567" s="111">
        <f>IF(U567="snížená",N567,0)</f>
        <v>0</v>
      </c>
      <c r="BG567" s="111">
        <f>IF(U567="zákl. přenesená",N567,0)</f>
        <v>0</v>
      </c>
      <c r="BH567" s="111">
        <f>IF(U567="sníž. přenesená",N567,0)</f>
        <v>0</v>
      </c>
      <c r="BI567" s="111">
        <f>IF(U567="nulová",N567,0)</f>
        <v>0</v>
      </c>
      <c r="BJ567" s="22" t="s">
        <v>82</v>
      </c>
      <c r="BK567" s="111">
        <f>ROUND(L567*K567,2)</f>
        <v>0</v>
      </c>
      <c r="BL567" s="22" t="s">
        <v>252</v>
      </c>
      <c r="BM567" s="22" t="s">
        <v>918</v>
      </c>
    </row>
    <row r="568" spans="1:65" s="158" customFormat="1" ht="29.85" customHeight="1" x14ac:dyDescent="0.35">
      <c r="B568" s="159"/>
      <c r="C568" s="160"/>
      <c r="D568" s="169" t="s">
        <v>119</v>
      </c>
      <c r="E568" s="169"/>
      <c r="F568" s="169"/>
      <c r="G568" s="169"/>
      <c r="H568" s="169"/>
      <c r="I568" s="169"/>
      <c r="J568" s="169"/>
      <c r="K568" s="169"/>
      <c r="L568" s="169"/>
      <c r="M568" s="169"/>
      <c r="N568" s="262">
        <f>BK568</f>
        <v>0</v>
      </c>
      <c r="O568" s="262"/>
      <c r="P568" s="262"/>
      <c r="Q568" s="262"/>
      <c r="R568" s="162"/>
      <c r="T568" s="163"/>
      <c r="U568" s="160"/>
      <c r="V568" s="160"/>
      <c r="W568" s="164">
        <f>SUM(W569:W606)</f>
        <v>0</v>
      </c>
      <c r="X568" s="160"/>
      <c r="Y568" s="164">
        <f>SUM(Y569:Y606)</f>
        <v>4.2169357599999993</v>
      </c>
      <c r="Z568" s="160"/>
      <c r="AA568" s="165">
        <f>SUM(AA569:AA606)</f>
        <v>0</v>
      </c>
      <c r="AR568" s="166" t="s">
        <v>98</v>
      </c>
      <c r="AT568" s="167" t="s">
        <v>73</v>
      </c>
      <c r="AU568" s="167" t="s">
        <v>82</v>
      </c>
      <c r="AY568" s="166" t="s">
        <v>168</v>
      </c>
      <c r="BK568" s="168">
        <f>SUM(BK569:BK606)</f>
        <v>0</v>
      </c>
    </row>
    <row r="569" spans="1:65" s="39" customFormat="1" ht="34.200000000000003" customHeight="1" x14ac:dyDescent="0.3">
      <c r="B569" s="139"/>
      <c r="C569" s="170" t="s">
        <v>919</v>
      </c>
      <c r="D569" s="170" t="s">
        <v>169</v>
      </c>
      <c r="E569" s="171" t="s">
        <v>920</v>
      </c>
      <c r="F569" s="256" t="s">
        <v>921</v>
      </c>
      <c r="G569" s="256"/>
      <c r="H569" s="256"/>
      <c r="I569" s="256"/>
      <c r="J569" s="172" t="s">
        <v>211</v>
      </c>
      <c r="K569" s="173">
        <v>332</v>
      </c>
      <c r="L569" s="257">
        <v>0</v>
      </c>
      <c r="M569" s="257"/>
      <c r="N569" s="258">
        <f>ROUND(L569*K569,2)</f>
        <v>0</v>
      </c>
      <c r="O569" s="258"/>
      <c r="P569" s="258"/>
      <c r="Q569" s="258"/>
      <c r="R569" s="141"/>
      <c r="T569" s="174"/>
      <c r="U569" s="50" t="s">
        <v>39</v>
      </c>
      <c r="V569" s="41"/>
      <c r="W569" s="175">
        <f>V569*K569</f>
        <v>0</v>
      </c>
      <c r="X569" s="175">
        <v>0</v>
      </c>
      <c r="Y569" s="175">
        <f>X569*K569</f>
        <v>0</v>
      </c>
      <c r="Z569" s="175">
        <v>0</v>
      </c>
      <c r="AA569" s="176">
        <f>Z569*K569</f>
        <v>0</v>
      </c>
      <c r="AR569" s="22" t="s">
        <v>252</v>
      </c>
      <c r="AT569" s="22" t="s">
        <v>169</v>
      </c>
      <c r="AU569" s="22" t="s">
        <v>98</v>
      </c>
      <c r="AY569" s="22" t="s">
        <v>168</v>
      </c>
      <c r="BE569" s="111">
        <f>IF(U569="základní",N569,0)</f>
        <v>0</v>
      </c>
      <c r="BF569" s="111">
        <f>IF(U569="snížená",N569,0)</f>
        <v>0</v>
      </c>
      <c r="BG569" s="111">
        <f>IF(U569="zákl. přenesená",N569,0)</f>
        <v>0</v>
      </c>
      <c r="BH569" s="111">
        <f>IF(U569="sníž. přenesená",N569,0)</f>
        <v>0</v>
      </c>
      <c r="BI569" s="111">
        <f>IF(U569="nulová",N569,0)</f>
        <v>0</v>
      </c>
      <c r="BJ569" s="22" t="s">
        <v>82</v>
      </c>
      <c r="BK569" s="111">
        <f>ROUND(L569*K569,2)</f>
        <v>0</v>
      </c>
      <c r="BL569" s="22" t="s">
        <v>252</v>
      </c>
      <c r="BM569" s="22" t="s">
        <v>922</v>
      </c>
    </row>
    <row r="570" spans="1:65" s="199" customFormat="1" ht="14.4" customHeight="1" x14ac:dyDescent="0.3">
      <c r="B570" s="200"/>
      <c r="C570" s="201"/>
      <c r="D570" s="201"/>
      <c r="E570" s="202"/>
      <c r="F570" s="266" t="s">
        <v>923</v>
      </c>
      <c r="G570" s="266"/>
      <c r="H570" s="266"/>
      <c r="I570" s="266"/>
      <c r="J570" s="201"/>
      <c r="K570" s="202"/>
      <c r="L570" s="201"/>
      <c r="M570" s="201"/>
      <c r="N570" s="201"/>
      <c r="O570" s="201"/>
      <c r="P570" s="201"/>
      <c r="Q570" s="201"/>
      <c r="R570" s="203"/>
      <c r="T570" s="204"/>
      <c r="U570" s="201"/>
      <c r="V570" s="201"/>
      <c r="W570" s="201"/>
      <c r="X570" s="201"/>
      <c r="Y570" s="201"/>
      <c r="Z570" s="201"/>
      <c r="AA570" s="205"/>
      <c r="AT570" s="206" t="s">
        <v>176</v>
      </c>
      <c r="AU570" s="206" t="s">
        <v>98</v>
      </c>
      <c r="AV570" s="199" t="s">
        <v>82</v>
      </c>
      <c r="AW570" s="199" t="s">
        <v>32</v>
      </c>
      <c r="AX570" s="199" t="s">
        <v>74</v>
      </c>
      <c r="AY570" s="206" t="s">
        <v>168</v>
      </c>
    </row>
    <row r="571" spans="1:65" s="177" customFormat="1" ht="14.4" customHeight="1" x14ac:dyDescent="0.3">
      <c r="B571" s="178"/>
      <c r="C571" s="179"/>
      <c r="D571" s="179"/>
      <c r="E571" s="180"/>
      <c r="F571" s="260" t="s">
        <v>924</v>
      </c>
      <c r="G571" s="260"/>
      <c r="H571" s="260"/>
      <c r="I571" s="260"/>
      <c r="J571" s="179"/>
      <c r="K571" s="181">
        <v>166</v>
      </c>
      <c r="L571" s="179"/>
      <c r="M571" s="179"/>
      <c r="N571" s="179"/>
      <c r="O571" s="179"/>
      <c r="P571" s="179"/>
      <c r="Q571" s="179"/>
      <c r="R571" s="182"/>
      <c r="T571" s="183"/>
      <c r="U571" s="179"/>
      <c r="V571" s="179"/>
      <c r="W571" s="179"/>
      <c r="X571" s="179"/>
      <c r="Y571" s="179"/>
      <c r="Z571" s="179"/>
      <c r="AA571" s="184"/>
      <c r="AT571" s="185" t="s">
        <v>176</v>
      </c>
      <c r="AU571" s="185" t="s">
        <v>98</v>
      </c>
      <c r="AV571" s="177" t="s">
        <v>98</v>
      </c>
      <c r="AW571" s="177" t="s">
        <v>32</v>
      </c>
      <c r="AX571" s="177" t="s">
        <v>74</v>
      </c>
      <c r="AY571" s="185" t="s">
        <v>168</v>
      </c>
    </row>
    <row r="572" spans="1:65" s="177" customFormat="1" ht="14.4" customHeight="1" x14ac:dyDescent="0.3">
      <c r="B572" s="178"/>
      <c r="C572" s="179"/>
      <c r="D572" s="179"/>
      <c r="E572" s="180"/>
      <c r="F572" s="260" t="s">
        <v>925</v>
      </c>
      <c r="G572" s="260"/>
      <c r="H572" s="260"/>
      <c r="I572" s="260"/>
      <c r="J572" s="179"/>
      <c r="K572" s="181">
        <v>166</v>
      </c>
      <c r="L572" s="179"/>
      <c r="M572" s="179"/>
      <c r="N572" s="179"/>
      <c r="O572" s="179"/>
      <c r="P572" s="179"/>
      <c r="Q572" s="179"/>
      <c r="R572" s="182"/>
      <c r="T572" s="183"/>
      <c r="U572" s="179"/>
      <c r="V572" s="179"/>
      <c r="W572" s="179"/>
      <c r="X572" s="179"/>
      <c r="Y572" s="179"/>
      <c r="Z572" s="179"/>
      <c r="AA572" s="184"/>
      <c r="AT572" s="185" t="s">
        <v>176</v>
      </c>
      <c r="AU572" s="185" t="s">
        <v>98</v>
      </c>
      <c r="AV572" s="177" t="s">
        <v>98</v>
      </c>
      <c r="AW572" s="177" t="s">
        <v>32</v>
      </c>
      <c r="AX572" s="177" t="s">
        <v>74</v>
      </c>
      <c r="AY572" s="185" t="s">
        <v>168</v>
      </c>
    </row>
    <row r="573" spans="1:65" s="186" customFormat="1" ht="14.4" customHeight="1" x14ac:dyDescent="0.3">
      <c r="B573" s="187"/>
      <c r="C573" s="188"/>
      <c r="D573" s="188"/>
      <c r="E573" s="189"/>
      <c r="F573" s="261" t="s">
        <v>178</v>
      </c>
      <c r="G573" s="261"/>
      <c r="H573" s="261"/>
      <c r="I573" s="261"/>
      <c r="J573" s="188"/>
      <c r="K573" s="190">
        <v>332</v>
      </c>
      <c r="L573" s="188"/>
      <c r="M573" s="188"/>
      <c r="N573" s="188"/>
      <c r="O573" s="188"/>
      <c r="P573" s="188"/>
      <c r="Q573" s="188"/>
      <c r="R573" s="191"/>
      <c r="T573" s="192"/>
      <c r="U573" s="188"/>
      <c r="V573" s="188"/>
      <c r="W573" s="188"/>
      <c r="X573" s="188"/>
      <c r="Y573" s="188"/>
      <c r="Z573" s="188"/>
      <c r="AA573" s="193"/>
      <c r="AT573" s="194" t="s">
        <v>176</v>
      </c>
      <c r="AU573" s="194" t="s">
        <v>98</v>
      </c>
      <c r="AV573" s="186" t="s">
        <v>173</v>
      </c>
      <c r="AW573" s="186" t="s">
        <v>32</v>
      </c>
      <c r="AX573" s="186" t="s">
        <v>82</v>
      </c>
      <c r="AY573" s="194" t="s">
        <v>168</v>
      </c>
    </row>
    <row r="574" spans="1:65" s="39" customFormat="1" ht="22.95" customHeight="1" x14ac:dyDescent="0.3">
      <c r="B574" s="139"/>
      <c r="C574" s="195" t="s">
        <v>926</v>
      </c>
      <c r="D574" s="195" t="s">
        <v>301</v>
      </c>
      <c r="E574" s="196" t="s">
        <v>927</v>
      </c>
      <c r="F574" s="263" t="s">
        <v>928</v>
      </c>
      <c r="G574" s="263"/>
      <c r="H574" s="263"/>
      <c r="I574" s="263"/>
      <c r="J574" s="197" t="s">
        <v>211</v>
      </c>
      <c r="K574" s="198">
        <v>174.3</v>
      </c>
      <c r="L574" s="264">
        <v>0</v>
      </c>
      <c r="M574" s="264"/>
      <c r="N574" s="265">
        <f>ROUND(L574*K574,2)</f>
        <v>0</v>
      </c>
      <c r="O574" s="265"/>
      <c r="P574" s="265"/>
      <c r="Q574" s="265"/>
      <c r="R574" s="141"/>
      <c r="T574" s="174"/>
      <c r="U574" s="50" t="s">
        <v>39</v>
      </c>
      <c r="V574" s="41"/>
      <c r="W574" s="175">
        <f>V574*K574</f>
        <v>0</v>
      </c>
      <c r="X574" s="175">
        <v>6.0000000000000001E-3</v>
      </c>
      <c r="Y574" s="175">
        <f>X574*K574</f>
        <v>1.0458000000000001</v>
      </c>
      <c r="Z574" s="175">
        <v>0</v>
      </c>
      <c r="AA574" s="176">
        <f>Z574*K574</f>
        <v>0</v>
      </c>
      <c r="AR574" s="22" t="s">
        <v>330</v>
      </c>
      <c r="AT574" s="22" t="s">
        <v>301</v>
      </c>
      <c r="AU574" s="22" t="s">
        <v>98</v>
      </c>
      <c r="AY574" s="22" t="s">
        <v>168</v>
      </c>
      <c r="BE574" s="111">
        <f>IF(U574="základní",N574,0)</f>
        <v>0</v>
      </c>
      <c r="BF574" s="111">
        <f>IF(U574="snížená",N574,0)</f>
        <v>0</v>
      </c>
      <c r="BG574" s="111">
        <f>IF(U574="zákl. přenesená",N574,0)</f>
        <v>0</v>
      </c>
      <c r="BH574" s="111">
        <f>IF(U574="sníž. přenesená",N574,0)</f>
        <v>0</v>
      </c>
      <c r="BI574" s="111">
        <f>IF(U574="nulová",N574,0)</f>
        <v>0</v>
      </c>
      <c r="BJ574" s="22" t="s">
        <v>82</v>
      </c>
      <c r="BK574" s="111">
        <f>ROUND(L574*K574,2)</f>
        <v>0</v>
      </c>
      <c r="BL574" s="22" t="s">
        <v>252</v>
      </c>
      <c r="BM574" s="22" t="s">
        <v>929</v>
      </c>
    </row>
    <row r="575" spans="1:65" s="177" customFormat="1" ht="14.4" customHeight="1" x14ac:dyDescent="0.3">
      <c r="B575" s="178"/>
      <c r="C575" s="179"/>
      <c r="D575" s="179"/>
      <c r="E575" s="180"/>
      <c r="F575" s="259" t="s">
        <v>930</v>
      </c>
      <c r="G575" s="259"/>
      <c r="H575" s="259"/>
      <c r="I575" s="259"/>
      <c r="J575" s="179"/>
      <c r="K575" s="181">
        <v>174.3</v>
      </c>
      <c r="L575" s="179"/>
      <c r="M575" s="179"/>
      <c r="N575" s="179"/>
      <c r="O575" s="179"/>
      <c r="P575" s="179"/>
      <c r="Q575" s="179"/>
      <c r="R575" s="182"/>
      <c r="T575" s="183"/>
      <c r="U575" s="179"/>
      <c r="V575" s="179"/>
      <c r="W575" s="179"/>
      <c r="X575" s="179"/>
      <c r="Y575" s="179"/>
      <c r="Z575" s="179"/>
      <c r="AA575" s="184"/>
      <c r="AT575" s="185" t="s">
        <v>176</v>
      </c>
      <c r="AU575" s="185" t="s">
        <v>98</v>
      </c>
      <c r="AV575" s="177" t="s">
        <v>98</v>
      </c>
      <c r="AW575" s="177" t="s">
        <v>32</v>
      </c>
      <c r="AX575" s="177" t="s">
        <v>82</v>
      </c>
      <c r="AY575" s="185" t="s">
        <v>168</v>
      </c>
    </row>
    <row r="576" spans="1:65" s="39" customFormat="1" ht="14.4" customHeight="1" x14ac:dyDescent="0.3">
      <c r="B576" s="139"/>
      <c r="C576" s="195" t="s">
        <v>931</v>
      </c>
      <c r="D576" s="195" t="s">
        <v>301</v>
      </c>
      <c r="E576" s="196" t="s">
        <v>932</v>
      </c>
      <c r="F576" s="263" t="s">
        <v>933</v>
      </c>
      <c r="G576" s="263"/>
      <c r="H576" s="263"/>
      <c r="I576" s="263"/>
      <c r="J576" s="197" t="s">
        <v>298</v>
      </c>
      <c r="K576" s="198">
        <v>137</v>
      </c>
      <c r="L576" s="264">
        <v>0</v>
      </c>
      <c r="M576" s="264"/>
      <c r="N576" s="265">
        <f>ROUND(L576*K576,2)</f>
        <v>0</v>
      </c>
      <c r="O576" s="265"/>
      <c r="P576" s="265"/>
      <c r="Q576" s="265"/>
      <c r="R576" s="141"/>
      <c r="T576" s="174"/>
      <c r="U576" s="50" t="s">
        <v>39</v>
      </c>
      <c r="V576" s="41"/>
      <c r="W576" s="175">
        <f>V576*K576</f>
        <v>0</v>
      </c>
      <c r="X576" s="175">
        <v>0</v>
      </c>
      <c r="Y576" s="175">
        <f>X576*K576</f>
        <v>0</v>
      </c>
      <c r="Z576" s="175">
        <v>0</v>
      </c>
      <c r="AA576" s="176">
        <f>Z576*K576</f>
        <v>0</v>
      </c>
      <c r="AR576" s="22" t="s">
        <v>330</v>
      </c>
      <c r="AT576" s="22" t="s">
        <v>301</v>
      </c>
      <c r="AU576" s="22" t="s">
        <v>98</v>
      </c>
      <c r="AY576" s="22" t="s">
        <v>168</v>
      </c>
      <c r="BE576" s="111">
        <f>IF(U576="základní",N576,0)</f>
        <v>0</v>
      </c>
      <c r="BF576" s="111">
        <f>IF(U576="snížená",N576,0)</f>
        <v>0</v>
      </c>
      <c r="BG576" s="111">
        <f>IF(U576="zákl. přenesená",N576,0)</f>
        <v>0</v>
      </c>
      <c r="BH576" s="111">
        <f>IF(U576="sníž. přenesená",N576,0)</f>
        <v>0</v>
      </c>
      <c r="BI576" s="111">
        <f>IF(U576="nulová",N576,0)</f>
        <v>0</v>
      </c>
      <c r="BJ576" s="22" t="s">
        <v>82</v>
      </c>
      <c r="BK576" s="111">
        <f>ROUND(L576*K576,2)</f>
        <v>0</v>
      </c>
      <c r="BL576" s="22" t="s">
        <v>252</v>
      </c>
      <c r="BM576" s="22" t="s">
        <v>934</v>
      </c>
    </row>
    <row r="577" spans="1:65" s="177" customFormat="1" ht="14.4" customHeight="1" x14ac:dyDescent="0.3">
      <c r="B577" s="178"/>
      <c r="C577" s="179"/>
      <c r="D577" s="179"/>
      <c r="E577" s="180"/>
      <c r="F577" s="259" t="s">
        <v>935</v>
      </c>
      <c r="G577" s="259"/>
      <c r="H577" s="259"/>
      <c r="I577" s="259"/>
      <c r="J577" s="179"/>
      <c r="K577" s="181">
        <v>137</v>
      </c>
      <c r="L577" s="179"/>
      <c r="M577" s="179"/>
      <c r="N577" s="179"/>
      <c r="O577" s="179"/>
      <c r="P577" s="179"/>
      <c r="Q577" s="179"/>
      <c r="R577" s="182"/>
      <c r="T577" s="183"/>
      <c r="U577" s="179"/>
      <c r="V577" s="179"/>
      <c r="W577" s="179"/>
      <c r="X577" s="179"/>
      <c r="Y577" s="179"/>
      <c r="Z577" s="179"/>
      <c r="AA577" s="184"/>
      <c r="AT577" s="185" t="s">
        <v>176</v>
      </c>
      <c r="AU577" s="185" t="s">
        <v>98</v>
      </c>
      <c r="AV577" s="177" t="s">
        <v>98</v>
      </c>
      <c r="AW577" s="177" t="s">
        <v>32</v>
      </c>
      <c r="AX577" s="177" t="s">
        <v>82</v>
      </c>
      <c r="AY577" s="185" t="s">
        <v>168</v>
      </c>
    </row>
    <row r="578" spans="1:65" s="39" customFormat="1" ht="45.6" customHeight="1" x14ac:dyDescent="0.3">
      <c r="B578" s="139"/>
      <c r="C578" s="170" t="s">
        <v>936</v>
      </c>
      <c r="D578" s="170" t="s">
        <v>169</v>
      </c>
      <c r="E578" s="171" t="s">
        <v>937</v>
      </c>
      <c r="F578" s="256" t="s">
        <v>938</v>
      </c>
      <c r="G578" s="256"/>
      <c r="H578" s="256"/>
      <c r="I578" s="256"/>
      <c r="J578" s="172" t="s">
        <v>172</v>
      </c>
      <c r="K578" s="173">
        <v>41.4</v>
      </c>
      <c r="L578" s="257">
        <v>0</v>
      </c>
      <c r="M578" s="257"/>
      <c r="N578" s="258">
        <f>ROUND(L578*K578,2)</f>
        <v>0</v>
      </c>
      <c r="O578" s="258"/>
      <c r="P578" s="258"/>
      <c r="Q578" s="258"/>
      <c r="R578" s="141"/>
      <c r="T578" s="174"/>
      <c r="U578" s="50" t="s">
        <v>39</v>
      </c>
      <c r="V578" s="41"/>
      <c r="W578" s="175">
        <f>V578*K578</f>
        <v>0</v>
      </c>
      <c r="X578" s="175">
        <v>7.4999999999999997E-2</v>
      </c>
      <c r="Y578" s="175">
        <f>X578*K578</f>
        <v>3.105</v>
      </c>
      <c r="Z578" s="175">
        <v>0</v>
      </c>
      <c r="AA578" s="176">
        <f>Z578*K578</f>
        <v>0</v>
      </c>
      <c r="AR578" s="22" t="s">
        <v>252</v>
      </c>
      <c r="AT578" s="22" t="s">
        <v>169</v>
      </c>
      <c r="AU578" s="22" t="s">
        <v>98</v>
      </c>
      <c r="AY578" s="22" t="s">
        <v>168</v>
      </c>
      <c r="BE578" s="111">
        <f>IF(U578="základní",N578,0)</f>
        <v>0</v>
      </c>
      <c r="BF578" s="111">
        <f>IF(U578="snížená",N578,0)</f>
        <v>0</v>
      </c>
      <c r="BG578" s="111">
        <f>IF(U578="zákl. přenesená",N578,0)</f>
        <v>0</v>
      </c>
      <c r="BH578" s="111">
        <f>IF(U578="sníž. přenesená",N578,0)</f>
        <v>0</v>
      </c>
      <c r="BI578" s="111">
        <f>IF(U578="nulová",N578,0)</f>
        <v>0</v>
      </c>
      <c r="BJ578" s="22" t="s">
        <v>82</v>
      </c>
      <c r="BK578" s="111">
        <f>ROUND(L578*K578,2)</f>
        <v>0</v>
      </c>
      <c r="BL578" s="22" t="s">
        <v>252</v>
      </c>
      <c r="BM578" s="22" t="s">
        <v>939</v>
      </c>
    </row>
    <row r="579" spans="1:65" s="177" customFormat="1" ht="14.4" customHeight="1" x14ac:dyDescent="0.3">
      <c r="B579" s="178"/>
      <c r="C579" s="179"/>
      <c r="D579" s="179"/>
      <c r="E579" s="180"/>
      <c r="F579" s="259" t="s">
        <v>940</v>
      </c>
      <c r="G579" s="259"/>
      <c r="H579" s="259"/>
      <c r="I579" s="259"/>
      <c r="J579" s="179"/>
      <c r="K579" s="181">
        <v>41.4</v>
      </c>
      <c r="L579" s="179"/>
      <c r="M579" s="179"/>
      <c r="N579" s="179"/>
      <c r="O579" s="179"/>
      <c r="P579" s="179"/>
      <c r="Q579" s="179"/>
      <c r="R579" s="182"/>
      <c r="T579" s="183"/>
      <c r="U579" s="179"/>
      <c r="V579" s="179"/>
      <c r="W579" s="179"/>
      <c r="X579" s="179"/>
      <c r="Y579" s="179"/>
      <c r="Z579" s="179"/>
      <c r="AA579" s="184"/>
      <c r="AT579" s="185" t="s">
        <v>176</v>
      </c>
      <c r="AU579" s="185" t="s">
        <v>98</v>
      </c>
      <c r="AV579" s="177" t="s">
        <v>98</v>
      </c>
      <c r="AW579" s="177" t="s">
        <v>32</v>
      </c>
      <c r="AX579" s="177" t="s">
        <v>82</v>
      </c>
      <c r="AY579" s="185" t="s">
        <v>168</v>
      </c>
    </row>
    <row r="580" spans="1:65" s="39" customFormat="1" ht="34.200000000000003" customHeight="1" x14ac:dyDescent="0.3">
      <c r="B580" s="139"/>
      <c r="C580" s="170" t="s">
        <v>941</v>
      </c>
      <c r="D580" s="170" t="s">
        <v>169</v>
      </c>
      <c r="E580" s="171" t="s">
        <v>942</v>
      </c>
      <c r="F580" s="256" t="s">
        <v>943</v>
      </c>
      <c r="G580" s="256"/>
      <c r="H580" s="256"/>
      <c r="I580" s="256"/>
      <c r="J580" s="172" t="s">
        <v>211</v>
      </c>
      <c r="K580" s="173">
        <v>146.02000000000001</v>
      </c>
      <c r="L580" s="257">
        <v>0</v>
      </c>
      <c r="M580" s="257"/>
      <c r="N580" s="258">
        <f>ROUND(L580*K580,2)</f>
        <v>0</v>
      </c>
      <c r="O580" s="258"/>
      <c r="P580" s="258"/>
      <c r="Q580" s="258"/>
      <c r="R580" s="141"/>
      <c r="T580" s="174"/>
      <c r="U580" s="50" t="s">
        <v>39</v>
      </c>
      <c r="V580" s="41"/>
      <c r="W580" s="175">
        <f>V580*K580</f>
        <v>0</v>
      </c>
      <c r="X580" s="175">
        <v>0</v>
      </c>
      <c r="Y580" s="175">
        <f>X580*K580</f>
        <v>0</v>
      </c>
      <c r="Z580" s="175">
        <v>0</v>
      </c>
      <c r="AA580" s="176">
        <f>Z580*K580</f>
        <v>0</v>
      </c>
      <c r="AR580" s="22" t="s">
        <v>252</v>
      </c>
      <c r="AT580" s="22" t="s">
        <v>169</v>
      </c>
      <c r="AU580" s="22" t="s">
        <v>98</v>
      </c>
      <c r="AY580" s="22" t="s">
        <v>168</v>
      </c>
      <c r="BE580" s="111">
        <f>IF(U580="základní",N580,0)</f>
        <v>0</v>
      </c>
      <c r="BF580" s="111">
        <f>IF(U580="snížená",N580,0)</f>
        <v>0</v>
      </c>
      <c r="BG580" s="111">
        <f>IF(U580="zákl. přenesená",N580,0)</f>
        <v>0</v>
      </c>
      <c r="BH580" s="111">
        <f>IF(U580="sníž. přenesená",N580,0)</f>
        <v>0</v>
      </c>
      <c r="BI580" s="111">
        <f>IF(U580="nulová",N580,0)</f>
        <v>0</v>
      </c>
      <c r="BJ580" s="22" t="s">
        <v>82</v>
      </c>
      <c r="BK580" s="111">
        <f>ROUND(L580*K580,2)</f>
        <v>0</v>
      </c>
      <c r="BL580" s="22" t="s">
        <v>252</v>
      </c>
      <c r="BM580" s="22" t="s">
        <v>944</v>
      </c>
    </row>
    <row r="581" spans="1:65" s="177" customFormat="1" ht="14.4" customHeight="1" x14ac:dyDescent="0.3">
      <c r="B581" s="178"/>
      <c r="C581" s="179"/>
      <c r="D581" s="179"/>
      <c r="E581" s="180"/>
      <c r="F581" s="259" t="s">
        <v>945</v>
      </c>
      <c r="G581" s="259"/>
      <c r="H581" s="259"/>
      <c r="I581" s="259"/>
      <c r="J581" s="179"/>
      <c r="K581" s="181">
        <v>72.260000000000005</v>
      </c>
      <c r="L581" s="179"/>
      <c r="M581" s="179"/>
      <c r="N581" s="179"/>
      <c r="O581" s="179"/>
      <c r="P581" s="179"/>
      <c r="Q581" s="179"/>
      <c r="R581" s="182"/>
      <c r="T581" s="183"/>
      <c r="U581" s="179"/>
      <c r="V581" s="179"/>
      <c r="W581" s="179"/>
      <c r="X581" s="179"/>
      <c r="Y581" s="179"/>
      <c r="Z581" s="179"/>
      <c r="AA581" s="184"/>
      <c r="AT581" s="185" t="s">
        <v>176</v>
      </c>
      <c r="AU581" s="185" t="s">
        <v>98</v>
      </c>
      <c r="AV581" s="177" t="s">
        <v>98</v>
      </c>
      <c r="AW581" s="177" t="s">
        <v>32</v>
      </c>
      <c r="AX581" s="177" t="s">
        <v>74</v>
      </c>
      <c r="AY581" s="185" t="s">
        <v>168</v>
      </c>
    </row>
    <row r="582" spans="1:65" ht="14.4" customHeight="1" x14ac:dyDescent="0.3">
      <c r="A582" s="177"/>
      <c r="B582" s="178"/>
      <c r="C582" s="179"/>
      <c r="D582" s="179"/>
      <c r="E582" s="180"/>
      <c r="F582" s="260" t="s">
        <v>946</v>
      </c>
      <c r="G582" s="260"/>
      <c r="H582" s="260"/>
      <c r="I582" s="260"/>
      <c r="J582" s="179"/>
      <c r="K582" s="181">
        <v>20.34</v>
      </c>
      <c r="L582" s="179"/>
      <c r="M582" s="179"/>
      <c r="N582" s="179"/>
      <c r="O582" s="179"/>
      <c r="P582" s="179"/>
      <c r="Q582" s="179"/>
      <c r="R582" s="182"/>
      <c r="T582" s="183"/>
      <c r="U582" s="179"/>
      <c r="V582" s="179"/>
      <c r="W582" s="179"/>
      <c r="X582" s="179"/>
      <c r="Y582" s="179"/>
      <c r="Z582" s="179"/>
      <c r="AA582" s="184"/>
      <c r="AT582" s="185" t="s">
        <v>176</v>
      </c>
      <c r="AU582" s="185" t="s">
        <v>98</v>
      </c>
      <c r="AV582" s="177" t="s">
        <v>98</v>
      </c>
      <c r="AW582" s="177" t="s">
        <v>32</v>
      </c>
      <c r="AX582" s="177" t="s">
        <v>74</v>
      </c>
      <c r="AY582" s="185" t="s">
        <v>168</v>
      </c>
    </row>
    <row r="583" spans="1:65" ht="14.4" customHeight="1" x14ac:dyDescent="0.3">
      <c r="A583" s="177"/>
      <c r="B583" s="178"/>
      <c r="C583" s="179"/>
      <c r="D583" s="179"/>
      <c r="E583" s="180"/>
      <c r="F583" s="260" t="s">
        <v>947</v>
      </c>
      <c r="G583" s="260"/>
      <c r="H583" s="260"/>
      <c r="I583" s="260"/>
      <c r="J583" s="179"/>
      <c r="K583" s="181">
        <v>53.42</v>
      </c>
      <c r="L583" s="179"/>
      <c r="M583" s="179"/>
      <c r="N583" s="179"/>
      <c r="O583" s="179"/>
      <c r="P583" s="179"/>
      <c r="Q583" s="179"/>
      <c r="R583" s="182"/>
      <c r="T583" s="183"/>
      <c r="U583" s="179"/>
      <c r="V583" s="179"/>
      <c r="W583" s="179"/>
      <c r="X583" s="179"/>
      <c r="Y583" s="179"/>
      <c r="Z583" s="179"/>
      <c r="AA583" s="184"/>
      <c r="AT583" s="185" t="s">
        <v>176</v>
      </c>
      <c r="AU583" s="185" t="s">
        <v>98</v>
      </c>
      <c r="AV583" s="177" t="s">
        <v>98</v>
      </c>
      <c r="AW583" s="177" t="s">
        <v>32</v>
      </c>
      <c r="AX583" s="177" t="s">
        <v>74</v>
      </c>
      <c r="AY583" s="185" t="s">
        <v>168</v>
      </c>
    </row>
    <row r="584" spans="1:65" s="186" customFormat="1" ht="14.4" customHeight="1" x14ac:dyDescent="0.3">
      <c r="B584" s="187"/>
      <c r="C584" s="188"/>
      <c r="D584" s="188"/>
      <c r="E584" s="189"/>
      <c r="F584" s="261" t="s">
        <v>178</v>
      </c>
      <c r="G584" s="261"/>
      <c r="H584" s="261"/>
      <c r="I584" s="261"/>
      <c r="J584" s="188"/>
      <c r="K584" s="190">
        <v>146.02000000000001</v>
      </c>
      <c r="L584" s="188"/>
      <c r="M584" s="188"/>
      <c r="N584" s="188"/>
      <c r="O584" s="188"/>
      <c r="P584" s="188"/>
      <c r="Q584" s="188"/>
      <c r="R584" s="191"/>
      <c r="T584" s="192"/>
      <c r="U584" s="188"/>
      <c r="V584" s="188"/>
      <c r="W584" s="188"/>
      <c r="X584" s="188"/>
      <c r="Y584" s="188"/>
      <c r="Z584" s="188"/>
      <c r="AA584" s="193"/>
      <c r="AT584" s="194" t="s">
        <v>176</v>
      </c>
      <c r="AU584" s="194" t="s">
        <v>98</v>
      </c>
      <c r="AV584" s="186" t="s">
        <v>173</v>
      </c>
      <c r="AW584" s="186" t="s">
        <v>32</v>
      </c>
      <c r="AX584" s="186" t="s">
        <v>82</v>
      </c>
      <c r="AY584" s="194" t="s">
        <v>168</v>
      </c>
    </row>
    <row r="585" spans="1:65" s="39" customFormat="1" ht="14.4" customHeight="1" x14ac:dyDescent="0.3">
      <c r="B585" s="139"/>
      <c r="C585" s="195" t="s">
        <v>948</v>
      </c>
      <c r="D585" s="195" t="s">
        <v>301</v>
      </c>
      <c r="E585" s="196" t="s">
        <v>949</v>
      </c>
      <c r="F585" s="263" t="s">
        <v>950</v>
      </c>
      <c r="G585" s="263"/>
      <c r="H585" s="263"/>
      <c r="I585" s="263"/>
      <c r="J585" s="197" t="s">
        <v>422</v>
      </c>
      <c r="K585" s="198">
        <v>160.62200000000001</v>
      </c>
      <c r="L585" s="264">
        <v>0</v>
      </c>
      <c r="M585" s="264"/>
      <c r="N585" s="265">
        <f>ROUND(L585*K585,2)</f>
        <v>0</v>
      </c>
      <c r="O585" s="265"/>
      <c r="P585" s="265"/>
      <c r="Q585" s="265"/>
      <c r="R585" s="141"/>
      <c r="T585" s="174"/>
      <c r="U585" s="50" t="s">
        <v>39</v>
      </c>
      <c r="V585" s="41"/>
      <c r="W585" s="175">
        <f>V585*K585</f>
        <v>0</v>
      </c>
      <c r="X585" s="175">
        <v>1.6000000000000001E-4</v>
      </c>
      <c r="Y585" s="175">
        <f>X585*K585</f>
        <v>2.5699520000000003E-2</v>
      </c>
      <c r="Z585" s="175">
        <v>0</v>
      </c>
      <c r="AA585" s="176">
        <f>Z585*K585</f>
        <v>0</v>
      </c>
      <c r="AR585" s="22" t="s">
        <v>330</v>
      </c>
      <c r="AT585" s="22" t="s">
        <v>301</v>
      </c>
      <c r="AU585" s="22" t="s">
        <v>98</v>
      </c>
      <c r="AY585" s="22" t="s">
        <v>168</v>
      </c>
      <c r="BE585" s="111">
        <f>IF(U585="základní",N585,0)</f>
        <v>0</v>
      </c>
      <c r="BF585" s="111">
        <f>IF(U585="snížená",N585,0)</f>
        <v>0</v>
      </c>
      <c r="BG585" s="111">
        <f>IF(U585="zákl. přenesená",N585,0)</f>
        <v>0</v>
      </c>
      <c r="BH585" s="111">
        <f>IF(U585="sníž. přenesená",N585,0)</f>
        <v>0</v>
      </c>
      <c r="BI585" s="111">
        <f>IF(U585="nulová",N585,0)</f>
        <v>0</v>
      </c>
      <c r="BJ585" s="22" t="s">
        <v>82</v>
      </c>
      <c r="BK585" s="111">
        <f>ROUND(L585*K585,2)</f>
        <v>0</v>
      </c>
      <c r="BL585" s="22" t="s">
        <v>252</v>
      </c>
      <c r="BM585" s="22" t="s">
        <v>951</v>
      </c>
    </row>
    <row r="586" spans="1:65" s="177" customFormat="1" ht="14.4" customHeight="1" x14ac:dyDescent="0.3">
      <c r="B586" s="178"/>
      <c r="C586" s="179"/>
      <c r="D586" s="179"/>
      <c r="E586" s="180"/>
      <c r="F586" s="259" t="s">
        <v>952</v>
      </c>
      <c r="G586" s="259"/>
      <c r="H586" s="259"/>
      <c r="I586" s="259"/>
      <c r="J586" s="179"/>
      <c r="K586" s="181">
        <v>79.486000000000004</v>
      </c>
      <c r="L586" s="179"/>
      <c r="M586" s="179"/>
      <c r="N586" s="179"/>
      <c r="O586" s="179"/>
      <c r="P586" s="179"/>
      <c r="Q586" s="179"/>
      <c r="R586" s="182"/>
      <c r="T586" s="183"/>
      <c r="U586" s="179"/>
      <c r="V586" s="179"/>
      <c r="W586" s="179"/>
      <c r="X586" s="179"/>
      <c r="Y586" s="179"/>
      <c r="Z586" s="179"/>
      <c r="AA586" s="184"/>
      <c r="AT586" s="185" t="s">
        <v>176</v>
      </c>
      <c r="AU586" s="185" t="s">
        <v>98</v>
      </c>
      <c r="AV586" s="177" t="s">
        <v>98</v>
      </c>
      <c r="AW586" s="177" t="s">
        <v>32</v>
      </c>
      <c r="AX586" s="177" t="s">
        <v>74</v>
      </c>
      <c r="AY586" s="185" t="s">
        <v>168</v>
      </c>
    </row>
    <row r="587" spans="1:65" ht="14.4" customHeight="1" x14ac:dyDescent="0.3">
      <c r="A587" s="177"/>
      <c r="B587" s="178"/>
      <c r="C587" s="179"/>
      <c r="D587" s="179"/>
      <c r="E587" s="180"/>
      <c r="F587" s="260" t="s">
        <v>953</v>
      </c>
      <c r="G587" s="260"/>
      <c r="H587" s="260"/>
      <c r="I587" s="260"/>
      <c r="J587" s="179"/>
      <c r="K587" s="181">
        <v>22.373999999999999</v>
      </c>
      <c r="L587" s="179"/>
      <c r="M587" s="179"/>
      <c r="N587" s="179"/>
      <c r="O587" s="179"/>
      <c r="P587" s="179"/>
      <c r="Q587" s="179"/>
      <c r="R587" s="182"/>
      <c r="T587" s="183"/>
      <c r="U587" s="179"/>
      <c r="V587" s="179"/>
      <c r="W587" s="179"/>
      <c r="X587" s="179"/>
      <c r="Y587" s="179"/>
      <c r="Z587" s="179"/>
      <c r="AA587" s="184"/>
      <c r="AT587" s="185" t="s">
        <v>176</v>
      </c>
      <c r="AU587" s="185" t="s">
        <v>98</v>
      </c>
      <c r="AV587" s="177" t="s">
        <v>98</v>
      </c>
      <c r="AW587" s="177" t="s">
        <v>32</v>
      </c>
      <c r="AX587" s="177" t="s">
        <v>74</v>
      </c>
      <c r="AY587" s="185" t="s">
        <v>168</v>
      </c>
    </row>
    <row r="588" spans="1:65" ht="14.4" customHeight="1" x14ac:dyDescent="0.3">
      <c r="A588" s="177"/>
      <c r="B588" s="178"/>
      <c r="C588" s="179"/>
      <c r="D588" s="179"/>
      <c r="E588" s="180"/>
      <c r="F588" s="260" t="s">
        <v>954</v>
      </c>
      <c r="G588" s="260"/>
      <c r="H588" s="260"/>
      <c r="I588" s="260"/>
      <c r="J588" s="179"/>
      <c r="K588" s="181">
        <v>58.762</v>
      </c>
      <c r="L588" s="179"/>
      <c r="M588" s="179"/>
      <c r="N588" s="179"/>
      <c r="O588" s="179"/>
      <c r="P588" s="179"/>
      <c r="Q588" s="179"/>
      <c r="R588" s="182"/>
      <c r="T588" s="183"/>
      <c r="U588" s="179"/>
      <c r="V588" s="179"/>
      <c r="W588" s="179"/>
      <c r="X588" s="179"/>
      <c r="Y588" s="179"/>
      <c r="Z588" s="179"/>
      <c r="AA588" s="184"/>
      <c r="AT588" s="185" t="s">
        <v>176</v>
      </c>
      <c r="AU588" s="185" t="s">
        <v>98</v>
      </c>
      <c r="AV588" s="177" t="s">
        <v>98</v>
      </c>
      <c r="AW588" s="177" t="s">
        <v>32</v>
      </c>
      <c r="AX588" s="177" t="s">
        <v>74</v>
      </c>
      <c r="AY588" s="185" t="s">
        <v>168</v>
      </c>
    </row>
    <row r="589" spans="1:65" s="186" customFormat="1" ht="14.4" customHeight="1" x14ac:dyDescent="0.3">
      <c r="B589" s="187"/>
      <c r="C589" s="188"/>
      <c r="D589" s="188"/>
      <c r="E589" s="189"/>
      <c r="F589" s="261" t="s">
        <v>178</v>
      </c>
      <c r="G589" s="261"/>
      <c r="H589" s="261"/>
      <c r="I589" s="261"/>
      <c r="J589" s="188"/>
      <c r="K589" s="190">
        <v>160.62200000000001</v>
      </c>
      <c r="L589" s="188"/>
      <c r="M589" s="188"/>
      <c r="N589" s="188"/>
      <c r="O589" s="188"/>
      <c r="P589" s="188"/>
      <c r="Q589" s="188"/>
      <c r="R589" s="191"/>
      <c r="T589" s="192"/>
      <c r="U589" s="188"/>
      <c r="V589" s="188"/>
      <c r="W589" s="188"/>
      <c r="X589" s="188"/>
      <c r="Y589" s="188"/>
      <c r="Z589" s="188"/>
      <c r="AA589" s="193"/>
      <c r="AT589" s="194" t="s">
        <v>176</v>
      </c>
      <c r="AU589" s="194" t="s">
        <v>98</v>
      </c>
      <c r="AV589" s="186" t="s">
        <v>173</v>
      </c>
      <c r="AW589" s="186" t="s">
        <v>32</v>
      </c>
      <c r="AX589" s="186" t="s">
        <v>82</v>
      </c>
      <c r="AY589" s="194" t="s">
        <v>168</v>
      </c>
    </row>
    <row r="590" spans="1:65" s="39" customFormat="1" ht="22.95" customHeight="1" x14ac:dyDescent="0.3">
      <c r="B590" s="139"/>
      <c r="C590" s="170" t="s">
        <v>955</v>
      </c>
      <c r="D590" s="170" t="s">
        <v>169</v>
      </c>
      <c r="E590" s="171" t="s">
        <v>956</v>
      </c>
      <c r="F590" s="256" t="s">
        <v>957</v>
      </c>
      <c r="G590" s="256"/>
      <c r="H590" s="256"/>
      <c r="I590" s="256"/>
      <c r="J590" s="172" t="s">
        <v>211</v>
      </c>
      <c r="K590" s="173">
        <v>228.48</v>
      </c>
      <c r="L590" s="257">
        <v>0</v>
      </c>
      <c r="M590" s="257"/>
      <c r="N590" s="258">
        <f>ROUND(L590*K590,2)</f>
        <v>0</v>
      </c>
      <c r="O590" s="258"/>
      <c r="P590" s="258"/>
      <c r="Q590" s="258"/>
      <c r="R590" s="141"/>
      <c r="T590" s="174"/>
      <c r="U590" s="50" t="s">
        <v>39</v>
      </c>
      <c r="V590" s="41"/>
      <c r="W590" s="175">
        <f>V590*K590</f>
        <v>0</v>
      </c>
      <c r="X590" s="175">
        <v>0</v>
      </c>
      <c r="Y590" s="175">
        <f>X590*K590</f>
        <v>0</v>
      </c>
      <c r="Z590" s="175">
        <v>0</v>
      </c>
      <c r="AA590" s="176">
        <f>Z590*K590</f>
        <v>0</v>
      </c>
      <c r="AR590" s="22" t="s">
        <v>252</v>
      </c>
      <c r="AT590" s="22" t="s">
        <v>169</v>
      </c>
      <c r="AU590" s="22" t="s">
        <v>98</v>
      </c>
      <c r="AY590" s="22" t="s">
        <v>168</v>
      </c>
      <c r="BE590" s="111">
        <f>IF(U590="základní",N590,0)</f>
        <v>0</v>
      </c>
      <c r="BF590" s="111">
        <f>IF(U590="snížená",N590,0)</f>
        <v>0</v>
      </c>
      <c r="BG590" s="111">
        <f>IF(U590="zákl. přenesená",N590,0)</f>
        <v>0</v>
      </c>
      <c r="BH590" s="111">
        <f>IF(U590="sníž. přenesená",N590,0)</f>
        <v>0</v>
      </c>
      <c r="BI590" s="111">
        <f>IF(U590="nulová",N590,0)</f>
        <v>0</v>
      </c>
      <c r="BJ590" s="22" t="s">
        <v>82</v>
      </c>
      <c r="BK590" s="111">
        <f>ROUND(L590*K590,2)</f>
        <v>0</v>
      </c>
      <c r="BL590" s="22" t="s">
        <v>252</v>
      </c>
      <c r="BM590" s="22" t="s">
        <v>958</v>
      </c>
    </row>
    <row r="591" spans="1:65" s="177" customFormat="1" ht="14.4" customHeight="1" x14ac:dyDescent="0.3">
      <c r="B591" s="178"/>
      <c r="C591" s="179"/>
      <c r="D591" s="179"/>
      <c r="E591" s="180"/>
      <c r="F591" s="259" t="s">
        <v>959</v>
      </c>
      <c r="G591" s="259"/>
      <c r="H591" s="259"/>
      <c r="I591" s="259"/>
      <c r="J591" s="179"/>
      <c r="K591" s="181">
        <v>166</v>
      </c>
      <c r="L591" s="179"/>
      <c r="M591" s="179"/>
      <c r="N591" s="179"/>
      <c r="O591" s="179"/>
      <c r="P591" s="179"/>
      <c r="Q591" s="179"/>
      <c r="R591" s="182"/>
      <c r="T591" s="183"/>
      <c r="U591" s="179"/>
      <c r="V591" s="179"/>
      <c r="W591" s="179"/>
      <c r="X591" s="179"/>
      <c r="Y591" s="179"/>
      <c r="Z591" s="179"/>
      <c r="AA591" s="184"/>
      <c r="AT591" s="185" t="s">
        <v>176</v>
      </c>
      <c r="AU591" s="185" t="s">
        <v>98</v>
      </c>
      <c r="AV591" s="177" t="s">
        <v>98</v>
      </c>
      <c r="AW591" s="177" t="s">
        <v>32</v>
      </c>
      <c r="AX591" s="177" t="s">
        <v>74</v>
      </c>
      <c r="AY591" s="185" t="s">
        <v>168</v>
      </c>
    </row>
    <row r="592" spans="1:65" ht="14.4" customHeight="1" x14ac:dyDescent="0.3">
      <c r="A592" s="177"/>
      <c r="B592" s="178"/>
      <c r="C592" s="179"/>
      <c r="D592" s="179"/>
      <c r="E592" s="180"/>
      <c r="F592" s="260" t="s">
        <v>960</v>
      </c>
      <c r="G592" s="260"/>
      <c r="H592" s="260"/>
      <c r="I592" s="260"/>
      <c r="J592" s="179"/>
      <c r="K592" s="181">
        <v>26.18</v>
      </c>
      <c r="L592" s="179"/>
      <c r="M592" s="179"/>
      <c r="N592" s="179"/>
      <c r="O592" s="179"/>
      <c r="P592" s="179"/>
      <c r="Q592" s="179"/>
      <c r="R592" s="182"/>
      <c r="T592" s="183"/>
      <c r="U592" s="179"/>
      <c r="V592" s="179"/>
      <c r="W592" s="179"/>
      <c r="X592" s="179"/>
      <c r="Y592" s="179"/>
      <c r="Z592" s="179"/>
      <c r="AA592" s="184"/>
      <c r="AT592" s="185" t="s">
        <v>176</v>
      </c>
      <c r="AU592" s="185" t="s">
        <v>98</v>
      </c>
      <c r="AV592" s="177" t="s">
        <v>98</v>
      </c>
      <c r="AW592" s="177" t="s">
        <v>32</v>
      </c>
      <c r="AX592" s="177" t="s">
        <v>74</v>
      </c>
      <c r="AY592" s="185" t="s">
        <v>168</v>
      </c>
    </row>
    <row r="593" spans="1:65" ht="14.4" customHeight="1" x14ac:dyDescent="0.3">
      <c r="A593" s="177"/>
      <c r="B593" s="178"/>
      <c r="C593" s="179"/>
      <c r="D593" s="179"/>
      <c r="E593" s="180"/>
      <c r="F593" s="260" t="s">
        <v>961</v>
      </c>
      <c r="G593" s="260"/>
      <c r="H593" s="260"/>
      <c r="I593" s="260"/>
      <c r="J593" s="179"/>
      <c r="K593" s="181">
        <v>36.299999999999997</v>
      </c>
      <c r="L593" s="179"/>
      <c r="M593" s="179"/>
      <c r="N593" s="179"/>
      <c r="O593" s="179"/>
      <c r="P593" s="179"/>
      <c r="Q593" s="179"/>
      <c r="R593" s="182"/>
      <c r="T593" s="183"/>
      <c r="U593" s="179"/>
      <c r="V593" s="179"/>
      <c r="W593" s="179"/>
      <c r="X593" s="179"/>
      <c r="Y593" s="179"/>
      <c r="Z593" s="179"/>
      <c r="AA593" s="184"/>
      <c r="AT593" s="185" t="s">
        <v>176</v>
      </c>
      <c r="AU593" s="185" t="s">
        <v>98</v>
      </c>
      <c r="AV593" s="177" t="s">
        <v>98</v>
      </c>
      <c r="AW593" s="177" t="s">
        <v>32</v>
      </c>
      <c r="AX593" s="177" t="s">
        <v>74</v>
      </c>
      <c r="AY593" s="185" t="s">
        <v>168</v>
      </c>
    </row>
    <row r="594" spans="1:65" s="186" customFormat="1" ht="14.4" customHeight="1" x14ac:dyDescent="0.3">
      <c r="B594" s="187"/>
      <c r="C594" s="188"/>
      <c r="D594" s="188"/>
      <c r="E594" s="189"/>
      <c r="F594" s="261" t="s">
        <v>178</v>
      </c>
      <c r="G594" s="261"/>
      <c r="H594" s="261"/>
      <c r="I594" s="261"/>
      <c r="J594" s="188"/>
      <c r="K594" s="190">
        <v>228.48</v>
      </c>
      <c r="L594" s="188"/>
      <c r="M594" s="188"/>
      <c r="N594" s="188"/>
      <c r="O594" s="188"/>
      <c r="P594" s="188"/>
      <c r="Q594" s="188"/>
      <c r="R594" s="191"/>
      <c r="T594" s="192"/>
      <c r="U594" s="188"/>
      <c r="V594" s="188"/>
      <c r="W594" s="188"/>
      <c r="X594" s="188"/>
      <c r="Y594" s="188"/>
      <c r="Z594" s="188"/>
      <c r="AA594" s="193"/>
      <c r="AT594" s="194" t="s">
        <v>176</v>
      </c>
      <c r="AU594" s="194" t="s">
        <v>98</v>
      </c>
      <c r="AV594" s="186" t="s">
        <v>173</v>
      </c>
      <c r="AW594" s="186" t="s">
        <v>32</v>
      </c>
      <c r="AX594" s="186" t="s">
        <v>82</v>
      </c>
      <c r="AY594" s="194" t="s">
        <v>168</v>
      </c>
    </row>
    <row r="595" spans="1:65" s="39" customFormat="1" ht="22.95" customHeight="1" x14ac:dyDescent="0.3">
      <c r="B595" s="139"/>
      <c r="C595" s="195" t="s">
        <v>962</v>
      </c>
      <c r="D595" s="195" t="s">
        <v>301</v>
      </c>
      <c r="E595" s="196" t="s">
        <v>963</v>
      </c>
      <c r="F595" s="263" t="s">
        <v>964</v>
      </c>
      <c r="G595" s="263"/>
      <c r="H595" s="263"/>
      <c r="I595" s="263"/>
      <c r="J595" s="197" t="s">
        <v>211</v>
      </c>
      <c r="K595" s="198">
        <v>190.9</v>
      </c>
      <c r="L595" s="264">
        <v>0</v>
      </c>
      <c r="M595" s="264"/>
      <c r="N595" s="265">
        <f>ROUND(L595*K595,2)</f>
        <v>0</v>
      </c>
      <c r="O595" s="265"/>
      <c r="P595" s="265"/>
      <c r="Q595" s="265"/>
      <c r="R595" s="141"/>
      <c r="T595" s="174"/>
      <c r="U595" s="50" t="s">
        <v>39</v>
      </c>
      <c r="V595" s="41"/>
      <c r="W595" s="175">
        <f>V595*K595</f>
        <v>0</v>
      </c>
      <c r="X595" s="175">
        <v>1.8000000000000001E-4</v>
      </c>
      <c r="Y595" s="175">
        <f>X595*K595</f>
        <v>3.4362000000000004E-2</v>
      </c>
      <c r="Z595" s="175">
        <v>0</v>
      </c>
      <c r="AA595" s="176">
        <f>Z595*K595</f>
        <v>0</v>
      </c>
      <c r="AR595" s="22" t="s">
        <v>330</v>
      </c>
      <c r="AT595" s="22" t="s">
        <v>301</v>
      </c>
      <c r="AU595" s="22" t="s">
        <v>98</v>
      </c>
      <c r="AY595" s="22" t="s">
        <v>168</v>
      </c>
      <c r="BE595" s="111">
        <f>IF(U595="základní",N595,0)</f>
        <v>0</v>
      </c>
      <c r="BF595" s="111">
        <f>IF(U595="snížená",N595,0)</f>
        <v>0</v>
      </c>
      <c r="BG595" s="111">
        <f>IF(U595="zákl. přenesená",N595,0)</f>
        <v>0</v>
      </c>
      <c r="BH595" s="111">
        <f>IF(U595="sníž. přenesená",N595,0)</f>
        <v>0</v>
      </c>
      <c r="BI595" s="111">
        <f>IF(U595="nulová",N595,0)</f>
        <v>0</v>
      </c>
      <c r="BJ595" s="22" t="s">
        <v>82</v>
      </c>
      <c r="BK595" s="111">
        <f>ROUND(L595*K595,2)</f>
        <v>0</v>
      </c>
      <c r="BL595" s="22" t="s">
        <v>252</v>
      </c>
      <c r="BM595" s="22" t="s">
        <v>965</v>
      </c>
    </row>
    <row r="596" spans="1:65" s="177" customFormat="1" ht="14.4" customHeight="1" x14ac:dyDescent="0.3">
      <c r="B596" s="178"/>
      <c r="C596" s="179"/>
      <c r="D596" s="179"/>
      <c r="E596" s="180"/>
      <c r="F596" s="259" t="s">
        <v>966</v>
      </c>
      <c r="G596" s="259"/>
      <c r="H596" s="259"/>
      <c r="I596" s="259"/>
      <c r="J596" s="179"/>
      <c r="K596" s="181">
        <v>190.9</v>
      </c>
      <c r="L596" s="179"/>
      <c r="M596" s="179"/>
      <c r="N596" s="179"/>
      <c r="O596" s="179"/>
      <c r="P596" s="179"/>
      <c r="Q596" s="179"/>
      <c r="R596" s="182"/>
      <c r="T596" s="183"/>
      <c r="U596" s="179"/>
      <c r="V596" s="179"/>
      <c r="W596" s="179"/>
      <c r="X596" s="179"/>
      <c r="Y596" s="179"/>
      <c r="Z596" s="179"/>
      <c r="AA596" s="184"/>
      <c r="AT596" s="185" t="s">
        <v>176</v>
      </c>
      <c r="AU596" s="185" t="s">
        <v>98</v>
      </c>
      <c r="AV596" s="177" t="s">
        <v>98</v>
      </c>
      <c r="AW596" s="177" t="s">
        <v>32</v>
      </c>
      <c r="AX596" s="177" t="s">
        <v>82</v>
      </c>
      <c r="AY596" s="185" t="s">
        <v>168</v>
      </c>
    </row>
    <row r="597" spans="1:65" s="39" customFormat="1" ht="22.95" customHeight="1" x14ac:dyDescent="0.3">
      <c r="B597" s="139"/>
      <c r="C597" s="195" t="s">
        <v>967</v>
      </c>
      <c r="D597" s="195" t="s">
        <v>301</v>
      </c>
      <c r="E597" s="196" t="s">
        <v>968</v>
      </c>
      <c r="F597" s="263" t="s">
        <v>969</v>
      </c>
      <c r="G597" s="263"/>
      <c r="H597" s="263"/>
      <c r="I597" s="263"/>
      <c r="J597" s="197" t="s">
        <v>422</v>
      </c>
      <c r="K597" s="198">
        <v>68.727999999999994</v>
      </c>
      <c r="L597" s="264">
        <v>0</v>
      </c>
      <c r="M597" s="264"/>
      <c r="N597" s="265">
        <f>ROUND(L597*K597,2)</f>
        <v>0</v>
      </c>
      <c r="O597" s="265"/>
      <c r="P597" s="265"/>
      <c r="Q597" s="265"/>
      <c r="R597" s="141"/>
      <c r="T597" s="174"/>
      <c r="U597" s="50" t="s">
        <v>39</v>
      </c>
      <c r="V597" s="41"/>
      <c r="W597" s="175">
        <f>V597*K597</f>
        <v>0</v>
      </c>
      <c r="X597" s="175">
        <v>8.0000000000000007E-5</v>
      </c>
      <c r="Y597" s="175">
        <f>X597*K597</f>
        <v>5.4982399999999997E-3</v>
      </c>
      <c r="Z597" s="175">
        <v>0</v>
      </c>
      <c r="AA597" s="176">
        <f>Z597*K597</f>
        <v>0</v>
      </c>
      <c r="AR597" s="22" t="s">
        <v>330</v>
      </c>
      <c r="AT597" s="22" t="s">
        <v>301</v>
      </c>
      <c r="AU597" s="22" t="s">
        <v>98</v>
      </c>
      <c r="AY597" s="22" t="s">
        <v>168</v>
      </c>
      <c r="BE597" s="111">
        <f>IF(U597="základní",N597,0)</f>
        <v>0</v>
      </c>
      <c r="BF597" s="111">
        <f>IF(U597="snížená",N597,0)</f>
        <v>0</v>
      </c>
      <c r="BG597" s="111">
        <f>IF(U597="zákl. přenesená",N597,0)</f>
        <v>0</v>
      </c>
      <c r="BH597" s="111">
        <f>IF(U597="sníž. přenesená",N597,0)</f>
        <v>0</v>
      </c>
      <c r="BI597" s="111">
        <f>IF(U597="nulová",N597,0)</f>
        <v>0</v>
      </c>
      <c r="BJ597" s="22" t="s">
        <v>82</v>
      </c>
      <c r="BK597" s="111">
        <f>ROUND(L597*K597,2)</f>
        <v>0</v>
      </c>
      <c r="BL597" s="22" t="s">
        <v>252</v>
      </c>
      <c r="BM597" s="22" t="s">
        <v>970</v>
      </c>
    </row>
    <row r="598" spans="1:65" s="177" customFormat="1" ht="14.4" customHeight="1" x14ac:dyDescent="0.3">
      <c r="B598" s="178"/>
      <c r="C598" s="179"/>
      <c r="D598" s="179"/>
      <c r="E598" s="180"/>
      <c r="F598" s="259" t="s">
        <v>971</v>
      </c>
      <c r="G598" s="259"/>
      <c r="H598" s="259"/>
      <c r="I598" s="259"/>
      <c r="J598" s="179"/>
      <c r="K598" s="181">
        <v>28.797999999999998</v>
      </c>
      <c r="L598" s="179"/>
      <c r="M598" s="179"/>
      <c r="N598" s="179"/>
      <c r="O598" s="179"/>
      <c r="P598" s="179"/>
      <c r="Q598" s="179"/>
      <c r="R598" s="182"/>
      <c r="T598" s="183"/>
      <c r="U598" s="179"/>
      <c r="V598" s="179"/>
      <c r="W598" s="179"/>
      <c r="X598" s="179"/>
      <c r="Y598" s="179"/>
      <c r="Z598" s="179"/>
      <c r="AA598" s="184"/>
      <c r="AT598" s="185" t="s">
        <v>176</v>
      </c>
      <c r="AU598" s="185" t="s">
        <v>98</v>
      </c>
      <c r="AV598" s="177" t="s">
        <v>98</v>
      </c>
      <c r="AW598" s="177" t="s">
        <v>32</v>
      </c>
      <c r="AX598" s="177" t="s">
        <v>74</v>
      </c>
      <c r="AY598" s="185" t="s">
        <v>168</v>
      </c>
    </row>
    <row r="599" spans="1:65" ht="14.4" customHeight="1" x14ac:dyDescent="0.3">
      <c r="A599" s="177"/>
      <c r="B599" s="178"/>
      <c r="C599" s="179"/>
      <c r="D599" s="179"/>
      <c r="E599" s="180"/>
      <c r="F599" s="260" t="s">
        <v>972</v>
      </c>
      <c r="G599" s="260"/>
      <c r="H599" s="260"/>
      <c r="I599" s="260"/>
      <c r="J599" s="179"/>
      <c r="K599" s="181">
        <v>39.93</v>
      </c>
      <c r="L599" s="179"/>
      <c r="M599" s="179"/>
      <c r="N599" s="179"/>
      <c r="O599" s="179"/>
      <c r="P599" s="179"/>
      <c r="Q599" s="179"/>
      <c r="R599" s="182"/>
      <c r="T599" s="183"/>
      <c r="U599" s="179"/>
      <c r="V599" s="179"/>
      <c r="W599" s="179"/>
      <c r="X599" s="179"/>
      <c r="Y599" s="179"/>
      <c r="Z599" s="179"/>
      <c r="AA599" s="184"/>
      <c r="AT599" s="185" t="s">
        <v>176</v>
      </c>
      <c r="AU599" s="185" t="s">
        <v>98</v>
      </c>
      <c r="AV599" s="177" t="s">
        <v>98</v>
      </c>
      <c r="AW599" s="177" t="s">
        <v>32</v>
      </c>
      <c r="AX599" s="177" t="s">
        <v>74</v>
      </c>
      <c r="AY599" s="185" t="s">
        <v>168</v>
      </c>
    </row>
    <row r="600" spans="1:65" s="186" customFormat="1" ht="14.4" customHeight="1" x14ac:dyDescent="0.3">
      <c r="B600" s="187"/>
      <c r="C600" s="188"/>
      <c r="D600" s="188"/>
      <c r="E600" s="189"/>
      <c r="F600" s="261" t="s">
        <v>178</v>
      </c>
      <c r="G600" s="261"/>
      <c r="H600" s="261"/>
      <c r="I600" s="261"/>
      <c r="J600" s="188"/>
      <c r="K600" s="190">
        <v>68.727999999999994</v>
      </c>
      <c r="L600" s="188"/>
      <c r="M600" s="188"/>
      <c r="N600" s="188"/>
      <c r="O600" s="188"/>
      <c r="P600" s="188"/>
      <c r="Q600" s="188"/>
      <c r="R600" s="191"/>
      <c r="T600" s="192"/>
      <c r="U600" s="188"/>
      <c r="V600" s="188"/>
      <c r="W600" s="188"/>
      <c r="X600" s="188"/>
      <c r="Y600" s="188"/>
      <c r="Z600" s="188"/>
      <c r="AA600" s="193"/>
      <c r="AT600" s="194" t="s">
        <v>176</v>
      </c>
      <c r="AU600" s="194" t="s">
        <v>98</v>
      </c>
      <c r="AV600" s="186" t="s">
        <v>173</v>
      </c>
      <c r="AW600" s="186" t="s">
        <v>32</v>
      </c>
      <c r="AX600" s="186" t="s">
        <v>82</v>
      </c>
      <c r="AY600" s="194" t="s">
        <v>168</v>
      </c>
    </row>
    <row r="601" spans="1:65" s="39" customFormat="1" ht="22.95" customHeight="1" x14ac:dyDescent="0.3">
      <c r="B601" s="139"/>
      <c r="C601" s="170" t="s">
        <v>973</v>
      </c>
      <c r="D601" s="170" t="s">
        <v>169</v>
      </c>
      <c r="E601" s="171" t="s">
        <v>974</v>
      </c>
      <c r="F601" s="256" t="s">
        <v>975</v>
      </c>
      <c r="G601" s="256"/>
      <c r="H601" s="256"/>
      <c r="I601" s="256"/>
      <c r="J601" s="172" t="s">
        <v>422</v>
      </c>
      <c r="K601" s="173">
        <v>35.024000000000001</v>
      </c>
      <c r="L601" s="257">
        <v>0</v>
      </c>
      <c r="M601" s="257"/>
      <c r="N601" s="258">
        <f>ROUND(L601*K601,2)</f>
        <v>0</v>
      </c>
      <c r="O601" s="258"/>
      <c r="P601" s="258"/>
      <c r="Q601" s="258"/>
      <c r="R601" s="141"/>
      <c r="T601" s="174"/>
      <c r="U601" s="50" t="s">
        <v>39</v>
      </c>
      <c r="V601" s="41"/>
      <c r="W601" s="175">
        <f>V601*K601</f>
        <v>0</v>
      </c>
      <c r="X601" s="175">
        <v>0</v>
      </c>
      <c r="Y601" s="175">
        <f>X601*K601</f>
        <v>0</v>
      </c>
      <c r="Z601" s="175">
        <v>0</v>
      </c>
      <c r="AA601" s="176">
        <f>Z601*K601</f>
        <v>0</v>
      </c>
      <c r="AR601" s="22" t="s">
        <v>252</v>
      </c>
      <c r="AT601" s="22" t="s">
        <v>169</v>
      </c>
      <c r="AU601" s="22" t="s">
        <v>98</v>
      </c>
      <c r="AY601" s="22" t="s">
        <v>168</v>
      </c>
      <c r="BE601" s="111">
        <f>IF(U601="základní",N601,0)</f>
        <v>0</v>
      </c>
      <c r="BF601" s="111">
        <f>IF(U601="snížená",N601,0)</f>
        <v>0</v>
      </c>
      <c r="BG601" s="111">
        <f>IF(U601="zákl. přenesená",N601,0)</f>
        <v>0</v>
      </c>
      <c r="BH601" s="111">
        <f>IF(U601="sníž. přenesená",N601,0)</f>
        <v>0</v>
      </c>
      <c r="BI601" s="111">
        <f>IF(U601="nulová",N601,0)</f>
        <v>0</v>
      </c>
      <c r="BJ601" s="22" t="s">
        <v>82</v>
      </c>
      <c r="BK601" s="111">
        <f>ROUND(L601*K601,2)</f>
        <v>0</v>
      </c>
      <c r="BL601" s="22" t="s">
        <v>252</v>
      </c>
      <c r="BM601" s="22" t="s">
        <v>976</v>
      </c>
    </row>
    <row r="602" spans="1:65" s="177" customFormat="1" ht="14.4" customHeight="1" x14ac:dyDescent="0.3">
      <c r="B602" s="178"/>
      <c r="C602" s="179"/>
      <c r="D602" s="179"/>
      <c r="E602" s="180"/>
      <c r="F602" s="259" t="s">
        <v>977</v>
      </c>
      <c r="G602" s="259"/>
      <c r="H602" s="259"/>
      <c r="I602" s="259"/>
      <c r="J602" s="179"/>
      <c r="K602" s="181">
        <v>35.024000000000001</v>
      </c>
      <c r="L602" s="179"/>
      <c r="M602" s="179"/>
      <c r="N602" s="179"/>
      <c r="O602" s="179"/>
      <c r="P602" s="179"/>
      <c r="Q602" s="179"/>
      <c r="R602" s="182"/>
      <c r="T602" s="183"/>
      <c r="U602" s="179"/>
      <c r="V602" s="179"/>
      <c r="W602" s="179"/>
      <c r="X602" s="179"/>
      <c r="Y602" s="179"/>
      <c r="Z602" s="179"/>
      <c r="AA602" s="184"/>
      <c r="AT602" s="185" t="s">
        <v>176</v>
      </c>
      <c r="AU602" s="185" t="s">
        <v>98</v>
      </c>
      <c r="AV602" s="177" t="s">
        <v>98</v>
      </c>
      <c r="AW602" s="177" t="s">
        <v>32</v>
      </c>
      <c r="AX602" s="177" t="s">
        <v>82</v>
      </c>
      <c r="AY602" s="185" t="s">
        <v>168</v>
      </c>
    </row>
    <row r="603" spans="1:65" s="39" customFormat="1" ht="14.4" customHeight="1" x14ac:dyDescent="0.3">
      <c r="B603" s="139"/>
      <c r="C603" s="195" t="s">
        <v>978</v>
      </c>
      <c r="D603" s="195" t="s">
        <v>301</v>
      </c>
      <c r="E603" s="196" t="s">
        <v>979</v>
      </c>
      <c r="F603" s="263" t="s">
        <v>980</v>
      </c>
      <c r="G603" s="263"/>
      <c r="H603" s="263"/>
      <c r="I603" s="263"/>
      <c r="J603" s="197" t="s">
        <v>172</v>
      </c>
      <c r="K603" s="198">
        <v>1.7999999999999999E-2</v>
      </c>
      <c r="L603" s="264">
        <v>0</v>
      </c>
      <c r="M603" s="264"/>
      <c r="N603" s="265">
        <f>ROUND(L603*K603,2)</f>
        <v>0</v>
      </c>
      <c r="O603" s="265"/>
      <c r="P603" s="265"/>
      <c r="Q603" s="265"/>
      <c r="R603" s="141"/>
      <c r="T603" s="174"/>
      <c r="U603" s="50" t="s">
        <v>39</v>
      </c>
      <c r="V603" s="41"/>
      <c r="W603" s="175">
        <f>V603*K603</f>
        <v>0</v>
      </c>
      <c r="X603" s="175">
        <v>3.2000000000000001E-2</v>
      </c>
      <c r="Y603" s="175">
        <f>X603*K603</f>
        <v>5.7600000000000001E-4</v>
      </c>
      <c r="Z603" s="175">
        <v>0</v>
      </c>
      <c r="AA603" s="176">
        <f>Z603*K603</f>
        <v>0</v>
      </c>
      <c r="AR603" s="22" t="s">
        <v>330</v>
      </c>
      <c r="AT603" s="22" t="s">
        <v>301</v>
      </c>
      <c r="AU603" s="22" t="s">
        <v>98</v>
      </c>
      <c r="AY603" s="22" t="s">
        <v>168</v>
      </c>
      <c r="BE603" s="111">
        <f>IF(U603="základní",N603,0)</f>
        <v>0</v>
      </c>
      <c r="BF603" s="111">
        <f>IF(U603="snížená",N603,0)</f>
        <v>0</v>
      </c>
      <c r="BG603" s="111">
        <f>IF(U603="zákl. přenesená",N603,0)</f>
        <v>0</v>
      </c>
      <c r="BH603" s="111">
        <f>IF(U603="sníž. přenesená",N603,0)</f>
        <v>0</v>
      </c>
      <c r="BI603" s="111">
        <f>IF(U603="nulová",N603,0)</f>
        <v>0</v>
      </c>
      <c r="BJ603" s="22" t="s">
        <v>82</v>
      </c>
      <c r="BK603" s="111">
        <f>ROUND(L603*K603,2)</f>
        <v>0</v>
      </c>
      <c r="BL603" s="22" t="s">
        <v>252</v>
      </c>
      <c r="BM603" s="22" t="s">
        <v>981</v>
      </c>
    </row>
    <row r="604" spans="1:65" s="177" customFormat="1" ht="22.95" customHeight="1" x14ac:dyDescent="0.3">
      <c r="B604" s="178"/>
      <c r="C604" s="179"/>
      <c r="D604" s="179"/>
      <c r="E604" s="180"/>
      <c r="F604" s="259" t="s">
        <v>982</v>
      </c>
      <c r="G604" s="259"/>
      <c r="H604" s="259"/>
      <c r="I604" s="259"/>
      <c r="J604" s="179"/>
      <c r="K604" s="181">
        <v>1.7999999999999999E-2</v>
      </c>
      <c r="L604" s="179"/>
      <c r="M604" s="179"/>
      <c r="N604" s="179"/>
      <c r="O604" s="179"/>
      <c r="P604" s="179"/>
      <c r="Q604" s="179"/>
      <c r="R604" s="182"/>
      <c r="T604" s="183"/>
      <c r="U604" s="179"/>
      <c r="V604" s="179"/>
      <c r="W604" s="179"/>
      <c r="X604" s="179"/>
      <c r="Y604" s="179"/>
      <c r="Z604" s="179"/>
      <c r="AA604" s="184"/>
      <c r="AT604" s="185" t="s">
        <v>176</v>
      </c>
      <c r="AU604" s="185" t="s">
        <v>98</v>
      </c>
      <c r="AV604" s="177" t="s">
        <v>98</v>
      </c>
      <c r="AW604" s="177" t="s">
        <v>32</v>
      </c>
      <c r="AX604" s="177" t="s">
        <v>74</v>
      </c>
      <c r="AY604" s="185" t="s">
        <v>168</v>
      </c>
    </row>
    <row r="605" spans="1:65" s="186" customFormat="1" ht="14.4" customHeight="1" x14ac:dyDescent="0.3">
      <c r="B605" s="187"/>
      <c r="C605" s="188"/>
      <c r="D605" s="188"/>
      <c r="E605" s="189"/>
      <c r="F605" s="261" t="s">
        <v>178</v>
      </c>
      <c r="G605" s="261"/>
      <c r="H605" s="261"/>
      <c r="I605" s="261"/>
      <c r="J605" s="188"/>
      <c r="K605" s="190">
        <v>1.7999999999999999E-2</v>
      </c>
      <c r="L605" s="188"/>
      <c r="M605" s="188"/>
      <c r="N605" s="188"/>
      <c r="O605" s="188"/>
      <c r="P605" s="188"/>
      <c r="Q605" s="188"/>
      <c r="R605" s="191"/>
      <c r="T605" s="192"/>
      <c r="U605" s="188"/>
      <c r="V605" s="188"/>
      <c r="W605" s="188"/>
      <c r="X605" s="188"/>
      <c r="Y605" s="188"/>
      <c r="Z605" s="188"/>
      <c r="AA605" s="193"/>
      <c r="AT605" s="194" t="s">
        <v>176</v>
      </c>
      <c r="AU605" s="194" t="s">
        <v>98</v>
      </c>
      <c r="AV605" s="186" t="s">
        <v>173</v>
      </c>
      <c r="AW605" s="186" t="s">
        <v>32</v>
      </c>
      <c r="AX605" s="186" t="s">
        <v>82</v>
      </c>
      <c r="AY605" s="194" t="s">
        <v>168</v>
      </c>
    </row>
    <row r="606" spans="1:65" s="39" customFormat="1" ht="22.95" customHeight="1" x14ac:dyDescent="0.3">
      <c r="B606" s="139"/>
      <c r="C606" s="170" t="s">
        <v>983</v>
      </c>
      <c r="D606" s="170" t="s">
        <v>169</v>
      </c>
      <c r="E606" s="171" t="s">
        <v>984</v>
      </c>
      <c r="F606" s="256" t="s">
        <v>985</v>
      </c>
      <c r="G606" s="256"/>
      <c r="H606" s="256"/>
      <c r="I606" s="256"/>
      <c r="J606" s="172" t="s">
        <v>200</v>
      </c>
      <c r="K606" s="173">
        <v>4.2169999999999996</v>
      </c>
      <c r="L606" s="257">
        <v>0</v>
      </c>
      <c r="M606" s="257"/>
      <c r="N606" s="258">
        <f>ROUND(L606*K606,2)</f>
        <v>0</v>
      </c>
      <c r="O606" s="258"/>
      <c r="P606" s="258"/>
      <c r="Q606" s="258"/>
      <c r="R606" s="141"/>
      <c r="T606" s="174"/>
      <c r="U606" s="50" t="s">
        <v>39</v>
      </c>
      <c r="V606" s="41"/>
      <c r="W606" s="175">
        <f>V606*K606</f>
        <v>0</v>
      </c>
      <c r="X606" s="175">
        <v>0</v>
      </c>
      <c r="Y606" s="175">
        <f>X606*K606</f>
        <v>0</v>
      </c>
      <c r="Z606" s="175">
        <v>0</v>
      </c>
      <c r="AA606" s="176">
        <f>Z606*K606</f>
        <v>0</v>
      </c>
      <c r="AR606" s="22" t="s">
        <v>252</v>
      </c>
      <c r="AT606" s="22" t="s">
        <v>169</v>
      </c>
      <c r="AU606" s="22" t="s">
        <v>98</v>
      </c>
      <c r="AY606" s="22" t="s">
        <v>168</v>
      </c>
      <c r="BE606" s="111">
        <f>IF(U606="základní",N606,0)</f>
        <v>0</v>
      </c>
      <c r="BF606" s="111">
        <f>IF(U606="snížená",N606,0)</f>
        <v>0</v>
      </c>
      <c r="BG606" s="111">
        <f>IF(U606="zákl. přenesená",N606,0)</f>
        <v>0</v>
      </c>
      <c r="BH606" s="111">
        <f>IF(U606="sníž. přenesená",N606,0)</f>
        <v>0</v>
      </c>
      <c r="BI606" s="111">
        <f>IF(U606="nulová",N606,0)</f>
        <v>0</v>
      </c>
      <c r="BJ606" s="22" t="s">
        <v>82</v>
      </c>
      <c r="BK606" s="111">
        <f>ROUND(L606*K606,2)</f>
        <v>0</v>
      </c>
      <c r="BL606" s="22" t="s">
        <v>252</v>
      </c>
      <c r="BM606" s="22" t="s">
        <v>986</v>
      </c>
    </row>
    <row r="607" spans="1:65" s="158" customFormat="1" ht="29.85" customHeight="1" x14ac:dyDescent="0.35">
      <c r="B607" s="159"/>
      <c r="C607" s="160"/>
      <c r="D607" s="169" t="s">
        <v>120</v>
      </c>
      <c r="E607" s="169"/>
      <c r="F607" s="169"/>
      <c r="G607" s="169"/>
      <c r="H607" s="169"/>
      <c r="I607" s="169"/>
      <c r="J607" s="169"/>
      <c r="K607" s="169"/>
      <c r="L607" s="169"/>
      <c r="M607" s="169"/>
      <c r="N607" s="262">
        <f>BK607</f>
        <v>0</v>
      </c>
      <c r="O607" s="262"/>
      <c r="P607" s="262"/>
      <c r="Q607" s="262"/>
      <c r="R607" s="162"/>
      <c r="T607" s="163"/>
      <c r="U607" s="160"/>
      <c r="V607" s="160"/>
      <c r="W607" s="164">
        <f>SUM(W608:W613)</f>
        <v>0</v>
      </c>
      <c r="X607" s="160"/>
      <c r="Y607" s="164">
        <f>SUM(Y608:Y613)</f>
        <v>0</v>
      </c>
      <c r="Z607" s="160"/>
      <c r="AA607" s="165">
        <f>SUM(AA608:AA613)</f>
        <v>0.36592000000000002</v>
      </c>
      <c r="AR607" s="166" t="s">
        <v>98</v>
      </c>
      <c r="AT607" s="167" t="s">
        <v>73</v>
      </c>
      <c r="AU607" s="167" t="s">
        <v>82</v>
      </c>
      <c r="AY607" s="166" t="s">
        <v>168</v>
      </c>
      <c r="BK607" s="168">
        <f>SUM(BK608:BK613)</f>
        <v>0</v>
      </c>
    </row>
    <row r="608" spans="1:65" s="39" customFormat="1" ht="14.4" customHeight="1" x14ac:dyDescent="0.3">
      <c r="B608" s="139"/>
      <c r="C608" s="170" t="s">
        <v>987</v>
      </c>
      <c r="D608" s="170" t="s">
        <v>169</v>
      </c>
      <c r="E608" s="171" t="s">
        <v>988</v>
      </c>
      <c r="F608" s="256" t="s">
        <v>989</v>
      </c>
      <c r="G608" s="256"/>
      <c r="H608" s="256"/>
      <c r="I608" s="256"/>
      <c r="J608" s="172" t="s">
        <v>990</v>
      </c>
      <c r="K608" s="173">
        <v>1</v>
      </c>
      <c r="L608" s="257">
        <v>0</v>
      </c>
      <c r="M608" s="257"/>
      <c r="N608" s="258">
        <f t="shared" ref="N608:N613" si="15">ROUND(L608*K608,2)</f>
        <v>0</v>
      </c>
      <c r="O608" s="258"/>
      <c r="P608" s="258"/>
      <c r="Q608" s="258"/>
      <c r="R608" s="141"/>
      <c r="T608" s="174"/>
      <c r="U608" s="50" t="s">
        <v>39</v>
      </c>
      <c r="V608" s="41"/>
      <c r="W608" s="175">
        <f t="shared" ref="W608:W613" si="16">V608*K608</f>
        <v>0</v>
      </c>
      <c r="X608" s="175">
        <v>0</v>
      </c>
      <c r="Y608" s="175">
        <f t="shared" ref="Y608:Y613" si="17">X608*K608</f>
        <v>0</v>
      </c>
      <c r="Z608" s="175">
        <v>0</v>
      </c>
      <c r="AA608" s="176">
        <f t="shared" ref="AA608:AA613" si="18">Z608*K608</f>
        <v>0</v>
      </c>
      <c r="AR608" s="22" t="s">
        <v>252</v>
      </c>
      <c r="AT608" s="22" t="s">
        <v>169</v>
      </c>
      <c r="AU608" s="22" t="s">
        <v>98</v>
      </c>
      <c r="AY608" s="22" t="s">
        <v>168</v>
      </c>
      <c r="BE608" s="111">
        <f t="shared" ref="BE608:BE613" si="19">IF(U608="základní",N608,0)</f>
        <v>0</v>
      </c>
      <c r="BF608" s="111">
        <f t="shared" ref="BF608:BF613" si="20">IF(U608="snížená",N608,0)</f>
        <v>0</v>
      </c>
      <c r="BG608" s="111">
        <f t="shared" ref="BG608:BG613" si="21">IF(U608="zákl. přenesená",N608,0)</f>
        <v>0</v>
      </c>
      <c r="BH608" s="111">
        <f t="shared" ref="BH608:BH613" si="22">IF(U608="sníž. přenesená",N608,0)</f>
        <v>0</v>
      </c>
      <c r="BI608" s="111">
        <f t="shared" ref="BI608:BI613" si="23">IF(U608="nulová",N608,0)</f>
        <v>0</v>
      </c>
      <c r="BJ608" s="22" t="s">
        <v>82</v>
      </c>
      <c r="BK608" s="111">
        <f t="shared" ref="BK608:BK613" si="24">ROUND(L608*K608,2)</f>
        <v>0</v>
      </c>
      <c r="BL608" s="22" t="s">
        <v>252</v>
      </c>
      <c r="BM608" s="22" t="s">
        <v>991</v>
      </c>
    </row>
    <row r="609" spans="1:65" s="39" customFormat="1" ht="22.95" customHeight="1" x14ac:dyDescent="0.3">
      <c r="B609" s="139"/>
      <c r="C609" s="170" t="s">
        <v>992</v>
      </c>
      <c r="D609" s="170" t="s">
        <v>169</v>
      </c>
      <c r="E609" s="171" t="s">
        <v>993</v>
      </c>
      <c r="F609" s="256" t="s">
        <v>994</v>
      </c>
      <c r="G609" s="256"/>
      <c r="H609" s="256"/>
      <c r="I609" s="256"/>
      <c r="J609" s="172" t="s">
        <v>990</v>
      </c>
      <c r="K609" s="173">
        <v>1</v>
      </c>
      <c r="L609" s="257">
        <v>0</v>
      </c>
      <c r="M609" s="257"/>
      <c r="N609" s="258">
        <f t="shared" si="15"/>
        <v>0</v>
      </c>
      <c r="O609" s="258"/>
      <c r="P609" s="258"/>
      <c r="Q609" s="258"/>
      <c r="R609" s="141"/>
      <c r="T609" s="174"/>
      <c r="U609" s="50" t="s">
        <v>39</v>
      </c>
      <c r="V609" s="41"/>
      <c r="W609" s="175">
        <f t="shared" si="16"/>
        <v>0</v>
      </c>
      <c r="X609" s="175">
        <v>0</v>
      </c>
      <c r="Y609" s="175">
        <f t="shared" si="17"/>
        <v>0</v>
      </c>
      <c r="Z609" s="175">
        <v>0</v>
      </c>
      <c r="AA609" s="176">
        <f t="shared" si="18"/>
        <v>0</v>
      </c>
      <c r="AR609" s="22" t="s">
        <v>252</v>
      </c>
      <c r="AT609" s="22" t="s">
        <v>169</v>
      </c>
      <c r="AU609" s="22" t="s">
        <v>98</v>
      </c>
      <c r="AY609" s="22" t="s">
        <v>168</v>
      </c>
      <c r="BE609" s="111">
        <f t="shared" si="19"/>
        <v>0</v>
      </c>
      <c r="BF609" s="111">
        <f t="shared" si="20"/>
        <v>0</v>
      </c>
      <c r="BG609" s="111">
        <f t="shared" si="21"/>
        <v>0</v>
      </c>
      <c r="BH609" s="111">
        <f t="shared" si="22"/>
        <v>0</v>
      </c>
      <c r="BI609" s="111">
        <f t="shared" si="23"/>
        <v>0</v>
      </c>
      <c r="BJ609" s="22" t="s">
        <v>82</v>
      </c>
      <c r="BK609" s="111">
        <f t="shared" si="24"/>
        <v>0</v>
      </c>
      <c r="BL609" s="22" t="s">
        <v>252</v>
      </c>
      <c r="BM609" s="22" t="s">
        <v>995</v>
      </c>
    </row>
    <row r="610" spans="1:65" s="39" customFormat="1" ht="22.95" customHeight="1" x14ac:dyDescent="0.3">
      <c r="B610" s="139"/>
      <c r="C610" s="170" t="s">
        <v>996</v>
      </c>
      <c r="D610" s="170" t="s">
        <v>169</v>
      </c>
      <c r="E610" s="171" t="s">
        <v>997</v>
      </c>
      <c r="F610" s="256" t="s">
        <v>998</v>
      </c>
      <c r="G610" s="256"/>
      <c r="H610" s="256"/>
      <c r="I610" s="256"/>
      <c r="J610" s="172" t="s">
        <v>990</v>
      </c>
      <c r="K610" s="173">
        <v>1</v>
      </c>
      <c r="L610" s="257">
        <v>0</v>
      </c>
      <c r="M610" s="257"/>
      <c r="N610" s="258">
        <f t="shared" si="15"/>
        <v>0</v>
      </c>
      <c r="O610" s="258"/>
      <c r="P610" s="258"/>
      <c r="Q610" s="258"/>
      <c r="R610" s="141"/>
      <c r="T610" s="174"/>
      <c r="U610" s="50" t="s">
        <v>39</v>
      </c>
      <c r="V610" s="41"/>
      <c r="W610" s="175">
        <f t="shared" si="16"/>
        <v>0</v>
      </c>
      <c r="X610" s="175">
        <v>0</v>
      </c>
      <c r="Y610" s="175">
        <f t="shared" si="17"/>
        <v>0</v>
      </c>
      <c r="Z610" s="175">
        <v>0</v>
      </c>
      <c r="AA610" s="176">
        <f t="shared" si="18"/>
        <v>0</v>
      </c>
      <c r="AR610" s="22" t="s">
        <v>252</v>
      </c>
      <c r="AT610" s="22" t="s">
        <v>169</v>
      </c>
      <c r="AU610" s="22" t="s">
        <v>98</v>
      </c>
      <c r="AY610" s="22" t="s">
        <v>168</v>
      </c>
      <c r="BE610" s="111">
        <f t="shared" si="19"/>
        <v>0</v>
      </c>
      <c r="BF610" s="111">
        <f t="shared" si="20"/>
        <v>0</v>
      </c>
      <c r="BG610" s="111">
        <f t="shared" si="21"/>
        <v>0</v>
      </c>
      <c r="BH610" s="111">
        <f t="shared" si="22"/>
        <v>0</v>
      </c>
      <c r="BI610" s="111">
        <f t="shared" si="23"/>
        <v>0</v>
      </c>
      <c r="BJ610" s="22" t="s">
        <v>82</v>
      </c>
      <c r="BK610" s="111">
        <f t="shared" si="24"/>
        <v>0</v>
      </c>
      <c r="BL610" s="22" t="s">
        <v>252</v>
      </c>
      <c r="BM610" s="22" t="s">
        <v>999</v>
      </c>
    </row>
    <row r="611" spans="1:65" s="39" customFormat="1" ht="22.95" customHeight="1" x14ac:dyDescent="0.3">
      <c r="B611" s="139"/>
      <c r="C611" s="170" t="s">
        <v>1000</v>
      </c>
      <c r="D611" s="170" t="s">
        <v>169</v>
      </c>
      <c r="E611" s="171" t="s">
        <v>1001</v>
      </c>
      <c r="F611" s="256" t="s">
        <v>1002</v>
      </c>
      <c r="G611" s="256"/>
      <c r="H611" s="256"/>
      <c r="I611" s="256"/>
      <c r="J611" s="172" t="s">
        <v>1003</v>
      </c>
      <c r="K611" s="173">
        <v>12</v>
      </c>
      <c r="L611" s="257">
        <v>0</v>
      </c>
      <c r="M611" s="257"/>
      <c r="N611" s="258">
        <f t="shared" si="15"/>
        <v>0</v>
      </c>
      <c r="O611" s="258"/>
      <c r="P611" s="258"/>
      <c r="Q611" s="258"/>
      <c r="R611" s="141"/>
      <c r="T611" s="174"/>
      <c r="U611" s="50" t="s">
        <v>39</v>
      </c>
      <c r="V611" s="41"/>
      <c r="W611" s="175">
        <f t="shared" si="16"/>
        <v>0</v>
      </c>
      <c r="X611" s="175">
        <v>0</v>
      </c>
      <c r="Y611" s="175">
        <f t="shared" si="17"/>
        <v>0</v>
      </c>
      <c r="Z611" s="175">
        <v>1.933E-2</v>
      </c>
      <c r="AA611" s="176">
        <f t="shared" si="18"/>
        <v>0.23196</v>
      </c>
      <c r="AR611" s="22" t="s">
        <v>252</v>
      </c>
      <c r="AT611" s="22" t="s">
        <v>169</v>
      </c>
      <c r="AU611" s="22" t="s">
        <v>98</v>
      </c>
      <c r="AY611" s="22" t="s">
        <v>168</v>
      </c>
      <c r="BE611" s="111">
        <f t="shared" si="19"/>
        <v>0</v>
      </c>
      <c r="BF611" s="111">
        <f t="shared" si="20"/>
        <v>0</v>
      </c>
      <c r="BG611" s="111">
        <f t="shared" si="21"/>
        <v>0</v>
      </c>
      <c r="BH611" s="111">
        <f t="shared" si="22"/>
        <v>0</v>
      </c>
      <c r="BI611" s="111">
        <f t="shared" si="23"/>
        <v>0</v>
      </c>
      <c r="BJ611" s="22" t="s">
        <v>82</v>
      </c>
      <c r="BK611" s="111">
        <f t="shared" si="24"/>
        <v>0</v>
      </c>
      <c r="BL611" s="22" t="s">
        <v>252</v>
      </c>
      <c r="BM611" s="22" t="s">
        <v>1004</v>
      </c>
    </row>
    <row r="612" spans="1:65" s="39" customFormat="1" ht="22.95" customHeight="1" x14ac:dyDescent="0.3">
      <c r="B612" s="139"/>
      <c r="C612" s="170" t="s">
        <v>1005</v>
      </c>
      <c r="D612" s="170" t="s">
        <v>169</v>
      </c>
      <c r="E612" s="171" t="s">
        <v>1006</v>
      </c>
      <c r="F612" s="256" t="s">
        <v>1007</v>
      </c>
      <c r="G612" s="256"/>
      <c r="H612" s="256"/>
      <c r="I612" s="256"/>
      <c r="J612" s="172" t="s">
        <v>1003</v>
      </c>
      <c r="K612" s="173">
        <v>1</v>
      </c>
      <c r="L612" s="257">
        <v>0</v>
      </c>
      <c r="M612" s="257"/>
      <c r="N612" s="258">
        <f t="shared" si="15"/>
        <v>0</v>
      </c>
      <c r="O612" s="258"/>
      <c r="P612" s="258"/>
      <c r="Q612" s="258"/>
      <c r="R612" s="141"/>
      <c r="T612" s="174"/>
      <c r="U612" s="50" t="s">
        <v>39</v>
      </c>
      <c r="V612" s="41"/>
      <c r="W612" s="175">
        <f t="shared" si="16"/>
        <v>0</v>
      </c>
      <c r="X612" s="175">
        <v>0</v>
      </c>
      <c r="Y612" s="175">
        <f t="shared" si="17"/>
        <v>0</v>
      </c>
      <c r="Z612" s="175">
        <v>1.72E-2</v>
      </c>
      <c r="AA612" s="176">
        <f t="shared" si="18"/>
        <v>1.72E-2</v>
      </c>
      <c r="AR612" s="22" t="s">
        <v>252</v>
      </c>
      <c r="AT612" s="22" t="s">
        <v>169</v>
      </c>
      <c r="AU612" s="22" t="s">
        <v>98</v>
      </c>
      <c r="AY612" s="22" t="s">
        <v>168</v>
      </c>
      <c r="BE612" s="111">
        <f t="shared" si="19"/>
        <v>0</v>
      </c>
      <c r="BF612" s="111">
        <f t="shared" si="20"/>
        <v>0</v>
      </c>
      <c r="BG612" s="111">
        <f t="shared" si="21"/>
        <v>0</v>
      </c>
      <c r="BH612" s="111">
        <f t="shared" si="22"/>
        <v>0</v>
      </c>
      <c r="BI612" s="111">
        <f t="shared" si="23"/>
        <v>0</v>
      </c>
      <c r="BJ612" s="22" t="s">
        <v>82</v>
      </c>
      <c r="BK612" s="111">
        <f t="shared" si="24"/>
        <v>0</v>
      </c>
      <c r="BL612" s="22" t="s">
        <v>252</v>
      </c>
      <c r="BM612" s="22" t="s">
        <v>1008</v>
      </c>
    </row>
    <row r="613" spans="1:65" s="39" customFormat="1" ht="22.95" customHeight="1" x14ac:dyDescent="0.3">
      <c r="B613" s="139"/>
      <c r="C613" s="170" t="s">
        <v>1009</v>
      </c>
      <c r="D613" s="170" t="s">
        <v>169</v>
      </c>
      <c r="E613" s="171" t="s">
        <v>1010</v>
      </c>
      <c r="F613" s="256" t="s">
        <v>1011</v>
      </c>
      <c r="G613" s="256"/>
      <c r="H613" s="256"/>
      <c r="I613" s="256"/>
      <c r="J613" s="172" t="s">
        <v>1003</v>
      </c>
      <c r="K613" s="173">
        <v>6</v>
      </c>
      <c r="L613" s="257">
        <v>0</v>
      </c>
      <c r="M613" s="257"/>
      <c r="N613" s="258">
        <f t="shared" si="15"/>
        <v>0</v>
      </c>
      <c r="O613" s="258"/>
      <c r="P613" s="258"/>
      <c r="Q613" s="258"/>
      <c r="R613" s="141"/>
      <c r="T613" s="174"/>
      <c r="U613" s="50" t="s">
        <v>39</v>
      </c>
      <c r="V613" s="41"/>
      <c r="W613" s="175">
        <f t="shared" si="16"/>
        <v>0</v>
      </c>
      <c r="X613" s="175">
        <v>0</v>
      </c>
      <c r="Y613" s="175">
        <f t="shared" si="17"/>
        <v>0</v>
      </c>
      <c r="Z613" s="175">
        <v>1.9460000000000002E-2</v>
      </c>
      <c r="AA613" s="176">
        <f t="shared" si="18"/>
        <v>0.11676</v>
      </c>
      <c r="AR613" s="22" t="s">
        <v>252</v>
      </c>
      <c r="AT613" s="22" t="s">
        <v>169</v>
      </c>
      <c r="AU613" s="22" t="s">
        <v>98</v>
      </c>
      <c r="AY613" s="22" t="s">
        <v>168</v>
      </c>
      <c r="BE613" s="111">
        <f t="shared" si="19"/>
        <v>0</v>
      </c>
      <c r="BF613" s="111">
        <f t="shared" si="20"/>
        <v>0</v>
      </c>
      <c r="BG613" s="111">
        <f t="shared" si="21"/>
        <v>0</v>
      </c>
      <c r="BH613" s="111">
        <f t="shared" si="22"/>
        <v>0</v>
      </c>
      <c r="BI613" s="111">
        <f t="shared" si="23"/>
        <v>0</v>
      </c>
      <c r="BJ613" s="22" t="s">
        <v>82</v>
      </c>
      <c r="BK613" s="111">
        <f t="shared" si="24"/>
        <v>0</v>
      </c>
      <c r="BL613" s="22" t="s">
        <v>252</v>
      </c>
      <c r="BM613" s="22" t="s">
        <v>1012</v>
      </c>
    </row>
    <row r="614" spans="1:65" s="158" customFormat="1" ht="29.85" customHeight="1" x14ac:dyDescent="0.35">
      <c r="B614" s="159"/>
      <c r="C614" s="160"/>
      <c r="D614" s="169" t="s">
        <v>121</v>
      </c>
      <c r="E614" s="169"/>
      <c r="F614" s="169"/>
      <c r="G614" s="169"/>
      <c r="H614" s="169"/>
      <c r="I614" s="169"/>
      <c r="J614" s="169"/>
      <c r="K614" s="169"/>
      <c r="L614" s="169"/>
      <c r="M614" s="169"/>
      <c r="N614" s="262">
        <f>BK614</f>
        <v>0</v>
      </c>
      <c r="O614" s="262"/>
      <c r="P614" s="262"/>
      <c r="Q614" s="262"/>
      <c r="R614" s="162"/>
      <c r="T614" s="163"/>
      <c r="U614" s="160"/>
      <c r="V614" s="160"/>
      <c r="W614" s="164">
        <f>W615</f>
        <v>0</v>
      </c>
      <c r="X614" s="160"/>
      <c r="Y614" s="164">
        <f>Y615</f>
        <v>0</v>
      </c>
      <c r="Z614" s="160"/>
      <c r="AA614" s="165">
        <f>AA615</f>
        <v>0</v>
      </c>
      <c r="AR614" s="166" t="s">
        <v>98</v>
      </c>
      <c r="AT614" s="167" t="s">
        <v>73</v>
      </c>
      <c r="AU614" s="167" t="s">
        <v>82</v>
      </c>
      <c r="AY614" s="166" t="s">
        <v>168</v>
      </c>
      <c r="BK614" s="168">
        <f>BK615</f>
        <v>0</v>
      </c>
    </row>
    <row r="615" spans="1:65" s="39" customFormat="1" ht="14.4" customHeight="1" x14ac:dyDescent="0.3">
      <c r="B615" s="139"/>
      <c r="C615" s="170" t="s">
        <v>1013</v>
      </c>
      <c r="D615" s="170" t="s">
        <v>169</v>
      </c>
      <c r="E615" s="171" t="s">
        <v>1014</v>
      </c>
      <c r="F615" s="256" t="s">
        <v>1015</v>
      </c>
      <c r="G615" s="256"/>
      <c r="H615" s="256"/>
      <c r="I615" s="256"/>
      <c r="J615" s="172" t="s">
        <v>990</v>
      </c>
      <c r="K615" s="173">
        <v>1</v>
      </c>
      <c r="L615" s="257">
        <v>0</v>
      </c>
      <c r="M615" s="257"/>
      <c r="N615" s="258">
        <f>ROUND(L615*K615,2)</f>
        <v>0</v>
      </c>
      <c r="O615" s="258"/>
      <c r="P615" s="258"/>
      <c r="Q615" s="258"/>
      <c r="R615" s="141"/>
      <c r="T615" s="174"/>
      <c r="U615" s="50" t="s">
        <v>39</v>
      </c>
      <c r="V615" s="41"/>
      <c r="W615" s="175">
        <f>V615*K615</f>
        <v>0</v>
      </c>
      <c r="X615" s="175">
        <v>0</v>
      </c>
      <c r="Y615" s="175">
        <f>X615*K615</f>
        <v>0</v>
      </c>
      <c r="Z615" s="175">
        <v>0</v>
      </c>
      <c r="AA615" s="176">
        <f>Z615*K615</f>
        <v>0</v>
      </c>
      <c r="AR615" s="22" t="s">
        <v>252</v>
      </c>
      <c r="AT615" s="22" t="s">
        <v>169</v>
      </c>
      <c r="AU615" s="22" t="s">
        <v>98</v>
      </c>
      <c r="AY615" s="22" t="s">
        <v>168</v>
      </c>
      <c r="BE615" s="111">
        <f>IF(U615="základní",N615,0)</f>
        <v>0</v>
      </c>
      <c r="BF615" s="111">
        <f>IF(U615="snížená",N615,0)</f>
        <v>0</v>
      </c>
      <c r="BG615" s="111">
        <f>IF(U615="zákl. přenesená",N615,0)</f>
        <v>0</v>
      </c>
      <c r="BH615" s="111">
        <f>IF(U615="sníž. přenesená",N615,0)</f>
        <v>0</v>
      </c>
      <c r="BI615" s="111">
        <f>IF(U615="nulová",N615,0)</f>
        <v>0</v>
      </c>
      <c r="BJ615" s="22" t="s">
        <v>82</v>
      </c>
      <c r="BK615" s="111">
        <f>ROUND(L615*K615,2)</f>
        <v>0</v>
      </c>
      <c r="BL615" s="22" t="s">
        <v>252</v>
      </c>
      <c r="BM615" s="22" t="s">
        <v>1016</v>
      </c>
    </row>
    <row r="616" spans="1:65" s="158" customFormat="1" ht="29.85" customHeight="1" x14ac:dyDescent="0.35">
      <c r="B616" s="159"/>
      <c r="C616" s="160"/>
      <c r="D616" s="169" t="s">
        <v>122</v>
      </c>
      <c r="E616" s="169"/>
      <c r="F616" s="169"/>
      <c r="G616" s="169"/>
      <c r="H616" s="169"/>
      <c r="I616" s="169"/>
      <c r="J616" s="169"/>
      <c r="K616" s="169"/>
      <c r="L616" s="169"/>
      <c r="M616" s="169"/>
      <c r="N616" s="262">
        <f>BK616</f>
        <v>0</v>
      </c>
      <c r="O616" s="262"/>
      <c r="P616" s="262"/>
      <c r="Q616" s="262"/>
      <c r="R616" s="162"/>
      <c r="T616" s="163"/>
      <c r="U616" s="160"/>
      <c r="V616" s="160"/>
      <c r="W616" s="164">
        <f>SUM(W617:W731)</f>
        <v>0</v>
      </c>
      <c r="X616" s="160"/>
      <c r="Y616" s="164">
        <f>SUM(Y617:Y731)</f>
        <v>12.479956690000002</v>
      </c>
      <c r="Z616" s="160"/>
      <c r="AA616" s="165">
        <f>SUM(AA617:AA731)</f>
        <v>21.3672732</v>
      </c>
      <c r="AR616" s="166" t="s">
        <v>98</v>
      </c>
      <c r="AT616" s="167" t="s">
        <v>73</v>
      </c>
      <c r="AU616" s="167" t="s">
        <v>82</v>
      </c>
      <c r="AY616" s="166" t="s">
        <v>168</v>
      </c>
      <c r="BK616" s="168">
        <f>SUM(BK617:BK731)</f>
        <v>0</v>
      </c>
    </row>
    <row r="617" spans="1:65" s="39" customFormat="1" ht="34.200000000000003" customHeight="1" x14ac:dyDescent="0.3">
      <c r="B617" s="139"/>
      <c r="C617" s="170" t="s">
        <v>1017</v>
      </c>
      <c r="D617" s="170" t="s">
        <v>169</v>
      </c>
      <c r="E617" s="171" t="s">
        <v>1018</v>
      </c>
      <c r="F617" s="256" t="s">
        <v>1019</v>
      </c>
      <c r="G617" s="256"/>
      <c r="H617" s="256"/>
      <c r="I617" s="256"/>
      <c r="J617" s="172" t="s">
        <v>422</v>
      </c>
      <c r="K617" s="173">
        <v>6.26</v>
      </c>
      <c r="L617" s="257">
        <v>0</v>
      </c>
      <c r="M617" s="257"/>
      <c r="N617" s="258">
        <f>ROUND(L617*K617,2)</f>
        <v>0</v>
      </c>
      <c r="O617" s="258"/>
      <c r="P617" s="258"/>
      <c r="Q617" s="258"/>
      <c r="R617" s="141"/>
      <c r="T617" s="174"/>
      <c r="U617" s="50" t="s">
        <v>39</v>
      </c>
      <c r="V617" s="41"/>
      <c r="W617" s="175">
        <f>V617*K617</f>
        <v>0</v>
      </c>
      <c r="X617" s="175">
        <v>0</v>
      </c>
      <c r="Y617" s="175">
        <f>X617*K617</f>
        <v>0</v>
      </c>
      <c r="Z617" s="175">
        <v>1.2319999999999999E-2</v>
      </c>
      <c r="AA617" s="176">
        <f>Z617*K617</f>
        <v>7.7123199999999989E-2</v>
      </c>
      <c r="AR617" s="22" t="s">
        <v>252</v>
      </c>
      <c r="AT617" s="22" t="s">
        <v>169</v>
      </c>
      <c r="AU617" s="22" t="s">
        <v>98</v>
      </c>
      <c r="AY617" s="22" t="s">
        <v>168</v>
      </c>
      <c r="BE617" s="111">
        <f>IF(U617="základní",N617,0)</f>
        <v>0</v>
      </c>
      <c r="BF617" s="111">
        <f>IF(U617="snížená",N617,0)</f>
        <v>0</v>
      </c>
      <c r="BG617" s="111">
        <f>IF(U617="zákl. přenesená",N617,0)</f>
        <v>0</v>
      </c>
      <c r="BH617" s="111">
        <f>IF(U617="sníž. přenesená",N617,0)</f>
        <v>0</v>
      </c>
      <c r="BI617" s="111">
        <f>IF(U617="nulová",N617,0)</f>
        <v>0</v>
      </c>
      <c r="BJ617" s="22" t="s">
        <v>82</v>
      </c>
      <c r="BK617" s="111">
        <f>ROUND(L617*K617,2)</f>
        <v>0</v>
      </c>
      <c r="BL617" s="22" t="s">
        <v>252</v>
      </c>
      <c r="BM617" s="22" t="s">
        <v>1020</v>
      </c>
    </row>
    <row r="618" spans="1:65" s="177" customFormat="1" ht="14.4" customHeight="1" x14ac:dyDescent="0.3">
      <c r="B618" s="178"/>
      <c r="C618" s="179"/>
      <c r="D618" s="179"/>
      <c r="E618" s="180"/>
      <c r="F618" s="259" t="s">
        <v>1021</v>
      </c>
      <c r="G618" s="259"/>
      <c r="H618" s="259"/>
      <c r="I618" s="259"/>
      <c r="J618" s="179"/>
      <c r="K618" s="181">
        <v>6.26</v>
      </c>
      <c r="L618" s="179"/>
      <c r="M618" s="179"/>
      <c r="N618" s="179"/>
      <c r="O618" s="179"/>
      <c r="P618" s="179"/>
      <c r="Q618" s="179"/>
      <c r="R618" s="182"/>
      <c r="T618" s="183"/>
      <c r="U618" s="179"/>
      <c r="V618" s="179"/>
      <c r="W618" s="179"/>
      <c r="X618" s="179"/>
      <c r="Y618" s="179"/>
      <c r="Z618" s="179"/>
      <c r="AA618" s="184"/>
      <c r="AT618" s="185" t="s">
        <v>176</v>
      </c>
      <c r="AU618" s="185" t="s">
        <v>98</v>
      </c>
      <c r="AV618" s="177" t="s">
        <v>98</v>
      </c>
      <c r="AW618" s="177" t="s">
        <v>32</v>
      </c>
      <c r="AX618" s="177" t="s">
        <v>82</v>
      </c>
      <c r="AY618" s="185" t="s">
        <v>168</v>
      </c>
    </row>
    <row r="619" spans="1:65" s="39" customFormat="1" ht="34.200000000000003" customHeight="1" x14ac:dyDescent="0.3">
      <c r="B619" s="139"/>
      <c r="C619" s="170" t="s">
        <v>1022</v>
      </c>
      <c r="D619" s="170" t="s">
        <v>169</v>
      </c>
      <c r="E619" s="171" t="s">
        <v>1023</v>
      </c>
      <c r="F619" s="256" t="s">
        <v>1024</v>
      </c>
      <c r="G619" s="256"/>
      <c r="H619" s="256"/>
      <c r="I619" s="256"/>
      <c r="J619" s="172" t="s">
        <v>422</v>
      </c>
      <c r="K619" s="173">
        <v>12</v>
      </c>
      <c r="L619" s="257">
        <v>0</v>
      </c>
      <c r="M619" s="257"/>
      <c r="N619" s="258">
        <f>ROUND(L619*K619,2)</f>
        <v>0</v>
      </c>
      <c r="O619" s="258"/>
      <c r="P619" s="258"/>
      <c r="Q619" s="258"/>
      <c r="R619" s="141"/>
      <c r="T619" s="174"/>
      <c r="U619" s="50" t="s">
        <v>39</v>
      </c>
      <c r="V619" s="41"/>
      <c r="W619" s="175">
        <f>V619*K619</f>
        <v>0</v>
      </c>
      <c r="X619" s="175">
        <v>0</v>
      </c>
      <c r="Y619" s="175">
        <f>X619*K619</f>
        <v>0</v>
      </c>
      <c r="Z619" s="175">
        <v>1.2319999999999999E-2</v>
      </c>
      <c r="AA619" s="176">
        <f>Z619*K619</f>
        <v>0.14784</v>
      </c>
      <c r="AR619" s="22" t="s">
        <v>252</v>
      </c>
      <c r="AT619" s="22" t="s">
        <v>169</v>
      </c>
      <c r="AU619" s="22" t="s">
        <v>98</v>
      </c>
      <c r="AY619" s="22" t="s">
        <v>168</v>
      </c>
      <c r="BE619" s="111">
        <f>IF(U619="základní",N619,0)</f>
        <v>0</v>
      </c>
      <c r="BF619" s="111">
        <f>IF(U619="snížená",N619,0)</f>
        <v>0</v>
      </c>
      <c r="BG619" s="111">
        <f>IF(U619="zákl. přenesená",N619,0)</f>
        <v>0</v>
      </c>
      <c r="BH619" s="111">
        <f>IF(U619="sníž. přenesená",N619,0)</f>
        <v>0</v>
      </c>
      <c r="BI619" s="111">
        <f>IF(U619="nulová",N619,0)</f>
        <v>0</v>
      </c>
      <c r="BJ619" s="22" t="s">
        <v>82</v>
      </c>
      <c r="BK619" s="111">
        <f>ROUND(L619*K619,2)</f>
        <v>0</v>
      </c>
      <c r="BL619" s="22" t="s">
        <v>252</v>
      </c>
      <c r="BM619" s="22" t="s">
        <v>1025</v>
      </c>
    </row>
    <row r="620" spans="1:65" s="177" customFormat="1" ht="14.4" customHeight="1" x14ac:dyDescent="0.3">
      <c r="B620" s="178"/>
      <c r="C620" s="179"/>
      <c r="D620" s="179"/>
      <c r="E620" s="180"/>
      <c r="F620" s="259" t="s">
        <v>1026</v>
      </c>
      <c r="G620" s="259"/>
      <c r="H620" s="259"/>
      <c r="I620" s="259"/>
      <c r="J620" s="179"/>
      <c r="K620" s="181">
        <v>12</v>
      </c>
      <c r="L620" s="179"/>
      <c r="M620" s="179"/>
      <c r="N620" s="179"/>
      <c r="O620" s="179"/>
      <c r="P620" s="179"/>
      <c r="Q620" s="179"/>
      <c r="R620" s="182"/>
      <c r="T620" s="183"/>
      <c r="U620" s="179"/>
      <c r="V620" s="179"/>
      <c r="W620" s="179"/>
      <c r="X620" s="179"/>
      <c r="Y620" s="179"/>
      <c r="Z620" s="179"/>
      <c r="AA620" s="184"/>
      <c r="AT620" s="185" t="s">
        <v>176</v>
      </c>
      <c r="AU620" s="185" t="s">
        <v>98</v>
      </c>
      <c r="AV620" s="177" t="s">
        <v>98</v>
      </c>
      <c r="AW620" s="177" t="s">
        <v>32</v>
      </c>
      <c r="AX620" s="177" t="s">
        <v>82</v>
      </c>
      <c r="AY620" s="185" t="s">
        <v>168</v>
      </c>
    </row>
    <row r="621" spans="1:65" s="39" customFormat="1" ht="34.200000000000003" customHeight="1" x14ac:dyDescent="0.3">
      <c r="B621" s="139"/>
      <c r="C621" s="170" t="s">
        <v>1027</v>
      </c>
      <c r="D621" s="170" t="s">
        <v>169</v>
      </c>
      <c r="E621" s="171" t="s">
        <v>1028</v>
      </c>
      <c r="F621" s="256" t="s">
        <v>1029</v>
      </c>
      <c r="G621" s="256"/>
      <c r="H621" s="256"/>
      <c r="I621" s="256"/>
      <c r="J621" s="172" t="s">
        <v>422</v>
      </c>
      <c r="K621" s="173">
        <v>8.8000000000000007</v>
      </c>
      <c r="L621" s="257">
        <v>0</v>
      </c>
      <c r="M621" s="257"/>
      <c r="N621" s="258">
        <f>ROUND(L621*K621,2)</f>
        <v>0</v>
      </c>
      <c r="O621" s="258"/>
      <c r="P621" s="258"/>
      <c r="Q621" s="258"/>
      <c r="R621" s="141"/>
      <c r="T621" s="174"/>
      <c r="U621" s="50" t="s">
        <v>39</v>
      </c>
      <c r="V621" s="41"/>
      <c r="W621" s="175">
        <f>V621*K621</f>
        <v>0</v>
      </c>
      <c r="X621" s="175">
        <v>0</v>
      </c>
      <c r="Y621" s="175">
        <f>X621*K621</f>
        <v>0</v>
      </c>
      <c r="Z621" s="175">
        <v>0</v>
      </c>
      <c r="AA621" s="176">
        <f>Z621*K621</f>
        <v>0</v>
      </c>
      <c r="AR621" s="22" t="s">
        <v>252</v>
      </c>
      <c r="AT621" s="22" t="s">
        <v>169</v>
      </c>
      <c r="AU621" s="22" t="s">
        <v>98</v>
      </c>
      <c r="AY621" s="22" t="s">
        <v>168</v>
      </c>
      <c r="BE621" s="111">
        <f>IF(U621="základní",N621,0)</f>
        <v>0</v>
      </c>
      <c r="BF621" s="111">
        <f>IF(U621="snížená",N621,0)</f>
        <v>0</v>
      </c>
      <c r="BG621" s="111">
        <f>IF(U621="zákl. přenesená",N621,0)</f>
        <v>0</v>
      </c>
      <c r="BH621" s="111">
        <f>IF(U621="sníž. přenesená",N621,0)</f>
        <v>0</v>
      </c>
      <c r="BI621" s="111">
        <f>IF(U621="nulová",N621,0)</f>
        <v>0</v>
      </c>
      <c r="BJ621" s="22" t="s">
        <v>82</v>
      </c>
      <c r="BK621" s="111">
        <f>ROUND(L621*K621,2)</f>
        <v>0</v>
      </c>
      <c r="BL621" s="22" t="s">
        <v>252</v>
      </c>
      <c r="BM621" s="22" t="s">
        <v>1030</v>
      </c>
    </row>
    <row r="622" spans="1:65" s="177" customFormat="1" ht="14.4" customHeight="1" x14ac:dyDescent="0.3">
      <c r="B622" s="178"/>
      <c r="C622" s="179"/>
      <c r="D622" s="179"/>
      <c r="E622" s="180"/>
      <c r="F622" s="259" t="s">
        <v>1031</v>
      </c>
      <c r="G622" s="259"/>
      <c r="H622" s="259"/>
      <c r="I622" s="259"/>
      <c r="J622" s="179"/>
      <c r="K622" s="181">
        <v>4.8</v>
      </c>
      <c r="L622" s="179"/>
      <c r="M622" s="179"/>
      <c r="N622" s="179"/>
      <c r="O622" s="179"/>
      <c r="P622" s="179"/>
      <c r="Q622" s="179"/>
      <c r="R622" s="182"/>
      <c r="T622" s="183"/>
      <c r="U622" s="179"/>
      <c r="V622" s="179"/>
      <c r="W622" s="179"/>
      <c r="X622" s="179"/>
      <c r="Y622" s="179"/>
      <c r="Z622" s="179"/>
      <c r="AA622" s="184"/>
      <c r="AT622" s="185" t="s">
        <v>176</v>
      </c>
      <c r="AU622" s="185" t="s">
        <v>98</v>
      </c>
      <c r="AV622" s="177" t="s">
        <v>98</v>
      </c>
      <c r="AW622" s="177" t="s">
        <v>32</v>
      </c>
      <c r="AX622" s="177" t="s">
        <v>74</v>
      </c>
      <c r="AY622" s="185" t="s">
        <v>168</v>
      </c>
    </row>
    <row r="623" spans="1:65" ht="14.4" customHeight="1" x14ac:dyDescent="0.3">
      <c r="A623" s="177"/>
      <c r="B623" s="178"/>
      <c r="C623" s="179"/>
      <c r="D623" s="179"/>
      <c r="E623" s="180"/>
      <c r="F623" s="260" t="s">
        <v>1032</v>
      </c>
      <c r="G623" s="260"/>
      <c r="H623" s="260"/>
      <c r="I623" s="260"/>
      <c r="J623" s="179"/>
      <c r="K623" s="181">
        <v>4</v>
      </c>
      <c r="L623" s="179"/>
      <c r="M623" s="179"/>
      <c r="N623" s="179"/>
      <c r="O623" s="179"/>
      <c r="P623" s="179"/>
      <c r="Q623" s="179"/>
      <c r="R623" s="182"/>
      <c r="T623" s="183"/>
      <c r="U623" s="179"/>
      <c r="V623" s="179"/>
      <c r="W623" s="179"/>
      <c r="X623" s="179"/>
      <c r="Y623" s="179"/>
      <c r="Z623" s="179"/>
      <c r="AA623" s="184"/>
      <c r="AT623" s="185" t="s">
        <v>176</v>
      </c>
      <c r="AU623" s="185" t="s">
        <v>98</v>
      </c>
      <c r="AV623" s="177" t="s">
        <v>98</v>
      </c>
      <c r="AW623" s="177" t="s">
        <v>32</v>
      </c>
      <c r="AX623" s="177" t="s">
        <v>74</v>
      </c>
      <c r="AY623" s="185" t="s">
        <v>168</v>
      </c>
    </row>
    <row r="624" spans="1:65" s="186" customFormat="1" ht="14.4" customHeight="1" x14ac:dyDescent="0.3">
      <c r="B624" s="187"/>
      <c r="C624" s="188"/>
      <c r="D624" s="188"/>
      <c r="E624" s="189"/>
      <c r="F624" s="261" t="s">
        <v>178</v>
      </c>
      <c r="G624" s="261"/>
      <c r="H624" s="261"/>
      <c r="I624" s="261"/>
      <c r="J624" s="188"/>
      <c r="K624" s="190">
        <v>8.8000000000000007</v>
      </c>
      <c r="L624" s="188"/>
      <c r="M624" s="188"/>
      <c r="N624" s="188"/>
      <c r="O624" s="188"/>
      <c r="P624" s="188"/>
      <c r="Q624" s="188"/>
      <c r="R624" s="191"/>
      <c r="T624" s="192"/>
      <c r="U624" s="188"/>
      <c r="V624" s="188"/>
      <c r="W624" s="188"/>
      <c r="X624" s="188"/>
      <c r="Y624" s="188"/>
      <c r="Z624" s="188"/>
      <c r="AA624" s="193"/>
      <c r="AT624" s="194" t="s">
        <v>176</v>
      </c>
      <c r="AU624" s="194" t="s">
        <v>98</v>
      </c>
      <c r="AV624" s="186" t="s">
        <v>173</v>
      </c>
      <c r="AW624" s="186" t="s">
        <v>32</v>
      </c>
      <c r="AX624" s="186" t="s">
        <v>82</v>
      </c>
      <c r="AY624" s="194" t="s">
        <v>168</v>
      </c>
    </row>
    <row r="625" spans="1:65" s="39" customFormat="1" ht="34.200000000000003" customHeight="1" x14ac:dyDescent="0.3">
      <c r="B625" s="139"/>
      <c r="C625" s="170" t="s">
        <v>1033</v>
      </c>
      <c r="D625" s="170" t="s">
        <v>169</v>
      </c>
      <c r="E625" s="171" t="s">
        <v>1034</v>
      </c>
      <c r="F625" s="256" t="s">
        <v>1035</v>
      </c>
      <c r="G625" s="256"/>
      <c r="H625" s="256"/>
      <c r="I625" s="256"/>
      <c r="J625" s="172" t="s">
        <v>422</v>
      </c>
      <c r="K625" s="173">
        <v>33.14</v>
      </c>
      <c r="L625" s="257">
        <v>0</v>
      </c>
      <c r="M625" s="257"/>
      <c r="N625" s="258">
        <f>ROUND(L625*K625,2)</f>
        <v>0</v>
      </c>
      <c r="O625" s="258"/>
      <c r="P625" s="258"/>
      <c r="Q625" s="258"/>
      <c r="R625" s="141"/>
      <c r="T625" s="174"/>
      <c r="U625" s="50" t="s">
        <v>39</v>
      </c>
      <c r="V625" s="41"/>
      <c r="W625" s="175">
        <f>V625*K625</f>
        <v>0</v>
      </c>
      <c r="X625" s="175">
        <v>0</v>
      </c>
      <c r="Y625" s="175">
        <f>X625*K625</f>
        <v>0</v>
      </c>
      <c r="Z625" s="175">
        <v>0</v>
      </c>
      <c r="AA625" s="176">
        <f>Z625*K625</f>
        <v>0</v>
      </c>
      <c r="AR625" s="22" t="s">
        <v>252</v>
      </c>
      <c r="AT625" s="22" t="s">
        <v>169</v>
      </c>
      <c r="AU625" s="22" t="s">
        <v>98</v>
      </c>
      <c r="AY625" s="22" t="s">
        <v>168</v>
      </c>
      <c r="BE625" s="111">
        <f>IF(U625="základní",N625,0)</f>
        <v>0</v>
      </c>
      <c r="BF625" s="111">
        <f>IF(U625="snížená",N625,0)</f>
        <v>0</v>
      </c>
      <c r="BG625" s="111">
        <f>IF(U625="zákl. přenesená",N625,0)</f>
        <v>0</v>
      </c>
      <c r="BH625" s="111">
        <f>IF(U625="sníž. přenesená",N625,0)</f>
        <v>0</v>
      </c>
      <c r="BI625" s="111">
        <f>IF(U625="nulová",N625,0)</f>
        <v>0</v>
      </c>
      <c r="BJ625" s="22" t="s">
        <v>82</v>
      </c>
      <c r="BK625" s="111">
        <f>ROUND(L625*K625,2)</f>
        <v>0</v>
      </c>
      <c r="BL625" s="22" t="s">
        <v>252</v>
      </c>
      <c r="BM625" s="22" t="s">
        <v>1036</v>
      </c>
    </row>
    <row r="626" spans="1:65" s="177" customFormat="1" ht="14.4" customHeight="1" x14ac:dyDescent="0.3">
      <c r="B626" s="178"/>
      <c r="C626" s="179"/>
      <c r="D626" s="179"/>
      <c r="E626" s="180"/>
      <c r="F626" s="259" t="s">
        <v>1037</v>
      </c>
      <c r="G626" s="259"/>
      <c r="H626" s="259"/>
      <c r="I626" s="259"/>
      <c r="J626" s="179"/>
      <c r="K626" s="181">
        <v>33.14</v>
      </c>
      <c r="L626" s="179"/>
      <c r="M626" s="179"/>
      <c r="N626" s="179"/>
      <c r="O626" s="179"/>
      <c r="P626" s="179"/>
      <c r="Q626" s="179"/>
      <c r="R626" s="182"/>
      <c r="T626" s="183"/>
      <c r="U626" s="179"/>
      <c r="V626" s="179"/>
      <c r="W626" s="179"/>
      <c r="X626" s="179"/>
      <c r="Y626" s="179"/>
      <c r="Z626" s="179"/>
      <c r="AA626" s="184"/>
      <c r="AT626" s="185" t="s">
        <v>176</v>
      </c>
      <c r="AU626" s="185" t="s">
        <v>98</v>
      </c>
      <c r="AV626" s="177" t="s">
        <v>98</v>
      </c>
      <c r="AW626" s="177" t="s">
        <v>32</v>
      </c>
      <c r="AX626" s="177" t="s">
        <v>82</v>
      </c>
      <c r="AY626" s="185" t="s">
        <v>168</v>
      </c>
    </row>
    <row r="627" spans="1:65" s="39" customFormat="1" ht="34.200000000000003" customHeight="1" x14ac:dyDescent="0.3">
      <c r="B627" s="139"/>
      <c r="C627" s="170" t="s">
        <v>1038</v>
      </c>
      <c r="D627" s="170" t="s">
        <v>169</v>
      </c>
      <c r="E627" s="171" t="s">
        <v>1039</v>
      </c>
      <c r="F627" s="256" t="s">
        <v>1040</v>
      </c>
      <c r="G627" s="256"/>
      <c r="H627" s="256"/>
      <c r="I627" s="256"/>
      <c r="J627" s="172" t="s">
        <v>422</v>
      </c>
      <c r="K627" s="173">
        <v>12</v>
      </c>
      <c r="L627" s="257">
        <v>0</v>
      </c>
      <c r="M627" s="257"/>
      <c r="N627" s="258">
        <f>ROUND(L627*K627,2)</f>
        <v>0</v>
      </c>
      <c r="O627" s="258"/>
      <c r="P627" s="258"/>
      <c r="Q627" s="258"/>
      <c r="R627" s="141"/>
      <c r="T627" s="174"/>
      <c r="U627" s="50" t="s">
        <v>39</v>
      </c>
      <c r="V627" s="41"/>
      <c r="W627" s="175">
        <f>V627*K627</f>
        <v>0</v>
      </c>
      <c r="X627" s="175">
        <v>8.0000000000000007E-5</v>
      </c>
      <c r="Y627" s="175">
        <f>X627*K627</f>
        <v>9.6000000000000013E-4</v>
      </c>
      <c r="Z627" s="175">
        <v>0</v>
      </c>
      <c r="AA627" s="176">
        <f>Z627*K627</f>
        <v>0</v>
      </c>
      <c r="AR627" s="22" t="s">
        <v>252</v>
      </c>
      <c r="AT627" s="22" t="s">
        <v>169</v>
      </c>
      <c r="AU627" s="22" t="s">
        <v>98</v>
      </c>
      <c r="AY627" s="22" t="s">
        <v>168</v>
      </c>
      <c r="BE627" s="111">
        <f>IF(U627="základní",N627,0)</f>
        <v>0</v>
      </c>
      <c r="BF627" s="111">
        <f>IF(U627="snížená",N627,0)</f>
        <v>0</v>
      </c>
      <c r="BG627" s="111">
        <f>IF(U627="zákl. přenesená",N627,0)</f>
        <v>0</v>
      </c>
      <c r="BH627" s="111">
        <f>IF(U627="sníž. přenesená",N627,0)</f>
        <v>0</v>
      </c>
      <c r="BI627" s="111">
        <f>IF(U627="nulová",N627,0)</f>
        <v>0</v>
      </c>
      <c r="BJ627" s="22" t="s">
        <v>82</v>
      </c>
      <c r="BK627" s="111">
        <f>ROUND(L627*K627,2)</f>
        <v>0</v>
      </c>
      <c r="BL627" s="22" t="s">
        <v>252</v>
      </c>
      <c r="BM627" s="22" t="s">
        <v>1041</v>
      </c>
    </row>
    <row r="628" spans="1:65" s="177" customFormat="1" ht="14.4" customHeight="1" x14ac:dyDescent="0.3">
      <c r="B628" s="178"/>
      <c r="C628" s="179"/>
      <c r="D628" s="179"/>
      <c r="E628" s="180"/>
      <c r="F628" s="259" t="s">
        <v>1026</v>
      </c>
      <c r="G628" s="259"/>
      <c r="H628" s="259"/>
      <c r="I628" s="259"/>
      <c r="J628" s="179"/>
      <c r="K628" s="181">
        <v>12</v>
      </c>
      <c r="L628" s="179"/>
      <c r="M628" s="179"/>
      <c r="N628" s="179"/>
      <c r="O628" s="179"/>
      <c r="P628" s="179"/>
      <c r="Q628" s="179"/>
      <c r="R628" s="182"/>
      <c r="T628" s="183"/>
      <c r="U628" s="179"/>
      <c r="V628" s="179"/>
      <c r="W628" s="179"/>
      <c r="X628" s="179"/>
      <c r="Y628" s="179"/>
      <c r="Z628" s="179"/>
      <c r="AA628" s="184"/>
      <c r="AT628" s="185" t="s">
        <v>176</v>
      </c>
      <c r="AU628" s="185" t="s">
        <v>98</v>
      </c>
      <c r="AV628" s="177" t="s">
        <v>98</v>
      </c>
      <c r="AW628" s="177" t="s">
        <v>32</v>
      </c>
      <c r="AX628" s="177" t="s">
        <v>82</v>
      </c>
      <c r="AY628" s="185" t="s">
        <v>168</v>
      </c>
    </row>
    <row r="629" spans="1:65" s="39" customFormat="1" ht="34.200000000000003" customHeight="1" x14ac:dyDescent="0.3">
      <c r="B629" s="139"/>
      <c r="C629" s="170" t="s">
        <v>1042</v>
      </c>
      <c r="D629" s="170" t="s">
        <v>169</v>
      </c>
      <c r="E629" s="171" t="s">
        <v>1043</v>
      </c>
      <c r="F629" s="256" t="s">
        <v>1044</v>
      </c>
      <c r="G629" s="256"/>
      <c r="H629" s="256"/>
      <c r="I629" s="256"/>
      <c r="J629" s="172" t="s">
        <v>211</v>
      </c>
      <c r="K629" s="173">
        <v>9.84</v>
      </c>
      <c r="L629" s="257">
        <v>0</v>
      </c>
      <c r="M629" s="257"/>
      <c r="N629" s="258">
        <f>ROUND(L629*K629,2)</f>
        <v>0</v>
      </c>
      <c r="O629" s="258"/>
      <c r="P629" s="258"/>
      <c r="Q629" s="258"/>
      <c r="R629" s="141"/>
      <c r="T629" s="174"/>
      <c r="U629" s="50" t="s">
        <v>39</v>
      </c>
      <c r="V629" s="41"/>
      <c r="W629" s="175">
        <f>V629*K629</f>
        <v>0</v>
      </c>
      <c r="X629" s="175">
        <v>0</v>
      </c>
      <c r="Y629" s="175">
        <f>X629*K629</f>
        <v>0</v>
      </c>
      <c r="Z629" s="175">
        <v>7.0000000000000001E-3</v>
      </c>
      <c r="AA629" s="176">
        <f>Z629*K629</f>
        <v>6.8879999999999997E-2</v>
      </c>
      <c r="AR629" s="22" t="s">
        <v>252</v>
      </c>
      <c r="AT629" s="22" t="s">
        <v>169</v>
      </c>
      <c r="AU629" s="22" t="s">
        <v>98</v>
      </c>
      <c r="AY629" s="22" t="s">
        <v>168</v>
      </c>
      <c r="BE629" s="111">
        <f>IF(U629="základní",N629,0)</f>
        <v>0</v>
      </c>
      <c r="BF629" s="111">
        <f>IF(U629="snížená",N629,0)</f>
        <v>0</v>
      </c>
      <c r="BG629" s="111">
        <f>IF(U629="zákl. přenesená",N629,0)</f>
        <v>0</v>
      </c>
      <c r="BH629" s="111">
        <f>IF(U629="sníž. přenesená",N629,0)</f>
        <v>0</v>
      </c>
      <c r="BI629" s="111">
        <f>IF(U629="nulová",N629,0)</f>
        <v>0</v>
      </c>
      <c r="BJ629" s="22" t="s">
        <v>82</v>
      </c>
      <c r="BK629" s="111">
        <f>ROUND(L629*K629,2)</f>
        <v>0</v>
      </c>
      <c r="BL629" s="22" t="s">
        <v>252</v>
      </c>
      <c r="BM629" s="22" t="s">
        <v>1045</v>
      </c>
    </row>
    <row r="630" spans="1:65" s="177" customFormat="1" ht="14.4" customHeight="1" x14ac:dyDescent="0.3">
      <c r="B630" s="178"/>
      <c r="C630" s="179"/>
      <c r="D630" s="179"/>
      <c r="E630" s="180"/>
      <c r="F630" s="259" t="s">
        <v>1046</v>
      </c>
      <c r="G630" s="259"/>
      <c r="H630" s="259"/>
      <c r="I630" s="259"/>
      <c r="J630" s="179"/>
      <c r="K630" s="181">
        <v>8.4</v>
      </c>
      <c r="L630" s="179"/>
      <c r="M630" s="179"/>
      <c r="N630" s="179"/>
      <c r="O630" s="179"/>
      <c r="P630" s="179"/>
      <c r="Q630" s="179"/>
      <c r="R630" s="182"/>
      <c r="T630" s="183"/>
      <c r="U630" s="179"/>
      <c r="V630" s="179"/>
      <c r="W630" s="179"/>
      <c r="X630" s="179"/>
      <c r="Y630" s="179"/>
      <c r="Z630" s="179"/>
      <c r="AA630" s="184"/>
      <c r="AT630" s="185" t="s">
        <v>176</v>
      </c>
      <c r="AU630" s="185" t="s">
        <v>98</v>
      </c>
      <c r="AV630" s="177" t="s">
        <v>98</v>
      </c>
      <c r="AW630" s="177" t="s">
        <v>32</v>
      </c>
      <c r="AX630" s="177" t="s">
        <v>74</v>
      </c>
      <c r="AY630" s="185" t="s">
        <v>168</v>
      </c>
    </row>
    <row r="631" spans="1:65" ht="14.4" customHeight="1" x14ac:dyDescent="0.3">
      <c r="A631" s="177"/>
      <c r="B631" s="178"/>
      <c r="C631" s="179"/>
      <c r="D631" s="179"/>
      <c r="E631" s="180"/>
      <c r="F631" s="260" t="s">
        <v>1047</v>
      </c>
      <c r="G631" s="260"/>
      <c r="H631" s="260"/>
      <c r="I631" s="260"/>
      <c r="J631" s="179"/>
      <c r="K631" s="181">
        <v>1.44</v>
      </c>
      <c r="L631" s="179"/>
      <c r="M631" s="179"/>
      <c r="N631" s="179"/>
      <c r="O631" s="179"/>
      <c r="P631" s="179"/>
      <c r="Q631" s="179"/>
      <c r="R631" s="182"/>
      <c r="T631" s="183"/>
      <c r="U631" s="179"/>
      <c r="V631" s="179"/>
      <c r="W631" s="179"/>
      <c r="X631" s="179"/>
      <c r="Y631" s="179"/>
      <c r="Z631" s="179"/>
      <c r="AA631" s="184"/>
      <c r="AT631" s="185" t="s">
        <v>176</v>
      </c>
      <c r="AU631" s="185" t="s">
        <v>98</v>
      </c>
      <c r="AV631" s="177" t="s">
        <v>98</v>
      </c>
      <c r="AW631" s="177" t="s">
        <v>32</v>
      </c>
      <c r="AX631" s="177" t="s">
        <v>74</v>
      </c>
      <c r="AY631" s="185" t="s">
        <v>168</v>
      </c>
    </row>
    <row r="632" spans="1:65" s="186" customFormat="1" ht="14.4" customHeight="1" x14ac:dyDescent="0.3">
      <c r="B632" s="187"/>
      <c r="C632" s="188"/>
      <c r="D632" s="188"/>
      <c r="E632" s="189"/>
      <c r="F632" s="261" t="s">
        <v>178</v>
      </c>
      <c r="G632" s="261"/>
      <c r="H632" s="261"/>
      <c r="I632" s="261"/>
      <c r="J632" s="188"/>
      <c r="K632" s="190">
        <v>9.84</v>
      </c>
      <c r="L632" s="188"/>
      <c r="M632" s="188"/>
      <c r="N632" s="188"/>
      <c r="O632" s="188"/>
      <c r="P632" s="188"/>
      <c r="Q632" s="188"/>
      <c r="R632" s="191"/>
      <c r="T632" s="192"/>
      <c r="U632" s="188"/>
      <c r="V632" s="188"/>
      <c r="W632" s="188"/>
      <c r="X632" s="188"/>
      <c r="Y632" s="188"/>
      <c r="Z632" s="188"/>
      <c r="AA632" s="193"/>
      <c r="AT632" s="194" t="s">
        <v>176</v>
      </c>
      <c r="AU632" s="194" t="s">
        <v>98</v>
      </c>
      <c r="AV632" s="186" t="s">
        <v>173</v>
      </c>
      <c r="AW632" s="186" t="s">
        <v>32</v>
      </c>
      <c r="AX632" s="186" t="s">
        <v>82</v>
      </c>
      <c r="AY632" s="194" t="s">
        <v>168</v>
      </c>
    </row>
    <row r="633" spans="1:65" s="39" customFormat="1" ht="34.200000000000003" customHeight="1" x14ac:dyDescent="0.3">
      <c r="B633" s="139"/>
      <c r="C633" s="170" t="s">
        <v>1048</v>
      </c>
      <c r="D633" s="170" t="s">
        <v>169</v>
      </c>
      <c r="E633" s="171" t="s">
        <v>1049</v>
      </c>
      <c r="F633" s="256" t="s">
        <v>1050</v>
      </c>
      <c r="G633" s="256"/>
      <c r="H633" s="256"/>
      <c r="I633" s="256"/>
      <c r="J633" s="172" t="s">
        <v>211</v>
      </c>
      <c r="K633" s="173">
        <v>8.4</v>
      </c>
      <c r="L633" s="257">
        <v>0</v>
      </c>
      <c r="M633" s="257"/>
      <c r="N633" s="258">
        <f>ROUND(L633*K633,2)</f>
        <v>0</v>
      </c>
      <c r="O633" s="258"/>
      <c r="P633" s="258"/>
      <c r="Q633" s="258"/>
      <c r="R633" s="141"/>
      <c r="T633" s="174"/>
      <c r="U633" s="50" t="s">
        <v>39</v>
      </c>
      <c r="V633" s="41"/>
      <c r="W633" s="175">
        <f>V633*K633</f>
        <v>0</v>
      </c>
      <c r="X633" s="175">
        <v>1.0000000000000001E-5</v>
      </c>
      <c r="Y633" s="175">
        <f>X633*K633</f>
        <v>8.4000000000000009E-5</v>
      </c>
      <c r="Z633" s="175">
        <v>0</v>
      </c>
      <c r="AA633" s="176">
        <f>Z633*K633</f>
        <v>0</v>
      </c>
      <c r="AR633" s="22" t="s">
        <v>252</v>
      </c>
      <c r="AT633" s="22" t="s">
        <v>169</v>
      </c>
      <c r="AU633" s="22" t="s">
        <v>98</v>
      </c>
      <c r="AY633" s="22" t="s">
        <v>168</v>
      </c>
      <c r="BE633" s="111">
        <f>IF(U633="základní",N633,0)</f>
        <v>0</v>
      </c>
      <c r="BF633" s="111">
        <f>IF(U633="snížená",N633,0)</f>
        <v>0</v>
      </c>
      <c r="BG633" s="111">
        <f>IF(U633="zákl. přenesená",N633,0)</f>
        <v>0</v>
      </c>
      <c r="BH633" s="111">
        <f>IF(U633="sníž. přenesená",N633,0)</f>
        <v>0</v>
      </c>
      <c r="BI633" s="111">
        <f>IF(U633="nulová",N633,0)</f>
        <v>0</v>
      </c>
      <c r="BJ633" s="22" t="s">
        <v>82</v>
      </c>
      <c r="BK633" s="111">
        <f>ROUND(L633*K633,2)</f>
        <v>0</v>
      </c>
      <c r="BL633" s="22" t="s">
        <v>252</v>
      </c>
      <c r="BM633" s="22" t="s">
        <v>1051</v>
      </c>
    </row>
    <row r="634" spans="1:65" s="177" customFormat="1" ht="14.4" customHeight="1" x14ac:dyDescent="0.3">
      <c r="B634" s="178"/>
      <c r="C634" s="179"/>
      <c r="D634" s="179"/>
      <c r="E634" s="180"/>
      <c r="F634" s="259" t="s">
        <v>1046</v>
      </c>
      <c r="G634" s="259"/>
      <c r="H634" s="259"/>
      <c r="I634" s="259"/>
      <c r="J634" s="179"/>
      <c r="K634" s="181">
        <v>8.4</v>
      </c>
      <c r="L634" s="179"/>
      <c r="M634" s="179"/>
      <c r="N634" s="179"/>
      <c r="O634" s="179"/>
      <c r="P634" s="179"/>
      <c r="Q634" s="179"/>
      <c r="R634" s="182"/>
      <c r="T634" s="183"/>
      <c r="U634" s="179"/>
      <c r="V634" s="179"/>
      <c r="W634" s="179"/>
      <c r="X634" s="179"/>
      <c r="Y634" s="179"/>
      <c r="Z634" s="179"/>
      <c r="AA634" s="184"/>
      <c r="AT634" s="185" t="s">
        <v>176</v>
      </c>
      <c r="AU634" s="185" t="s">
        <v>98</v>
      </c>
      <c r="AV634" s="177" t="s">
        <v>98</v>
      </c>
      <c r="AW634" s="177" t="s">
        <v>32</v>
      </c>
      <c r="AX634" s="177" t="s">
        <v>82</v>
      </c>
      <c r="AY634" s="185" t="s">
        <v>168</v>
      </c>
    </row>
    <row r="635" spans="1:65" s="39" customFormat="1" ht="22.95" customHeight="1" x14ac:dyDescent="0.3">
      <c r="B635" s="139"/>
      <c r="C635" s="195" t="s">
        <v>1052</v>
      </c>
      <c r="D635" s="195" t="s">
        <v>301</v>
      </c>
      <c r="E635" s="196" t="s">
        <v>1053</v>
      </c>
      <c r="F635" s="263" t="s">
        <v>1054</v>
      </c>
      <c r="G635" s="263"/>
      <c r="H635" s="263"/>
      <c r="I635" s="263"/>
      <c r="J635" s="197" t="s">
        <v>172</v>
      </c>
      <c r="K635" s="198">
        <v>4.9000000000000002E-2</v>
      </c>
      <c r="L635" s="264">
        <v>0</v>
      </c>
      <c r="M635" s="264"/>
      <c r="N635" s="265">
        <f>ROUND(L635*K635,2)</f>
        <v>0</v>
      </c>
      <c r="O635" s="265"/>
      <c r="P635" s="265"/>
      <c r="Q635" s="265"/>
      <c r="R635" s="141"/>
      <c r="T635" s="174"/>
      <c r="U635" s="50" t="s">
        <v>39</v>
      </c>
      <c r="V635" s="41"/>
      <c r="W635" s="175">
        <f>V635*K635</f>
        <v>0</v>
      </c>
      <c r="X635" s="175">
        <v>0.55000000000000004</v>
      </c>
      <c r="Y635" s="175">
        <f>X635*K635</f>
        <v>2.6950000000000002E-2</v>
      </c>
      <c r="Z635" s="175">
        <v>0</v>
      </c>
      <c r="AA635" s="176">
        <f>Z635*K635</f>
        <v>0</v>
      </c>
      <c r="AR635" s="22" t="s">
        <v>330</v>
      </c>
      <c r="AT635" s="22" t="s">
        <v>301</v>
      </c>
      <c r="AU635" s="22" t="s">
        <v>98</v>
      </c>
      <c r="AY635" s="22" t="s">
        <v>168</v>
      </c>
      <c r="BE635" s="111">
        <f>IF(U635="základní",N635,0)</f>
        <v>0</v>
      </c>
      <c r="BF635" s="111">
        <f>IF(U635="snížená",N635,0)</f>
        <v>0</v>
      </c>
      <c r="BG635" s="111">
        <f>IF(U635="zákl. přenesená",N635,0)</f>
        <v>0</v>
      </c>
      <c r="BH635" s="111">
        <f>IF(U635="sníž. přenesená",N635,0)</f>
        <v>0</v>
      </c>
      <c r="BI635" s="111">
        <f>IF(U635="nulová",N635,0)</f>
        <v>0</v>
      </c>
      <c r="BJ635" s="22" t="s">
        <v>82</v>
      </c>
      <c r="BK635" s="111">
        <f>ROUND(L635*K635,2)</f>
        <v>0</v>
      </c>
      <c r="BL635" s="22" t="s">
        <v>252</v>
      </c>
      <c r="BM635" s="22" t="s">
        <v>1055</v>
      </c>
    </row>
    <row r="636" spans="1:65" s="177" customFormat="1" ht="22.95" customHeight="1" x14ac:dyDescent="0.3">
      <c r="B636" s="178"/>
      <c r="C636" s="179"/>
      <c r="D636" s="179"/>
      <c r="E636" s="180"/>
      <c r="F636" s="259" t="s">
        <v>1056</v>
      </c>
      <c r="G636" s="259"/>
      <c r="H636" s="259"/>
      <c r="I636" s="259"/>
      <c r="J636" s="179"/>
      <c r="K636" s="181">
        <v>4.9000000000000002E-2</v>
      </c>
      <c r="L636" s="179"/>
      <c r="M636" s="179"/>
      <c r="N636" s="179"/>
      <c r="O636" s="179"/>
      <c r="P636" s="179"/>
      <c r="Q636" s="179"/>
      <c r="R636" s="182"/>
      <c r="T636" s="183"/>
      <c r="U636" s="179"/>
      <c r="V636" s="179"/>
      <c r="W636" s="179"/>
      <c r="X636" s="179"/>
      <c r="Y636" s="179"/>
      <c r="Z636" s="179"/>
      <c r="AA636" s="184"/>
      <c r="AT636" s="185" t="s">
        <v>176</v>
      </c>
      <c r="AU636" s="185" t="s">
        <v>98</v>
      </c>
      <c r="AV636" s="177" t="s">
        <v>98</v>
      </c>
      <c r="AW636" s="177" t="s">
        <v>32</v>
      </c>
      <c r="AX636" s="177" t="s">
        <v>82</v>
      </c>
      <c r="AY636" s="185" t="s">
        <v>168</v>
      </c>
    </row>
    <row r="637" spans="1:65" s="39" customFormat="1" ht="34.200000000000003" customHeight="1" x14ac:dyDescent="0.3">
      <c r="B637" s="139"/>
      <c r="C637" s="170" t="s">
        <v>1057</v>
      </c>
      <c r="D637" s="170" t="s">
        <v>169</v>
      </c>
      <c r="E637" s="171" t="s">
        <v>1058</v>
      </c>
      <c r="F637" s="256" t="s">
        <v>1059</v>
      </c>
      <c r="G637" s="256"/>
      <c r="H637" s="256"/>
      <c r="I637" s="256"/>
      <c r="J637" s="172" t="s">
        <v>172</v>
      </c>
      <c r="K637" s="173">
        <v>2.569</v>
      </c>
      <c r="L637" s="257">
        <v>0</v>
      </c>
      <c r="M637" s="257"/>
      <c r="N637" s="258">
        <f>ROUND(L637*K637,2)</f>
        <v>0</v>
      </c>
      <c r="O637" s="258"/>
      <c r="P637" s="258"/>
      <c r="Q637" s="258"/>
      <c r="R637" s="141"/>
      <c r="T637" s="174"/>
      <c r="U637" s="50" t="s">
        <v>39</v>
      </c>
      <c r="V637" s="41"/>
      <c r="W637" s="175">
        <f>V637*K637</f>
        <v>0</v>
      </c>
      <c r="X637" s="175">
        <v>2.3369999999999998E-2</v>
      </c>
      <c r="Y637" s="175">
        <f>X637*K637</f>
        <v>6.0037529999999992E-2</v>
      </c>
      <c r="Z637" s="175">
        <v>0</v>
      </c>
      <c r="AA637" s="176">
        <f>Z637*K637</f>
        <v>0</v>
      </c>
      <c r="AR637" s="22" t="s">
        <v>252</v>
      </c>
      <c r="AT637" s="22" t="s">
        <v>169</v>
      </c>
      <c r="AU637" s="22" t="s">
        <v>98</v>
      </c>
      <c r="AY637" s="22" t="s">
        <v>168</v>
      </c>
      <c r="BE637" s="111">
        <f>IF(U637="základní",N637,0)</f>
        <v>0</v>
      </c>
      <c r="BF637" s="111">
        <f>IF(U637="snížená",N637,0)</f>
        <v>0</v>
      </c>
      <c r="BG637" s="111">
        <f>IF(U637="zákl. přenesená",N637,0)</f>
        <v>0</v>
      </c>
      <c r="BH637" s="111">
        <f>IF(U637="sníž. přenesená",N637,0)</f>
        <v>0</v>
      </c>
      <c r="BI637" s="111">
        <f>IF(U637="nulová",N637,0)</f>
        <v>0</v>
      </c>
      <c r="BJ637" s="22" t="s">
        <v>82</v>
      </c>
      <c r="BK637" s="111">
        <f>ROUND(L637*K637,2)</f>
        <v>0</v>
      </c>
      <c r="BL637" s="22" t="s">
        <v>252</v>
      </c>
      <c r="BM637" s="22" t="s">
        <v>1060</v>
      </c>
    </row>
    <row r="638" spans="1:65" s="177" customFormat="1" ht="22.95" customHeight="1" x14ac:dyDescent="0.3">
      <c r="B638" s="178"/>
      <c r="C638" s="179"/>
      <c r="D638" s="179"/>
      <c r="E638" s="180"/>
      <c r="F638" s="259" t="s">
        <v>1061</v>
      </c>
      <c r="G638" s="259"/>
      <c r="H638" s="259"/>
      <c r="I638" s="259"/>
      <c r="J638" s="179"/>
      <c r="K638" s="181">
        <v>0.251</v>
      </c>
      <c r="L638" s="179"/>
      <c r="M638" s="179"/>
      <c r="N638" s="179"/>
      <c r="O638" s="179"/>
      <c r="P638" s="179"/>
      <c r="Q638" s="179"/>
      <c r="R638" s="182"/>
      <c r="T638" s="183"/>
      <c r="U638" s="179"/>
      <c r="V638" s="179"/>
      <c r="W638" s="179"/>
      <c r="X638" s="179"/>
      <c r="Y638" s="179"/>
      <c r="Z638" s="179"/>
      <c r="AA638" s="184"/>
      <c r="AT638" s="185" t="s">
        <v>176</v>
      </c>
      <c r="AU638" s="185" t="s">
        <v>98</v>
      </c>
      <c r="AV638" s="177" t="s">
        <v>98</v>
      </c>
      <c r="AW638" s="177" t="s">
        <v>32</v>
      </c>
      <c r="AX638" s="177" t="s">
        <v>74</v>
      </c>
      <c r="AY638" s="185" t="s">
        <v>168</v>
      </c>
    </row>
    <row r="639" spans="1:65" ht="14.4" customHeight="1" x14ac:dyDescent="0.3">
      <c r="A639" s="177"/>
      <c r="B639" s="178"/>
      <c r="C639" s="179"/>
      <c r="D639" s="179"/>
      <c r="E639" s="180"/>
      <c r="F639" s="260" t="s">
        <v>1062</v>
      </c>
      <c r="G639" s="260"/>
      <c r="H639" s="260"/>
      <c r="I639" s="260"/>
      <c r="J639" s="179"/>
      <c r="K639" s="181">
        <v>4.2999999999999997E-2</v>
      </c>
      <c r="L639" s="179"/>
      <c r="M639" s="179"/>
      <c r="N639" s="179"/>
      <c r="O639" s="179"/>
      <c r="P639" s="179"/>
      <c r="Q639" s="179"/>
      <c r="R639" s="182"/>
      <c r="T639" s="183"/>
      <c r="U639" s="179"/>
      <c r="V639" s="179"/>
      <c r="W639" s="179"/>
      <c r="X639" s="179"/>
      <c r="Y639" s="179"/>
      <c r="Z639" s="179"/>
      <c r="AA639" s="184"/>
      <c r="AT639" s="185" t="s">
        <v>176</v>
      </c>
      <c r="AU639" s="185" t="s">
        <v>98</v>
      </c>
      <c r="AV639" s="177" t="s">
        <v>98</v>
      </c>
      <c r="AW639" s="177" t="s">
        <v>32</v>
      </c>
      <c r="AX639" s="177" t="s">
        <v>74</v>
      </c>
      <c r="AY639" s="185" t="s">
        <v>168</v>
      </c>
    </row>
    <row r="640" spans="1:65" ht="14.4" customHeight="1" x14ac:dyDescent="0.3">
      <c r="A640" s="177"/>
      <c r="B640" s="178"/>
      <c r="C640" s="179"/>
      <c r="D640" s="179"/>
      <c r="E640" s="180"/>
      <c r="F640" s="260" t="s">
        <v>1063</v>
      </c>
      <c r="G640" s="260"/>
      <c r="H640" s="260"/>
      <c r="I640" s="260"/>
      <c r="J640" s="179"/>
      <c r="K640" s="181">
        <v>4.8000000000000001E-2</v>
      </c>
      <c r="L640" s="179"/>
      <c r="M640" s="179"/>
      <c r="N640" s="179"/>
      <c r="O640" s="179"/>
      <c r="P640" s="179"/>
      <c r="Q640" s="179"/>
      <c r="R640" s="182"/>
      <c r="T640" s="183"/>
      <c r="U640" s="179"/>
      <c r="V640" s="179"/>
      <c r="W640" s="179"/>
      <c r="X640" s="179"/>
      <c r="Y640" s="179"/>
      <c r="Z640" s="179"/>
      <c r="AA640" s="184"/>
      <c r="AT640" s="185" t="s">
        <v>176</v>
      </c>
      <c r="AU640" s="185" t="s">
        <v>98</v>
      </c>
      <c r="AV640" s="177" t="s">
        <v>98</v>
      </c>
      <c r="AW640" s="177" t="s">
        <v>32</v>
      </c>
      <c r="AX640" s="177" t="s">
        <v>74</v>
      </c>
      <c r="AY640" s="185" t="s">
        <v>168</v>
      </c>
    </row>
    <row r="641" spans="1:65" ht="14.4" customHeight="1" x14ac:dyDescent="0.3">
      <c r="A641" s="177"/>
      <c r="B641" s="178"/>
      <c r="C641" s="179"/>
      <c r="D641" s="179"/>
      <c r="E641" s="180"/>
      <c r="F641" s="260" t="s">
        <v>1064</v>
      </c>
      <c r="G641" s="260"/>
      <c r="H641" s="260"/>
      <c r="I641" s="260"/>
      <c r="J641" s="179"/>
      <c r="K641" s="181">
        <v>2.2269999999999999</v>
      </c>
      <c r="L641" s="179"/>
      <c r="M641" s="179"/>
      <c r="N641" s="179"/>
      <c r="O641" s="179"/>
      <c r="P641" s="179"/>
      <c r="Q641" s="179"/>
      <c r="R641" s="182"/>
      <c r="T641" s="183"/>
      <c r="U641" s="179"/>
      <c r="V641" s="179"/>
      <c r="W641" s="179"/>
      <c r="X641" s="179"/>
      <c r="Y641" s="179"/>
      <c r="Z641" s="179"/>
      <c r="AA641" s="184"/>
      <c r="AT641" s="185" t="s">
        <v>176</v>
      </c>
      <c r="AU641" s="185" t="s">
        <v>98</v>
      </c>
      <c r="AV641" s="177" t="s">
        <v>98</v>
      </c>
      <c r="AW641" s="177" t="s">
        <v>32</v>
      </c>
      <c r="AX641" s="177" t="s">
        <v>74</v>
      </c>
      <c r="AY641" s="185" t="s">
        <v>168</v>
      </c>
    </row>
    <row r="642" spans="1:65" s="186" customFormat="1" ht="14.4" customHeight="1" x14ac:dyDescent="0.3">
      <c r="B642" s="187"/>
      <c r="C642" s="188"/>
      <c r="D642" s="188"/>
      <c r="E642" s="189"/>
      <c r="F642" s="261" t="s">
        <v>178</v>
      </c>
      <c r="G642" s="261"/>
      <c r="H642" s="261"/>
      <c r="I642" s="261"/>
      <c r="J642" s="188"/>
      <c r="K642" s="190">
        <v>2.569</v>
      </c>
      <c r="L642" s="188"/>
      <c r="M642" s="188"/>
      <c r="N642" s="188"/>
      <c r="O642" s="188"/>
      <c r="P642" s="188"/>
      <c r="Q642" s="188"/>
      <c r="R642" s="191"/>
      <c r="T642" s="192"/>
      <c r="U642" s="188"/>
      <c r="V642" s="188"/>
      <c r="W642" s="188"/>
      <c r="X642" s="188"/>
      <c r="Y642" s="188"/>
      <c r="Z642" s="188"/>
      <c r="AA642" s="193"/>
      <c r="AT642" s="194" t="s">
        <v>176</v>
      </c>
      <c r="AU642" s="194" t="s">
        <v>98</v>
      </c>
      <c r="AV642" s="186" t="s">
        <v>173</v>
      </c>
      <c r="AW642" s="186" t="s">
        <v>32</v>
      </c>
      <c r="AX642" s="186" t="s">
        <v>82</v>
      </c>
      <c r="AY642" s="194" t="s">
        <v>168</v>
      </c>
    </row>
    <row r="643" spans="1:65" s="39" customFormat="1" ht="45.6" customHeight="1" x14ac:dyDescent="0.3">
      <c r="B643" s="139"/>
      <c r="C643" s="170" t="s">
        <v>1065</v>
      </c>
      <c r="D643" s="170" t="s">
        <v>169</v>
      </c>
      <c r="E643" s="171" t="s">
        <v>1066</v>
      </c>
      <c r="F643" s="256" t="s">
        <v>1067</v>
      </c>
      <c r="G643" s="256"/>
      <c r="H643" s="256"/>
      <c r="I643" s="256"/>
      <c r="J643" s="172" t="s">
        <v>211</v>
      </c>
      <c r="K643" s="173">
        <v>908.02</v>
      </c>
      <c r="L643" s="257">
        <v>0</v>
      </c>
      <c r="M643" s="257"/>
      <c r="N643" s="258">
        <f>ROUND(L643*K643,2)</f>
        <v>0</v>
      </c>
      <c r="O643" s="258"/>
      <c r="P643" s="258"/>
      <c r="Q643" s="258"/>
      <c r="R643" s="141"/>
      <c r="T643" s="174"/>
      <c r="U643" s="50" t="s">
        <v>39</v>
      </c>
      <c r="V643" s="41"/>
      <c r="W643" s="175">
        <f>V643*K643</f>
        <v>0</v>
      </c>
      <c r="X643" s="175">
        <v>0</v>
      </c>
      <c r="Y643" s="175">
        <f>X643*K643</f>
        <v>0</v>
      </c>
      <c r="Z643" s="175">
        <v>0</v>
      </c>
      <c r="AA643" s="176">
        <f>Z643*K643</f>
        <v>0</v>
      </c>
      <c r="AR643" s="22" t="s">
        <v>252</v>
      </c>
      <c r="AT643" s="22" t="s">
        <v>169</v>
      </c>
      <c r="AU643" s="22" t="s">
        <v>98</v>
      </c>
      <c r="AY643" s="22" t="s">
        <v>168</v>
      </c>
      <c r="BE643" s="111">
        <f>IF(U643="základní",N643,0)</f>
        <v>0</v>
      </c>
      <c r="BF643" s="111">
        <f>IF(U643="snížená",N643,0)</f>
        <v>0</v>
      </c>
      <c r="BG643" s="111">
        <f>IF(U643="zákl. přenesená",N643,0)</f>
        <v>0</v>
      </c>
      <c r="BH643" s="111">
        <f>IF(U643="sníž. přenesená",N643,0)</f>
        <v>0</v>
      </c>
      <c r="BI643" s="111">
        <f>IF(U643="nulová",N643,0)</f>
        <v>0</v>
      </c>
      <c r="BJ643" s="22" t="s">
        <v>82</v>
      </c>
      <c r="BK643" s="111">
        <f>ROUND(L643*K643,2)</f>
        <v>0</v>
      </c>
      <c r="BL643" s="22" t="s">
        <v>252</v>
      </c>
      <c r="BM643" s="22" t="s">
        <v>1068</v>
      </c>
    </row>
    <row r="644" spans="1:65" s="177" customFormat="1" ht="14.4" customHeight="1" x14ac:dyDescent="0.3">
      <c r="B644" s="178"/>
      <c r="C644" s="179"/>
      <c r="D644" s="179"/>
      <c r="E644" s="180"/>
      <c r="F644" s="259" t="s">
        <v>1069</v>
      </c>
      <c r="G644" s="259"/>
      <c r="H644" s="259"/>
      <c r="I644" s="259"/>
      <c r="J644" s="179"/>
      <c r="K644" s="181">
        <v>166</v>
      </c>
      <c r="L644" s="179"/>
      <c r="M644" s="179"/>
      <c r="N644" s="179"/>
      <c r="O644" s="179"/>
      <c r="P644" s="179"/>
      <c r="Q644" s="179"/>
      <c r="R644" s="182"/>
      <c r="T644" s="183"/>
      <c r="U644" s="179"/>
      <c r="V644" s="179"/>
      <c r="W644" s="179"/>
      <c r="X644" s="179"/>
      <c r="Y644" s="179"/>
      <c r="Z644" s="179"/>
      <c r="AA644" s="184"/>
      <c r="AT644" s="185" t="s">
        <v>176</v>
      </c>
      <c r="AU644" s="185" t="s">
        <v>98</v>
      </c>
      <c r="AV644" s="177" t="s">
        <v>98</v>
      </c>
      <c r="AW644" s="177" t="s">
        <v>32</v>
      </c>
      <c r="AX644" s="177" t="s">
        <v>74</v>
      </c>
      <c r="AY644" s="185" t="s">
        <v>168</v>
      </c>
    </row>
    <row r="645" spans="1:65" s="199" customFormat="1" ht="14.4" customHeight="1" x14ac:dyDescent="0.3">
      <c r="B645" s="200"/>
      <c r="C645" s="201"/>
      <c r="D645" s="201"/>
      <c r="E645" s="202"/>
      <c r="F645" s="267" t="s">
        <v>1070</v>
      </c>
      <c r="G645" s="267"/>
      <c r="H645" s="267"/>
      <c r="I645" s="267"/>
      <c r="J645" s="201"/>
      <c r="K645" s="202"/>
      <c r="L645" s="201"/>
      <c r="M645" s="201"/>
      <c r="N645" s="201"/>
      <c r="O645" s="201"/>
      <c r="P645" s="201"/>
      <c r="Q645" s="201"/>
      <c r="R645" s="203"/>
      <c r="T645" s="204"/>
      <c r="U645" s="201"/>
      <c r="V645" s="201"/>
      <c r="W645" s="201"/>
      <c r="X645" s="201"/>
      <c r="Y645" s="201"/>
      <c r="Z645" s="201"/>
      <c r="AA645" s="205"/>
      <c r="AT645" s="206" t="s">
        <v>176</v>
      </c>
      <c r="AU645" s="206" t="s">
        <v>98</v>
      </c>
      <c r="AV645" s="199" t="s">
        <v>82</v>
      </c>
      <c r="AW645" s="199" t="s">
        <v>32</v>
      </c>
      <c r="AX645" s="199" t="s">
        <v>74</v>
      </c>
      <c r="AY645" s="206" t="s">
        <v>168</v>
      </c>
    </row>
    <row r="646" spans="1:65" s="177" customFormat="1" ht="22.95" customHeight="1" x14ac:dyDescent="0.3">
      <c r="B646" s="178"/>
      <c r="C646" s="179"/>
      <c r="D646" s="179"/>
      <c r="E646" s="180"/>
      <c r="F646" s="260" t="s">
        <v>1071</v>
      </c>
      <c r="G646" s="260"/>
      <c r="H646" s="260"/>
      <c r="I646" s="260"/>
      <c r="J646" s="179"/>
      <c r="K646" s="181">
        <v>742.02</v>
      </c>
      <c r="L646" s="179"/>
      <c r="M646" s="179"/>
      <c r="N646" s="179"/>
      <c r="O646" s="179"/>
      <c r="P646" s="179"/>
      <c r="Q646" s="179"/>
      <c r="R646" s="182"/>
      <c r="T646" s="183"/>
      <c r="U646" s="179"/>
      <c r="V646" s="179"/>
      <c r="W646" s="179"/>
      <c r="X646" s="179"/>
      <c r="Y646" s="179"/>
      <c r="Z646" s="179"/>
      <c r="AA646" s="184"/>
      <c r="AT646" s="185" t="s">
        <v>176</v>
      </c>
      <c r="AU646" s="185" t="s">
        <v>98</v>
      </c>
      <c r="AV646" s="177" t="s">
        <v>98</v>
      </c>
      <c r="AW646" s="177" t="s">
        <v>32</v>
      </c>
      <c r="AX646" s="177" t="s">
        <v>74</v>
      </c>
      <c r="AY646" s="185" t="s">
        <v>168</v>
      </c>
    </row>
    <row r="647" spans="1:65" s="186" customFormat="1" ht="14.4" customHeight="1" x14ac:dyDescent="0.3">
      <c r="B647" s="187"/>
      <c r="C647" s="188"/>
      <c r="D647" s="188"/>
      <c r="E647" s="189"/>
      <c r="F647" s="261" t="s">
        <v>178</v>
      </c>
      <c r="G647" s="261"/>
      <c r="H647" s="261"/>
      <c r="I647" s="261"/>
      <c r="J647" s="188"/>
      <c r="K647" s="190">
        <v>908.02</v>
      </c>
      <c r="L647" s="188"/>
      <c r="M647" s="188"/>
      <c r="N647" s="188"/>
      <c r="O647" s="188"/>
      <c r="P647" s="188"/>
      <c r="Q647" s="188"/>
      <c r="R647" s="191"/>
      <c r="T647" s="192"/>
      <c r="U647" s="188"/>
      <c r="V647" s="188"/>
      <c r="W647" s="188"/>
      <c r="X647" s="188"/>
      <c r="Y647" s="188"/>
      <c r="Z647" s="188"/>
      <c r="AA647" s="193"/>
      <c r="AT647" s="194" t="s">
        <v>176</v>
      </c>
      <c r="AU647" s="194" t="s">
        <v>98</v>
      </c>
      <c r="AV647" s="186" t="s">
        <v>173</v>
      </c>
      <c r="AW647" s="186" t="s">
        <v>32</v>
      </c>
      <c r="AX647" s="186" t="s">
        <v>82</v>
      </c>
      <c r="AY647" s="194" t="s">
        <v>168</v>
      </c>
    </row>
    <row r="648" spans="1:65" s="39" customFormat="1" ht="22.95" customHeight="1" x14ac:dyDescent="0.3">
      <c r="B648" s="139"/>
      <c r="C648" s="195" t="s">
        <v>1072</v>
      </c>
      <c r="D648" s="195" t="s">
        <v>301</v>
      </c>
      <c r="E648" s="196" t="s">
        <v>1073</v>
      </c>
      <c r="F648" s="263" t="s">
        <v>1074</v>
      </c>
      <c r="G648" s="263"/>
      <c r="H648" s="263"/>
      <c r="I648" s="263"/>
      <c r="J648" s="197" t="s">
        <v>211</v>
      </c>
      <c r="K648" s="198">
        <v>182.6</v>
      </c>
      <c r="L648" s="264">
        <v>0</v>
      </c>
      <c r="M648" s="264"/>
      <c r="N648" s="265">
        <f>ROUND(L648*K648,2)</f>
        <v>0</v>
      </c>
      <c r="O648" s="265"/>
      <c r="P648" s="265"/>
      <c r="Q648" s="265"/>
      <c r="R648" s="141"/>
      <c r="T648" s="174"/>
      <c r="U648" s="50" t="s">
        <v>39</v>
      </c>
      <c r="V648" s="41"/>
      <c r="W648" s="175">
        <f>V648*K648</f>
        <v>0</v>
      </c>
      <c r="X648" s="175">
        <v>1.2800000000000001E-2</v>
      </c>
      <c r="Y648" s="175">
        <f>X648*K648</f>
        <v>2.3372800000000002</v>
      </c>
      <c r="Z648" s="175">
        <v>0</v>
      </c>
      <c r="AA648" s="176">
        <f>Z648*K648</f>
        <v>0</v>
      </c>
      <c r="AR648" s="22" t="s">
        <v>330</v>
      </c>
      <c r="AT648" s="22" t="s">
        <v>301</v>
      </c>
      <c r="AU648" s="22" t="s">
        <v>98</v>
      </c>
      <c r="AY648" s="22" t="s">
        <v>168</v>
      </c>
      <c r="BE648" s="111">
        <f>IF(U648="základní",N648,0)</f>
        <v>0</v>
      </c>
      <c r="BF648" s="111">
        <f>IF(U648="snížená",N648,0)</f>
        <v>0</v>
      </c>
      <c r="BG648" s="111">
        <f>IF(U648="zákl. přenesená",N648,0)</f>
        <v>0</v>
      </c>
      <c r="BH648" s="111">
        <f>IF(U648="sníž. přenesená",N648,0)</f>
        <v>0</v>
      </c>
      <c r="BI648" s="111">
        <f>IF(U648="nulová",N648,0)</f>
        <v>0</v>
      </c>
      <c r="BJ648" s="22" t="s">
        <v>82</v>
      </c>
      <c r="BK648" s="111">
        <f>ROUND(L648*K648,2)</f>
        <v>0</v>
      </c>
      <c r="BL648" s="22" t="s">
        <v>252</v>
      </c>
      <c r="BM648" s="22" t="s">
        <v>1075</v>
      </c>
    </row>
    <row r="649" spans="1:65" s="177" customFormat="1" ht="14.4" customHeight="1" x14ac:dyDescent="0.3">
      <c r="B649" s="178"/>
      <c r="C649" s="179"/>
      <c r="D649" s="179"/>
      <c r="E649" s="180"/>
      <c r="F649" s="259" t="s">
        <v>1076</v>
      </c>
      <c r="G649" s="259"/>
      <c r="H649" s="259"/>
      <c r="I649" s="259"/>
      <c r="J649" s="179"/>
      <c r="K649" s="181">
        <v>182.6</v>
      </c>
      <c r="L649" s="179"/>
      <c r="M649" s="179"/>
      <c r="N649" s="179"/>
      <c r="O649" s="179"/>
      <c r="P649" s="179"/>
      <c r="Q649" s="179"/>
      <c r="R649" s="182"/>
      <c r="T649" s="183"/>
      <c r="U649" s="179"/>
      <c r="V649" s="179"/>
      <c r="W649" s="179"/>
      <c r="X649" s="179"/>
      <c r="Y649" s="179"/>
      <c r="Z649" s="179"/>
      <c r="AA649" s="184"/>
      <c r="AT649" s="185" t="s">
        <v>176</v>
      </c>
      <c r="AU649" s="185" t="s">
        <v>98</v>
      </c>
      <c r="AV649" s="177" t="s">
        <v>98</v>
      </c>
      <c r="AW649" s="177" t="s">
        <v>32</v>
      </c>
      <c r="AX649" s="177" t="s">
        <v>82</v>
      </c>
      <c r="AY649" s="185" t="s">
        <v>168</v>
      </c>
    </row>
    <row r="650" spans="1:65" s="39" customFormat="1" ht="22.95" customHeight="1" x14ac:dyDescent="0.3">
      <c r="B650" s="139"/>
      <c r="C650" s="195" t="s">
        <v>1077</v>
      </c>
      <c r="D650" s="195" t="s">
        <v>301</v>
      </c>
      <c r="E650" s="196" t="s">
        <v>1078</v>
      </c>
      <c r="F650" s="263" t="s">
        <v>1079</v>
      </c>
      <c r="G650" s="263"/>
      <c r="H650" s="263"/>
      <c r="I650" s="263"/>
      <c r="J650" s="197" t="s">
        <v>211</v>
      </c>
      <c r="K650" s="198">
        <v>816.22199999999998</v>
      </c>
      <c r="L650" s="264">
        <v>0</v>
      </c>
      <c r="M650" s="264"/>
      <c r="N650" s="265">
        <f>ROUND(L650*K650,2)</f>
        <v>0</v>
      </c>
      <c r="O650" s="265"/>
      <c r="P650" s="265"/>
      <c r="Q650" s="265"/>
      <c r="R650" s="141"/>
      <c r="T650" s="174"/>
      <c r="U650" s="50" t="s">
        <v>39</v>
      </c>
      <c r="V650" s="41"/>
      <c r="W650" s="175">
        <f>V650*K650</f>
        <v>0</v>
      </c>
      <c r="X650" s="175">
        <v>7.1999999999999998E-3</v>
      </c>
      <c r="Y650" s="175">
        <f>X650*K650</f>
        <v>5.8767983999999993</v>
      </c>
      <c r="Z650" s="175">
        <v>0</v>
      </c>
      <c r="AA650" s="176">
        <f>Z650*K650</f>
        <v>0</v>
      </c>
      <c r="AR650" s="22" t="s">
        <v>330</v>
      </c>
      <c r="AT650" s="22" t="s">
        <v>301</v>
      </c>
      <c r="AU650" s="22" t="s">
        <v>98</v>
      </c>
      <c r="AY650" s="22" t="s">
        <v>168</v>
      </c>
      <c r="BE650" s="111">
        <f>IF(U650="základní",N650,0)</f>
        <v>0</v>
      </c>
      <c r="BF650" s="111">
        <f>IF(U650="snížená",N650,0)</f>
        <v>0</v>
      </c>
      <c r="BG650" s="111">
        <f>IF(U650="zákl. přenesená",N650,0)</f>
        <v>0</v>
      </c>
      <c r="BH650" s="111">
        <f>IF(U650="sníž. přenesená",N650,0)</f>
        <v>0</v>
      </c>
      <c r="BI650" s="111">
        <f>IF(U650="nulová",N650,0)</f>
        <v>0</v>
      </c>
      <c r="BJ650" s="22" t="s">
        <v>82</v>
      </c>
      <c r="BK650" s="111">
        <f>ROUND(L650*K650,2)</f>
        <v>0</v>
      </c>
      <c r="BL650" s="22" t="s">
        <v>252</v>
      </c>
      <c r="BM650" s="22" t="s">
        <v>1080</v>
      </c>
    </row>
    <row r="651" spans="1:65" s="177" customFormat="1" ht="14.4" customHeight="1" x14ac:dyDescent="0.3">
      <c r="B651" s="178"/>
      <c r="C651" s="179"/>
      <c r="D651" s="179"/>
      <c r="E651" s="180"/>
      <c r="F651" s="259" t="s">
        <v>1081</v>
      </c>
      <c r="G651" s="259"/>
      <c r="H651" s="259"/>
      <c r="I651" s="259"/>
      <c r="J651" s="179"/>
      <c r="K651" s="181">
        <v>816.22199999999998</v>
      </c>
      <c r="L651" s="179"/>
      <c r="M651" s="179"/>
      <c r="N651" s="179"/>
      <c r="O651" s="179"/>
      <c r="P651" s="179"/>
      <c r="Q651" s="179"/>
      <c r="R651" s="182"/>
      <c r="T651" s="183"/>
      <c r="U651" s="179"/>
      <c r="V651" s="179"/>
      <c r="W651" s="179"/>
      <c r="X651" s="179"/>
      <c r="Y651" s="179"/>
      <c r="Z651" s="179"/>
      <c r="AA651" s="184"/>
      <c r="AT651" s="185" t="s">
        <v>176</v>
      </c>
      <c r="AU651" s="185" t="s">
        <v>98</v>
      </c>
      <c r="AV651" s="177" t="s">
        <v>98</v>
      </c>
      <c r="AW651" s="177" t="s">
        <v>32</v>
      </c>
      <c r="AX651" s="177" t="s">
        <v>82</v>
      </c>
      <c r="AY651" s="185" t="s">
        <v>168</v>
      </c>
    </row>
    <row r="652" spans="1:65" s="39" customFormat="1" ht="22.95" customHeight="1" x14ac:dyDescent="0.3">
      <c r="B652" s="139"/>
      <c r="C652" s="170" t="s">
        <v>1082</v>
      </c>
      <c r="D652" s="170" t="s">
        <v>169</v>
      </c>
      <c r="E652" s="171" t="s">
        <v>1083</v>
      </c>
      <c r="F652" s="256" t="s">
        <v>1084</v>
      </c>
      <c r="G652" s="256"/>
      <c r="H652" s="256"/>
      <c r="I652" s="256"/>
      <c r="J652" s="172" t="s">
        <v>211</v>
      </c>
      <c r="K652" s="173">
        <v>95.7</v>
      </c>
      <c r="L652" s="257">
        <v>0</v>
      </c>
      <c r="M652" s="257"/>
      <c r="N652" s="258">
        <f>ROUND(L652*K652,2)</f>
        <v>0</v>
      </c>
      <c r="O652" s="258"/>
      <c r="P652" s="258"/>
      <c r="Q652" s="258"/>
      <c r="R652" s="141"/>
      <c r="T652" s="174"/>
      <c r="U652" s="50" t="s">
        <v>39</v>
      </c>
      <c r="V652" s="41"/>
      <c r="W652" s="175">
        <f>V652*K652</f>
        <v>0</v>
      </c>
      <c r="X652" s="175">
        <v>0</v>
      </c>
      <c r="Y652" s="175">
        <f>X652*K652</f>
        <v>0</v>
      </c>
      <c r="Z652" s="175">
        <v>0</v>
      </c>
      <c r="AA652" s="176">
        <f>Z652*K652</f>
        <v>0</v>
      </c>
      <c r="AR652" s="22" t="s">
        <v>252</v>
      </c>
      <c r="AT652" s="22" t="s">
        <v>169</v>
      </c>
      <c r="AU652" s="22" t="s">
        <v>98</v>
      </c>
      <c r="AY652" s="22" t="s">
        <v>168</v>
      </c>
      <c r="BE652" s="111">
        <f>IF(U652="základní",N652,0)</f>
        <v>0</v>
      </c>
      <c r="BF652" s="111">
        <f>IF(U652="snížená",N652,0)</f>
        <v>0</v>
      </c>
      <c r="BG652" s="111">
        <f>IF(U652="zákl. přenesená",N652,0)</f>
        <v>0</v>
      </c>
      <c r="BH652" s="111">
        <f>IF(U652="sníž. přenesená",N652,0)</f>
        <v>0</v>
      </c>
      <c r="BI652" s="111">
        <f>IF(U652="nulová",N652,0)</f>
        <v>0</v>
      </c>
      <c r="BJ652" s="22" t="s">
        <v>82</v>
      </c>
      <c r="BK652" s="111">
        <f>ROUND(L652*K652,2)</f>
        <v>0</v>
      </c>
      <c r="BL652" s="22" t="s">
        <v>252</v>
      </c>
      <c r="BM652" s="22" t="s">
        <v>1085</v>
      </c>
    </row>
    <row r="653" spans="1:65" s="177" customFormat="1" ht="14.4" customHeight="1" x14ac:dyDescent="0.3">
      <c r="B653" s="178"/>
      <c r="C653" s="179"/>
      <c r="D653" s="179"/>
      <c r="E653" s="180"/>
      <c r="F653" s="259" t="s">
        <v>545</v>
      </c>
      <c r="G653" s="259"/>
      <c r="H653" s="259"/>
      <c r="I653" s="259"/>
      <c r="J653" s="179"/>
      <c r="K653" s="181">
        <v>95.7</v>
      </c>
      <c r="L653" s="179"/>
      <c r="M653" s="179"/>
      <c r="N653" s="179"/>
      <c r="O653" s="179"/>
      <c r="P653" s="179"/>
      <c r="Q653" s="179"/>
      <c r="R653" s="182"/>
      <c r="T653" s="183"/>
      <c r="U653" s="179"/>
      <c r="V653" s="179"/>
      <c r="W653" s="179"/>
      <c r="X653" s="179"/>
      <c r="Y653" s="179"/>
      <c r="Z653" s="179"/>
      <c r="AA653" s="184"/>
      <c r="AT653" s="185" t="s">
        <v>176</v>
      </c>
      <c r="AU653" s="185" t="s">
        <v>98</v>
      </c>
      <c r="AV653" s="177" t="s">
        <v>98</v>
      </c>
      <c r="AW653" s="177" t="s">
        <v>32</v>
      </c>
      <c r="AX653" s="177" t="s">
        <v>82</v>
      </c>
      <c r="AY653" s="185" t="s">
        <v>168</v>
      </c>
    </row>
    <row r="654" spans="1:65" s="39" customFormat="1" ht="22.95" customHeight="1" x14ac:dyDescent="0.3">
      <c r="B654" s="139"/>
      <c r="C654" s="195" t="s">
        <v>1086</v>
      </c>
      <c r="D654" s="195" t="s">
        <v>301</v>
      </c>
      <c r="E654" s="196" t="s">
        <v>1087</v>
      </c>
      <c r="F654" s="263" t="s">
        <v>1088</v>
      </c>
      <c r="G654" s="263"/>
      <c r="H654" s="263"/>
      <c r="I654" s="263"/>
      <c r="J654" s="197" t="s">
        <v>172</v>
      </c>
      <c r="K654" s="198">
        <v>2.5259999999999998</v>
      </c>
      <c r="L654" s="264">
        <v>0</v>
      </c>
      <c r="M654" s="264"/>
      <c r="N654" s="265">
        <f>ROUND(L654*K654,2)</f>
        <v>0</v>
      </c>
      <c r="O654" s="265"/>
      <c r="P654" s="265"/>
      <c r="Q654" s="265"/>
      <c r="R654" s="141"/>
      <c r="T654" s="174"/>
      <c r="U654" s="50" t="s">
        <v>39</v>
      </c>
      <c r="V654" s="41"/>
      <c r="W654" s="175">
        <f>V654*K654</f>
        <v>0</v>
      </c>
      <c r="X654" s="175">
        <v>0.55000000000000004</v>
      </c>
      <c r="Y654" s="175">
        <f>X654*K654</f>
        <v>1.3893</v>
      </c>
      <c r="Z654" s="175">
        <v>0</v>
      </c>
      <c r="AA654" s="176">
        <f>Z654*K654</f>
        <v>0</v>
      </c>
      <c r="AR654" s="22" t="s">
        <v>330</v>
      </c>
      <c r="AT654" s="22" t="s">
        <v>301</v>
      </c>
      <c r="AU654" s="22" t="s">
        <v>98</v>
      </c>
      <c r="AY654" s="22" t="s">
        <v>168</v>
      </c>
      <c r="BE654" s="111">
        <f>IF(U654="základní",N654,0)</f>
        <v>0</v>
      </c>
      <c r="BF654" s="111">
        <f>IF(U654="snížená",N654,0)</f>
        <v>0</v>
      </c>
      <c r="BG654" s="111">
        <f>IF(U654="zákl. přenesená",N654,0)</f>
        <v>0</v>
      </c>
      <c r="BH654" s="111">
        <f>IF(U654="sníž. přenesená",N654,0)</f>
        <v>0</v>
      </c>
      <c r="BI654" s="111">
        <f>IF(U654="nulová",N654,0)</f>
        <v>0</v>
      </c>
      <c r="BJ654" s="22" t="s">
        <v>82</v>
      </c>
      <c r="BK654" s="111">
        <f>ROUND(L654*K654,2)</f>
        <v>0</v>
      </c>
      <c r="BL654" s="22" t="s">
        <v>252</v>
      </c>
      <c r="BM654" s="22" t="s">
        <v>1089</v>
      </c>
    </row>
    <row r="655" spans="1:65" s="177" customFormat="1" ht="14.4" customHeight="1" x14ac:dyDescent="0.3">
      <c r="B655" s="178"/>
      <c r="C655" s="179"/>
      <c r="D655" s="179"/>
      <c r="E655" s="180"/>
      <c r="F655" s="259" t="s">
        <v>1090</v>
      </c>
      <c r="G655" s="259"/>
      <c r="H655" s="259"/>
      <c r="I655" s="259"/>
      <c r="J655" s="179"/>
      <c r="K655" s="181">
        <v>2.5259999999999998</v>
      </c>
      <c r="L655" s="179"/>
      <c r="M655" s="179"/>
      <c r="N655" s="179"/>
      <c r="O655" s="179"/>
      <c r="P655" s="179"/>
      <c r="Q655" s="179"/>
      <c r="R655" s="182"/>
      <c r="T655" s="183"/>
      <c r="U655" s="179"/>
      <c r="V655" s="179"/>
      <c r="W655" s="179"/>
      <c r="X655" s="179"/>
      <c r="Y655" s="179"/>
      <c r="Z655" s="179"/>
      <c r="AA655" s="184"/>
      <c r="AT655" s="185" t="s">
        <v>176</v>
      </c>
      <c r="AU655" s="185" t="s">
        <v>98</v>
      </c>
      <c r="AV655" s="177" t="s">
        <v>98</v>
      </c>
      <c r="AW655" s="177" t="s">
        <v>32</v>
      </c>
      <c r="AX655" s="177" t="s">
        <v>82</v>
      </c>
      <c r="AY655" s="185" t="s">
        <v>168</v>
      </c>
    </row>
    <row r="656" spans="1:65" s="39" customFormat="1" ht="22.95" customHeight="1" x14ac:dyDescent="0.3">
      <c r="B656" s="139"/>
      <c r="C656" s="170" t="s">
        <v>1091</v>
      </c>
      <c r="D656" s="170" t="s">
        <v>169</v>
      </c>
      <c r="E656" s="171" t="s">
        <v>1092</v>
      </c>
      <c r="F656" s="256" t="s">
        <v>1093</v>
      </c>
      <c r="G656" s="256"/>
      <c r="H656" s="256"/>
      <c r="I656" s="256"/>
      <c r="J656" s="172" t="s">
        <v>211</v>
      </c>
      <c r="K656" s="173">
        <v>240.92</v>
      </c>
      <c r="L656" s="257">
        <v>0</v>
      </c>
      <c r="M656" s="257"/>
      <c r="N656" s="258">
        <f>ROUND(L656*K656,2)</f>
        <v>0</v>
      </c>
      <c r="O656" s="258"/>
      <c r="P656" s="258"/>
      <c r="Q656" s="258"/>
      <c r="R656" s="141"/>
      <c r="T656" s="174"/>
      <c r="U656" s="50" t="s">
        <v>39</v>
      </c>
      <c r="V656" s="41"/>
      <c r="W656" s="175">
        <f>V656*K656</f>
        <v>0</v>
      </c>
      <c r="X656" s="175">
        <v>0</v>
      </c>
      <c r="Y656" s="175">
        <f>X656*K656</f>
        <v>0</v>
      </c>
      <c r="Z656" s="175">
        <v>0</v>
      </c>
      <c r="AA656" s="176">
        <f>Z656*K656</f>
        <v>0</v>
      </c>
      <c r="AR656" s="22" t="s">
        <v>252</v>
      </c>
      <c r="AT656" s="22" t="s">
        <v>169</v>
      </c>
      <c r="AU656" s="22" t="s">
        <v>98</v>
      </c>
      <c r="AY656" s="22" t="s">
        <v>168</v>
      </c>
      <c r="BE656" s="111">
        <f>IF(U656="základní",N656,0)</f>
        <v>0</v>
      </c>
      <c r="BF656" s="111">
        <f>IF(U656="snížená",N656,0)</f>
        <v>0</v>
      </c>
      <c r="BG656" s="111">
        <f>IF(U656="zákl. přenesená",N656,0)</f>
        <v>0</v>
      </c>
      <c r="BH656" s="111">
        <f>IF(U656="sníž. přenesená",N656,0)</f>
        <v>0</v>
      </c>
      <c r="BI656" s="111">
        <f>IF(U656="nulová",N656,0)</f>
        <v>0</v>
      </c>
      <c r="BJ656" s="22" t="s">
        <v>82</v>
      </c>
      <c r="BK656" s="111">
        <f>ROUND(L656*K656,2)</f>
        <v>0</v>
      </c>
      <c r="BL656" s="22" t="s">
        <v>252</v>
      </c>
      <c r="BM656" s="22" t="s">
        <v>1094</v>
      </c>
    </row>
    <row r="657" spans="1:65" s="177" customFormat="1" ht="14.4" customHeight="1" x14ac:dyDescent="0.3">
      <c r="B657" s="178"/>
      <c r="C657" s="179"/>
      <c r="D657" s="179"/>
      <c r="E657" s="180"/>
      <c r="F657" s="259" t="s">
        <v>545</v>
      </c>
      <c r="G657" s="259"/>
      <c r="H657" s="259"/>
      <c r="I657" s="259"/>
      <c r="J657" s="179"/>
      <c r="K657" s="181">
        <v>95.7</v>
      </c>
      <c r="L657" s="179"/>
      <c r="M657" s="179"/>
      <c r="N657" s="179"/>
      <c r="O657" s="179"/>
      <c r="P657" s="179"/>
      <c r="Q657" s="179"/>
      <c r="R657" s="182"/>
      <c r="T657" s="183"/>
      <c r="U657" s="179"/>
      <c r="V657" s="179"/>
      <c r="W657" s="179"/>
      <c r="X657" s="179"/>
      <c r="Y657" s="179"/>
      <c r="Z657" s="179"/>
      <c r="AA657" s="184"/>
      <c r="AT657" s="185" t="s">
        <v>176</v>
      </c>
      <c r="AU657" s="185" t="s">
        <v>98</v>
      </c>
      <c r="AV657" s="177" t="s">
        <v>98</v>
      </c>
      <c r="AW657" s="177" t="s">
        <v>32</v>
      </c>
      <c r="AX657" s="177" t="s">
        <v>74</v>
      </c>
      <c r="AY657" s="185" t="s">
        <v>168</v>
      </c>
    </row>
    <row r="658" spans="1:65" ht="14.4" customHeight="1" x14ac:dyDescent="0.3">
      <c r="A658" s="177"/>
      <c r="B658" s="178"/>
      <c r="C658" s="179"/>
      <c r="D658" s="179"/>
      <c r="E658" s="180"/>
      <c r="F658" s="260" t="s">
        <v>546</v>
      </c>
      <c r="G658" s="260"/>
      <c r="H658" s="260"/>
      <c r="I658" s="260"/>
      <c r="J658" s="179"/>
      <c r="K658" s="181">
        <v>16.63</v>
      </c>
      <c r="L658" s="179"/>
      <c r="M658" s="179"/>
      <c r="N658" s="179"/>
      <c r="O658" s="179"/>
      <c r="P658" s="179"/>
      <c r="Q658" s="179"/>
      <c r="R658" s="182"/>
      <c r="T658" s="183"/>
      <c r="U658" s="179"/>
      <c r="V658" s="179"/>
      <c r="W658" s="179"/>
      <c r="X658" s="179"/>
      <c r="Y658" s="179"/>
      <c r="Z658" s="179"/>
      <c r="AA658" s="184"/>
      <c r="AT658" s="185" t="s">
        <v>176</v>
      </c>
      <c r="AU658" s="185" t="s">
        <v>98</v>
      </c>
      <c r="AV658" s="177" t="s">
        <v>98</v>
      </c>
      <c r="AW658" s="177" t="s">
        <v>32</v>
      </c>
      <c r="AX658" s="177" t="s">
        <v>74</v>
      </c>
      <c r="AY658" s="185" t="s">
        <v>168</v>
      </c>
    </row>
    <row r="659" spans="1:65" ht="14.4" customHeight="1" x14ac:dyDescent="0.3">
      <c r="A659" s="177"/>
      <c r="B659" s="178"/>
      <c r="C659" s="179"/>
      <c r="D659" s="179"/>
      <c r="E659" s="180"/>
      <c r="F659" s="260" t="s">
        <v>547</v>
      </c>
      <c r="G659" s="260"/>
      <c r="H659" s="260"/>
      <c r="I659" s="260"/>
      <c r="J659" s="179"/>
      <c r="K659" s="181">
        <v>41.79</v>
      </c>
      <c r="L659" s="179"/>
      <c r="M659" s="179"/>
      <c r="N659" s="179"/>
      <c r="O659" s="179"/>
      <c r="P659" s="179"/>
      <c r="Q659" s="179"/>
      <c r="R659" s="182"/>
      <c r="T659" s="183"/>
      <c r="U659" s="179"/>
      <c r="V659" s="179"/>
      <c r="W659" s="179"/>
      <c r="X659" s="179"/>
      <c r="Y659" s="179"/>
      <c r="Z659" s="179"/>
      <c r="AA659" s="184"/>
      <c r="AT659" s="185" t="s">
        <v>176</v>
      </c>
      <c r="AU659" s="185" t="s">
        <v>98</v>
      </c>
      <c r="AV659" s="177" t="s">
        <v>98</v>
      </c>
      <c r="AW659" s="177" t="s">
        <v>32</v>
      </c>
      <c r="AX659" s="177" t="s">
        <v>74</v>
      </c>
      <c r="AY659" s="185" t="s">
        <v>168</v>
      </c>
    </row>
    <row r="660" spans="1:65" ht="14.4" customHeight="1" x14ac:dyDescent="0.3">
      <c r="A660" s="177"/>
      <c r="B660" s="178"/>
      <c r="C660" s="179"/>
      <c r="D660" s="179"/>
      <c r="E660" s="180"/>
      <c r="F660" s="260" t="s">
        <v>548</v>
      </c>
      <c r="G660" s="260"/>
      <c r="H660" s="260"/>
      <c r="I660" s="260"/>
      <c r="J660" s="179"/>
      <c r="K660" s="181">
        <v>19.27</v>
      </c>
      <c r="L660" s="179"/>
      <c r="M660" s="179"/>
      <c r="N660" s="179"/>
      <c r="O660" s="179"/>
      <c r="P660" s="179"/>
      <c r="Q660" s="179"/>
      <c r="R660" s="182"/>
      <c r="T660" s="183"/>
      <c r="U660" s="179"/>
      <c r="V660" s="179"/>
      <c r="W660" s="179"/>
      <c r="X660" s="179"/>
      <c r="Y660" s="179"/>
      <c r="Z660" s="179"/>
      <c r="AA660" s="184"/>
      <c r="AT660" s="185" t="s">
        <v>176</v>
      </c>
      <c r="AU660" s="185" t="s">
        <v>98</v>
      </c>
      <c r="AV660" s="177" t="s">
        <v>98</v>
      </c>
      <c r="AW660" s="177" t="s">
        <v>32</v>
      </c>
      <c r="AX660" s="177" t="s">
        <v>74</v>
      </c>
      <c r="AY660" s="185" t="s">
        <v>168</v>
      </c>
    </row>
    <row r="661" spans="1:65" ht="14.4" customHeight="1" x14ac:dyDescent="0.3">
      <c r="A661" s="177"/>
      <c r="B661" s="178"/>
      <c r="C661" s="179"/>
      <c r="D661" s="179"/>
      <c r="E661" s="180"/>
      <c r="F661" s="260" t="s">
        <v>549</v>
      </c>
      <c r="G661" s="260"/>
      <c r="H661" s="260"/>
      <c r="I661" s="260"/>
      <c r="J661" s="179"/>
      <c r="K661" s="181">
        <v>67.53</v>
      </c>
      <c r="L661" s="179"/>
      <c r="M661" s="179"/>
      <c r="N661" s="179"/>
      <c r="O661" s="179"/>
      <c r="P661" s="179"/>
      <c r="Q661" s="179"/>
      <c r="R661" s="182"/>
      <c r="T661" s="183"/>
      <c r="U661" s="179"/>
      <c r="V661" s="179"/>
      <c r="W661" s="179"/>
      <c r="X661" s="179"/>
      <c r="Y661" s="179"/>
      <c r="Z661" s="179"/>
      <c r="AA661" s="184"/>
      <c r="AT661" s="185" t="s">
        <v>176</v>
      </c>
      <c r="AU661" s="185" t="s">
        <v>98</v>
      </c>
      <c r="AV661" s="177" t="s">
        <v>98</v>
      </c>
      <c r="AW661" s="177" t="s">
        <v>32</v>
      </c>
      <c r="AX661" s="177" t="s">
        <v>74</v>
      </c>
      <c r="AY661" s="185" t="s">
        <v>168</v>
      </c>
    </row>
    <row r="662" spans="1:65" s="186" customFormat="1" ht="14.4" customHeight="1" x14ac:dyDescent="0.3">
      <c r="B662" s="187"/>
      <c r="C662" s="188"/>
      <c r="D662" s="188"/>
      <c r="E662" s="189"/>
      <c r="F662" s="261" t="s">
        <v>178</v>
      </c>
      <c r="G662" s="261"/>
      <c r="H662" s="261"/>
      <c r="I662" s="261"/>
      <c r="J662" s="188"/>
      <c r="K662" s="190">
        <v>240.92</v>
      </c>
      <c r="L662" s="188"/>
      <c r="M662" s="188"/>
      <c r="N662" s="188"/>
      <c r="O662" s="188"/>
      <c r="P662" s="188"/>
      <c r="Q662" s="188"/>
      <c r="R662" s="191"/>
      <c r="T662" s="192"/>
      <c r="U662" s="188"/>
      <c r="V662" s="188"/>
      <c r="W662" s="188"/>
      <c r="X662" s="188"/>
      <c r="Y662" s="188"/>
      <c r="Z662" s="188"/>
      <c r="AA662" s="193"/>
      <c r="AT662" s="194" t="s">
        <v>176</v>
      </c>
      <c r="AU662" s="194" t="s">
        <v>98</v>
      </c>
      <c r="AV662" s="186" t="s">
        <v>173</v>
      </c>
      <c r="AW662" s="186" t="s">
        <v>32</v>
      </c>
      <c r="AX662" s="186" t="s">
        <v>82</v>
      </c>
      <c r="AY662" s="194" t="s">
        <v>168</v>
      </c>
    </row>
    <row r="663" spans="1:65" s="39" customFormat="1" ht="22.95" customHeight="1" x14ac:dyDescent="0.3">
      <c r="B663" s="139"/>
      <c r="C663" s="170" t="s">
        <v>1095</v>
      </c>
      <c r="D663" s="170" t="s">
        <v>169</v>
      </c>
      <c r="E663" s="171" t="s">
        <v>1096</v>
      </c>
      <c r="F663" s="256" t="s">
        <v>1097</v>
      </c>
      <c r="G663" s="256"/>
      <c r="H663" s="256"/>
      <c r="I663" s="256"/>
      <c r="J663" s="172" t="s">
        <v>211</v>
      </c>
      <c r="K663" s="173">
        <v>455.77</v>
      </c>
      <c r="L663" s="257">
        <v>0</v>
      </c>
      <c r="M663" s="257"/>
      <c r="N663" s="258">
        <f>ROUND(L663*K663,2)</f>
        <v>0</v>
      </c>
      <c r="O663" s="258"/>
      <c r="P663" s="258"/>
      <c r="Q663" s="258"/>
      <c r="R663" s="141"/>
      <c r="T663" s="174"/>
      <c r="U663" s="50" t="s">
        <v>39</v>
      </c>
      <c r="V663" s="41"/>
      <c r="W663" s="175">
        <f>V663*K663</f>
        <v>0</v>
      </c>
      <c r="X663" s="175">
        <v>0</v>
      </c>
      <c r="Y663" s="175">
        <f>X663*K663</f>
        <v>0</v>
      </c>
      <c r="Z663" s="175">
        <v>1.6E-2</v>
      </c>
      <c r="AA663" s="176">
        <f>Z663*K663</f>
        <v>7.2923200000000001</v>
      </c>
      <c r="AR663" s="22" t="s">
        <v>252</v>
      </c>
      <c r="AT663" s="22" t="s">
        <v>169</v>
      </c>
      <c r="AU663" s="22" t="s">
        <v>98</v>
      </c>
      <c r="AY663" s="22" t="s">
        <v>168</v>
      </c>
      <c r="BE663" s="111">
        <f>IF(U663="základní",N663,0)</f>
        <v>0</v>
      </c>
      <c r="BF663" s="111">
        <f>IF(U663="snížená",N663,0)</f>
        <v>0</v>
      </c>
      <c r="BG663" s="111">
        <f>IF(U663="zákl. přenesená",N663,0)</f>
        <v>0</v>
      </c>
      <c r="BH663" s="111">
        <f>IF(U663="sníž. přenesená",N663,0)</f>
        <v>0</v>
      </c>
      <c r="BI663" s="111">
        <f>IF(U663="nulová",N663,0)</f>
        <v>0</v>
      </c>
      <c r="BJ663" s="22" t="s">
        <v>82</v>
      </c>
      <c r="BK663" s="111">
        <f>ROUND(L663*K663,2)</f>
        <v>0</v>
      </c>
      <c r="BL663" s="22" t="s">
        <v>252</v>
      </c>
      <c r="BM663" s="22" t="s">
        <v>1098</v>
      </c>
    </row>
    <row r="664" spans="1:65" s="177" customFormat="1" ht="14.4" customHeight="1" x14ac:dyDescent="0.3">
      <c r="B664" s="178"/>
      <c r="C664" s="179"/>
      <c r="D664" s="179"/>
      <c r="E664" s="180"/>
      <c r="F664" s="259" t="s">
        <v>1099</v>
      </c>
      <c r="G664" s="259"/>
      <c r="H664" s="259"/>
      <c r="I664" s="259"/>
      <c r="J664" s="179"/>
      <c r="K664" s="181">
        <v>262.45</v>
      </c>
      <c r="L664" s="179"/>
      <c r="M664" s="179"/>
      <c r="N664" s="179"/>
      <c r="O664" s="179"/>
      <c r="P664" s="179"/>
      <c r="Q664" s="179"/>
      <c r="R664" s="182"/>
      <c r="T664" s="183"/>
      <c r="U664" s="179"/>
      <c r="V664" s="179"/>
      <c r="W664" s="179"/>
      <c r="X664" s="179"/>
      <c r="Y664" s="179"/>
      <c r="Z664" s="179"/>
      <c r="AA664" s="184"/>
      <c r="AT664" s="185" t="s">
        <v>176</v>
      </c>
      <c r="AU664" s="185" t="s">
        <v>98</v>
      </c>
      <c r="AV664" s="177" t="s">
        <v>98</v>
      </c>
      <c r="AW664" s="177" t="s">
        <v>32</v>
      </c>
      <c r="AX664" s="177" t="s">
        <v>74</v>
      </c>
      <c r="AY664" s="185" t="s">
        <v>168</v>
      </c>
    </row>
    <row r="665" spans="1:65" ht="14.4" customHeight="1" x14ac:dyDescent="0.3">
      <c r="A665" s="177"/>
      <c r="B665" s="178"/>
      <c r="C665" s="179"/>
      <c r="D665" s="179"/>
      <c r="E665" s="180"/>
      <c r="F665" s="260" t="s">
        <v>1100</v>
      </c>
      <c r="G665" s="260"/>
      <c r="H665" s="260"/>
      <c r="I665" s="260"/>
      <c r="J665" s="179"/>
      <c r="K665" s="181">
        <v>193.32</v>
      </c>
      <c r="L665" s="179"/>
      <c r="M665" s="179"/>
      <c r="N665" s="179"/>
      <c r="O665" s="179"/>
      <c r="P665" s="179"/>
      <c r="Q665" s="179"/>
      <c r="R665" s="182"/>
      <c r="T665" s="183"/>
      <c r="U665" s="179"/>
      <c r="V665" s="179"/>
      <c r="W665" s="179"/>
      <c r="X665" s="179"/>
      <c r="Y665" s="179"/>
      <c r="Z665" s="179"/>
      <c r="AA665" s="184"/>
      <c r="AT665" s="185" t="s">
        <v>176</v>
      </c>
      <c r="AU665" s="185" t="s">
        <v>98</v>
      </c>
      <c r="AV665" s="177" t="s">
        <v>98</v>
      </c>
      <c r="AW665" s="177" t="s">
        <v>32</v>
      </c>
      <c r="AX665" s="177" t="s">
        <v>74</v>
      </c>
      <c r="AY665" s="185" t="s">
        <v>168</v>
      </c>
    </row>
    <row r="666" spans="1:65" s="186" customFormat="1" ht="14.4" customHeight="1" x14ac:dyDescent="0.3">
      <c r="B666" s="187"/>
      <c r="C666" s="188"/>
      <c r="D666" s="188"/>
      <c r="E666" s="189"/>
      <c r="F666" s="261" t="s">
        <v>178</v>
      </c>
      <c r="G666" s="261"/>
      <c r="H666" s="261"/>
      <c r="I666" s="261"/>
      <c r="J666" s="188"/>
      <c r="K666" s="190">
        <v>455.77</v>
      </c>
      <c r="L666" s="188"/>
      <c r="M666" s="188"/>
      <c r="N666" s="188"/>
      <c r="O666" s="188"/>
      <c r="P666" s="188"/>
      <c r="Q666" s="188"/>
      <c r="R666" s="191"/>
      <c r="T666" s="192"/>
      <c r="U666" s="188"/>
      <c r="V666" s="188"/>
      <c r="W666" s="188"/>
      <c r="X666" s="188"/>
      <c r="Y666" s="188"/>
      <c r="Z666" s="188"/>
      <c r="AA666" s="193"/>
      <c r="AT666" s="194" t="s">
        <v>176</v>
      </c>
      <c r="AU666" s="194" t="s">
        <v>98</v>
      </c>
      <c r="AV666" s="186" t="s">
        <v>173</v>
      </c>
      <c r="AW666" s="186" t="s">
        <v>32</v>
      </c>
      <c r="AX666" s="186" t="s">
        <v>82</v>
      </c>
      <c r="AY666" s="194" t="s">
        <v>168</v>
      </c>
    </row>
    <row r="667" spans="1:65" s="39" customFormat="1" ht="22.95" customHeight="1" x14ac:dyDescent="0.3">
      <c r="B667" s="139"/>
      <c r="C667" s="170" t="s">
        <v>1101</v>
      </c>
      <c r="D667" s="170" t="s">
        <v>169</v>
      </c>
      <c r="E667" s="171" t="s">
        <v>1102</v>
      </c>
      <c r="F667" s="256" t="s">
        <v>1103</v>
      </c>
      <c r="G667" s="256"/>
      <c r="H667" s="256"/>
      <c r="I667" s="256"/>
      <c r="J667" s="172" t="s">
        <v>211</v>
      </c>
      <c r="K667" s="173">
        <v>341.34</v>
      </c>
      <c r="L667" s="257">
        <v>0</v>
      </c>
      <c r="M667" s="257"/>
      <c r="N667" s="258">
        <f>ROUND(L667*K667,2)</f>
        <v>0</v>
      </c>
      <c r="O667" s="258"/>
      <c r="P667" s="258"/>
      <c r="Q667" s="258"/>
      <c r="R667" s="141"/>
      <c r="T667" s="174"/>
      <c r="U667" s="50" t="s">
        <v>39</v>
      </c>
      <c r="V667" s="41"/>
      <c r="W667" s="175">
        <f>V667*K667</f>
        <v>0</v>
      </c>
      <c r="X667" s="175">
        <v>0</v>
      </c>
      <c r="Y667" s="175">
        <f>X667*K667</f>
        <v>0</v>
      </c>
      <c r="Z667" s="175">
        <v>0</v>
      </c>
      <c r="AA667" s="176">
        <f>Z667*K667</f>
        <v>0</v>
      </c>
      <c r="AR667" s="22" t="s">
        <v>252</v>
      </c>
      <c r="AT667" s="22" t="s">
        <v>169</v>
      </c>
      <c r="AU667" s="22" t="s">
        <v>98</v>
      </c>
      <c r="AY667" s="22" t="s">
        <v>168</v>
      </c>
      <c r="BE667" s="111">
        <f>IF(U667="základní",N667,0)</f>
        <v>0</v>
      </c>
      <c r="BF667" s="111">
        <f>IF(U667="snížená",N667,0)</f>
        <v>0</v>
      </c>
      <c r="BG667" s="111">
        <f>IF(U667="zákl. přenesená",N667,0)</f>
        <v>0</v>
      </c>
      <c r="BH667" s="111">
        <f>IF(U667="sníž. přenesená",N667,0)</f>
        <v>0</v>
      </c>
      <c r="BI667" s="111">
        <f>IF(U667="nulová",N667,0)</f>
        <v>0</v>
      </c>
      <c r="BJ667" s="22" t="s">
        <v>82</v>
      </c>
      <c r="BK667" s="111">
        <f>ROUND(L667*K667,2)</f>
        <v>0</v>
      </c>
      <c r="BL667" s="22" t="s">
        <v>252</v>
      </c>
      <c r="BM667" s="22" t="s">
        <v>1104</v>
      </c>
    </row>
    <row r="668" spans="1:65" s="177" customFormat="1" ht="14.4" customHeight="1" x14ac:dyDescent="0.3">
      <c r="B668" s="178"/>
      <c r="C668" s="179"/>
      <c r="D668" s="179"/>
      <c r="E668" s="180"/>
      <c r="F668" s="259" t="s">
        <v>1105</v>
      </c>
      <c r="G668" s="259"/>
      <c r="H668" s="259"/>
      <c r="I668" s="259"/>
      <c r="J668" s="179"/>
      <c r="K668" s="181">
        <v>95.7</v>
      </c>
      <c r="L668" s="179"/>
      <c r="M668" s="179"/>
      <c r="N668" s="179"/>
      <c r="O668" s="179"/>
      <c r="P668" s="179"/>
      <c r="Q668" s="179"/>
      <c r="R668" s="182"/>
      <c r="T668" s="183"/>
      <c r="U668" s="179"/>
      <c r="V668" s="179"/>
      <c r="W668" s="179"/>
      <c r="X668" s="179"/>
      <c r="Y668" s="179"/>
      <c r="Z668" s="179"/>
      <c r="AA668" s="184"/>
      <c r="AT668" s="185" t="s">
        <v>176</v>
      </c>
      <c r="AU668" s="185" t="s">
        <v>98</v>
      </c>
      <c r="AV668" s="177" t="s">
        <v>98</v>
      </c>
      <c r="AW668" s="177" t="s">
        <v>32</v>
      </c>
      <c r="AX668" s="177" t="s">
        <v>74</v>
      </c>
      <c r="AY668" s="185" t="s">
        <v>168</v>
      </c>
    </row>
    <row r="669" spans="1:65" ht="14.4" customHeight="1" x14ac:dyDescent="0.3">
      <c r="A669" s="177"/>
      <c r="B669" s="178"/>
      <c r="C669" s="179"/>
      <c r="D669" s="179"/>
      <c r="E669" s="180"/>
      <c r="F669" s="260" t="s">
        <v>1106</v>
      </c>
      <c r="G669" s="260"/>
      <c r="H669" s="260"/>
      <c r="I669" s="260"/>
      <c r="J669" s="179"/>
      <c r="K669" s="181">
        <v>4.72</v>
      </c>
      <c r="L669" s="179"/>
      <c r="M669" s="179"/>
      <c r="N669" s="179"/>
      <c r="O669" s="179"/>
      <c r="P669" s="179"/>
      <c r="Q669" s="179"/>
      <c r="R669" s="182"/>
      <c r="T669" s="183"/>
      <c r="U669" s="179"/>
      <c r="V669" s="179"/>
      <c r="W669" s="179"/>
      <c r="X669" s="179"/>
      <c r="Y669" s="179"/>
      <c r="Z669" s="179"/>
      <c r="AA669" s="184"/>
      <c r="AT669" s="185" t="s">
        <v>176</v>
      </c>
      <c r="AU669" s="185" t="s">
        <v>98</v>
      </c>
      <c r="AV669" s="177" t="s">
        <v>98</v>
      </c>
      <c r="AW669" s="177" t="s">
        <v>32</v>
      </c>
      <c r="AX669" s="177" t="s">
        <v>74</v>
      </c>
      <c r="AY669" s="185" t="s">
        <v>168</v>
      </c>
    </row>
    <row r="670" spans="1:65" s="199" customFormat="1" ht="14.4" customHeight="1" x14ac:dyDescent="0.3">
      <c r="B670" s="200"/>
      <c r="C670" s="201"/>
      <c r="D670" s="201"/>
      <c r="E670" s="202"/>
      <c r="F670" s="267" t="s">
        <v>1107</v>
      </c>
      <c r="G670" s="267"/>
      <c r="H670" s="267"/>
      <c r="I670" s="267"/>
      <c r="J670" s="201"/>
      <c r="K670" s="202"/>
      <c r="L670" s="201"/>
      <c r="M670" s="201"/>
      <c r="N670" s="201"/>
      <c r="O670" s="201"/>
      <c r="P670" s="201"/>
      <c r="Q670" s="201"/>
      <c r="R670" s="203"/>
      <c r="T670" s="204"/>
      <c r="U670" s="201"/>
      <c r="V670" s="201"/>
      <c r="W670" s="201"/>
      <c r="X670" s="201"/>
      <c r="Y670" s="201"/>
      <c r="Z670" s="201"/>
      <c r="AA670" s="205"/>
      <c r="AT670" s="206" t="s">
        <v>176</v>
      </c>
      <c r="AU670" s="206" t="s">
        <v>98</v>
      </c>
      <c r="AV670" s="199" t="s">
        <v>82</v>
      </c>
      <c r="AW670" s="199" t="s">
        <v>32</v>
      </c>
      <c r="AX670" s="199" t="s">
        <v>74</v>
      </c>
      <c r="AY670" s="206" t="s">
        <v>168</v>
      </c>
    </row>
    <row r="671" spans="1:65" s="177" customFormat="1" ht="14.4" customHeight="1" x14ac:dyDescent="0.3">
      <c r="B671" s="178"/>
      <c r="C671" s="179"/>
      <c r="D671" s="179"/>
      <c r="E671" s="180"/>
      <c r="F671" s="260" t="s">
        <v>545</v>
      </c>
      <c r="G671" s="260"/>
      <c r="H671" s="260"/>
      <c r="I671" s="260"/>
      <c r="J671" s="179"/>
      <c r="K671" s="181">
        <v>95.7</v>
      </c>
      <c r="L671" s="179"/>
      <c r="M671" s="179"/>
      <c r="N671" s="179"/>
      <c r="O671" s="179"/>
      <c r="P671" s="179"/>
      <c r="Q671" s="179"/>
      <c r="R671" s="182"/>
      <c r="T671" s="183"/>
      <c r="U671" s="179"/>
      <c r="V671" s="179"/>
      <c r="W671" s="179"/>
      <c r="X671" s="179"/>
      <c r="Y671" s="179"/>
      <c r="Z671" s="179"/>
      <c r="AA671" s="184"/>
      <c r="AT671" s="185" t="s">
        <v>176</v>
      </c>
      <c r="AU671" s="185" t="s">
        <v>98</v>
      </c>
      <c r="AV671" s="177" t="s">
        <v>98</v>
      </c>
      <c r="AW671" s="177" t="s">
        <v>32</v>
      </c>
      <c r="AX671" s="177" t="s">
        <v>74</v>
      </c>
      <c r="AY671" s="185" t="s">
        <v>168</v>
      </c>
    </row>
    <row r="672" spans="1:65" s="177" customFormat="1" ht="14.4" customHeight="1" x14ac:dyDescent="0.3">
      <c r="B672" s="178"/>
      <c r="C672" s="179"/>
      <c r="D672" s="179"/>
      <c r="E672" s="180"/>
      <c r="F672" s="260" t="s">
        <v>546</v>
      </c>
      <c r="G672" s="260"/>
      <c r="H672" s="260"/>
      <c r="I672" s="260"/>
      <c r="J672" s="179"/>
      <c r="K672" s="181">
        <v>16.63</v>
      </c>
      <c r="L672" s="179"/>
      <c r="M672" s="179"/>
      <c r="N672" s="179"/>
      <c r="O672" s="179"/>
      <c r="P672" s="179"/>
      <c r="Q672" s="179"/>
      <c r="R672" s="182"/>
      <c r="T672" s="183"/>
      <c r="U672" s="179"/>
      <c r="V672" s="179"/>
      <c r="W672" s="179"/>
      <c r="X672" s="179"/>
      <c r="Y672" s="179"/>
      <c r="Z672" s="179"/>
      <c r="AA672" s="184"/>
      <c r="AT672" s="185" t="s">
        <v>176</v>
      </c>
      <c r="AU672" s="185" t="s">
        <v>98</v>
      </c>
      <c r="AV672" s="177" t="s">
        <v>98</v>
      </c>
      <c r="AW672" s="177" t="s">
        <v>32</v>
      </c>
      <c r="AX672" s="177" t="s">
        <v>74</v>
      </c>
      <c r="AY672" s="185" t="s">
        <v>168</v>
      </c>
    </row>
    <row r="673" spans="1:65" s="177" customFormat="1" ht="14.4" customHeight="1" x14ac:dyDescent="0.3">
      <c r="B673" s="178"/>
      <c r="C673" s="179"/>
      <c r="D673" s="179"/>
      <c r="E673" s="180"/>
      <c r="F673" s="260" t="s">
        <v>547</v>
      </c>
      <c r="G673" s="260"/>
      <c r="H673" s="260"/>
      <c r="I673" s="260"/>
      <c r="J673" s="179"/>
      <c r="K673" s="181">
        <v>41.79</v>
      </c>
      <c r="L673" s="179"/>
      <c r="M673" s="179"/>
      <c r="N673" s="179"/>
      <c r="O673" s="179"/>
      <c r="P673" s="179"/>
      <c r="Q673" s="179"/>
      <c r="R673" s="182"/>
      <c r="T673" s="183"/>
      <c r="U673" s="179"/>
      <c r="V673" s="179"/>
      <c r="W673" s="179"/>
      <c r="X673" s="179"/>
      <c r="Y673" s="179"/>
      <c r="Z673" s="179"/>
      <c r="AA673" s="184"/>
      <c r="AT673" s="185" t="s">
        <v>176</v>
      </c>
      <c r="AU673" s="185" t="s">
        <v>98</v>
      </c>
      <c r="AV673" s="177" t="s">
        <v>98</v>
      </c>
      <c r="AW673" s="177" t="s">
        <v>32</v>
      </c>
      <c r="AX673" s="177" t="s">
        <v>74</v>
      </c>
      <c r="AY673" s="185" t="s">
        <v>168</v>
      </c>
    </row>
    <row r="674" spans="1:65" s="177" customFormat="1" ht="14.4" customHeight="1" x14ac:dyDescent="0.3">
      <c r="B674" s="178"/>
      <c r="C674" s="179"/>
      <c r="D674" s="179"/>
      <c r="E674" s="180"/>
      <c r="F674" s="260" t="s">
        <v>548</v>
      </c>
      <c r="G674" s="260"/>
      <c r="H674" s="260"/>
      <c r="I674" s="260"/>
      <c r="J674" s="179"/>
      <c r="K674" s="181">
        <v>19.27</v>
      </c>
      <c r="L674" s="179"/>
      <c r="M674" s="179"/>
      <c r="N674" s="179"/>
      <c r="O674" s="179"/>
      <c r="P674" s="179"/>
      <c r="Q674" s="179"/>
      <c r="R674" s="182"/>
      <c r="T674" s="183"/>
      <c r="U674" s="179"/>
      <c r="V674" s="179"/>
      <c r="W674" s="179"/>
      <c r="X674" s="179"/>
      <c r="Y674" s="179"/>
      <c r="Z674" s="179"/>
      <c r="AA674" s="184"/>
      <c r="AT674" s="185" t="s">
        <v>176</v>
      </c>
      <c r="AU674" s="185" t="s">
        <v>98</v>
      </c>
      <c r="AV674" s="177" t="s">
        <v>98</v>
      </c>
      <c r="AW674" s="177" t="s">
        <v>32</v>
      </c>
      <c r="AX674" s="177" t="s">
        <v>74</v>
      </c>
      <c r="AY674" s="185" t="s">
        <v>168</v>
      </c>
    </row>
    <row r="675" spans="1:65" s="177" customFormat="1" ht="14.4" customHeight="1" x14ac:dyDescent="0.3">
      <c r="B675" s="178"/>
      <c r="C675" s="179"/>
      <c r="D675" s="179"/>
      <c r="E675" s="180"/>
      <c r="F675" s="260" t="s">
        <v>549</v>
      </c>
      <c r="G675" s="260"/>
      <c r="H675" s="260"/>
      <c r="I675" s="260"/>
      <c r="J675" s="179"/>
      <c r="K675" s="181">
        <v>67.53</v>
      </c>
      <c r="L675" s="179"/>
      <c r="M675" s="179"/>
      <c r="N675" s="179"/>
      <c r="O675" s="179"/>
      <c r="P675" s="179"/>
      <c r="Q675" s="179"/>
      <c r="R675" s="182"/>
      <c r="T675" s="183"/>
      <c r="U675" s="179"/>
      <c r="V675" s="179"/>
      <c r="W675" s="179"/>
      <c r="X675" s="179"/>
      <c r="Y675" s="179"/>
      <c r="Z675" s="179"/>
      <c r="AA675" s="184"/>
      <c r="AT675" s="185" t="s">
        <v>176</v>
      </c>
      <c r="AU675" s="185" t="s">
        <v>98</v>
      </c>
      <c r="AV675" s="177" t="s">
        <v>98</v>
      </c>
      <c r="AW675" s="177" t="s">
        <v>32</v>
      </c>
      <c r="AX675" s="177" t="s">
        <v>74</v>
      </c>
      <c r="AY675" s="185" t="s">
        <v>168</v>
      </c>
    </row>
    <row r="676" spans="1:65" s="186" customFormat="1" ht="14.4" customHeight="1" x14ac:dyDescent="0.3">
      <c r="B676" s="187"/>
      <c r="C676" s="188"/>
      <c r="D676" s="188"/>
      <c r="E676" s="189"/>
      <c r="F676" s="261" t="s">
        <v>178</v>
      </c>
      <c r="G676" s="261"/>
      <c r="H676" s="261"/>
      <c r="I676" s="261"/>
      <c r="J676" s="188"/>
      <c r="K676" s="190">
        <v>341.34</v>
      </c>
      <c r="L676" s="188"/>
      <c r="M676" s="188"/>
      <c r="N676" s="188"/>
      <c r="O676" s="188"/>
      <c r="P676" s="188"/>
      <c r="Q676" s="188"/>
      <c r="R676" s="191"/>
      <c r="T676" s="192"/>
      <c r="U676" s="188"/>
      <c r="V676" s="188"/>
      <c r="W676" s="188"/>
      <c r="X676" s="188"/>
      <c r="Y676" s="188"/>
      <c r="Z676" s="188"/>
      <c r="AA676" s="193"/>
      <c r="AT676" s="194" t="s">
        <v>176</v>
      </c>
      <c r="AU676" s="194" t="s">
        <v>98</v>
      </c>
      <c r="AV676" s="186" t="s">
        <v>173</v>
      </c>
      <c r="AW676" s="186" t="s">
        <v>32</v>
      </c>
      <c r="AX676" s="186" t="s">
        <v>82</v>
      </c>
      <c r="AY676" s="194" t="s">
        <v>168</v>
      </c>
    </row>
    <row r="677" spans="1:65" s="39" customFormat="1" ht="22.95" customHeight="1" x14ac:dyDescent="0.3">
      <c r="B677" s="139"/>
      <c r="C677" s="195" t="s">
        <v>1108</v>
      </c>
      <c r="D677" s="195" t="s">
        <v>301</v>
      </c>
      <c r="E677" s="196" t="s">
        <v>1087</v>
      </c>
      <c r="F677" s="263" t="s">
        <v>1088</v>
      </c>
      <c r="G677" s="263"/>
      <c r="H677" s="263"/>
      <c r="I677" s="263"/>
      <c r="J677" s="197" t="s">
        <v>172</v>
      </c>
      <c r="K677" s="198">
        <v>0.75800000000000001</v>
      </c>
      <c r="L677" s="264">
        <v>0</v>
      </c>
      <c r="M677" s="264"/>
      <c r="N677" s="265">
        <f>ROUND(L677*K677,2)</f>
        <v>0</v>
      </c>
      <c r="O677" s="265"/>
      <c r="P677" s="265"/>
      <c r="Q677" s="265"/>
      <c r="R677" s="141"/>
      <c r="T677" s="174"/>
      <c r="U677" s="50" t="s">
        <v>39</v>
      </c>
      <c r="V677" s="41"/>
      <c r="W677" s="175">
        <f>V677*K677</f>
        <v>0</v>
      </c>
      <c r="X677" s="175">
        <v>0.55000000000000004</v>
      </c>
      <c r="Y677" s="175">
        <f>X677*K677</f>
        <v>0.41690000000000005</v>
      </c>
      <c r="Z677" s="175">
        <v>0</v>
      </c>
      <c r="AA677" s="176">
        <f>Z677*K677</f>
        <v>0</v>
      </c>
      <c r="AR677" s="22" t="s">
        <v>330</v>
      </c>
      <c r="AT677" s="22" t="s">
        <v>301</v>
      </c>
      <c r="AU677" s="22" t="s">
        <v>98</v>
      </c>
      <c r="AY677" s="22" t="s">
        <v>168</v>
      </c>
      <c r="BE677" s="111">
        <f>IF(U677="základní",N677,0)</f>
        <v>0</v>
      </c>
      <c r="BF677" s="111">
        <f>IF(U677="snížená",N677,0)</f>
        <v>0</v>
      </c>
      <c r="BG677" s="111">
        <f>IF(U677="zákl. přenesená",N677,0)</f>
        <v>0</v>
      </c>
      <c r="BH677" s="111">
        <f>IF(U677="sníž. přenesená",N677,0)</f>
        <v>0</v>
      </c>
      <c r="BI677" s="111">
        <f>IF(U677="nulová",N677,0)</f>
        <v>0</v>
      </c>
      <c r="BJ677" s="22" t="s">
        <v>82</v>
      </c>
      <c r="BK677" s="111">
        <f>ROUND(L677*K677,2)</f>
        <v>0</v>
      </c>
      <c r="BL677" s="22" t="s">
        <v>252</v>
      </c>
      <c r="BM677" s="22" t="s">
        <v>1109</v>
      </c>
    </row>
    <row r="678" spans="1:65" s="177" customFormat="1" ht="14.4" customHeight="1" x14ac:dyDescent="0.3">
      <c r="B678" s="178"/>
      <c r="C678" s="179"/>
      <c r="D678" s="179"/>
      <c r="E678" s="180"/>
      <c r="F678" s="259" t="s">
        <v>1110</v>
      </c>
      <c r="G678" s="259"/>
      <c r="H678" s="259"/>
      <c r="I678" s="259"/>
      <c r="J678" s="179"/>
      <c r="K678" s="181">
        <v>0.75800000000000001</v>
      </c>
      <c r="L678" s="179"/>
      <c r="M678" s="179"/>
      <c r="N678" s="179"/>
      <c r="O678" s="179"/>
      <c r="P678" s="179"/>
      <c r="Q678" s="179"/>
      <c r="R678" s="182"/>
      <c r="T678" s="183"/>
      <c r="U678" s="179"/>
      <c r="V678" s="179"/>
      <c r="W678" s="179"/>
      <c r="X678" s="179"/>
      <c r="Y678" s="179"/>
      <c r="Z678" s="179"/>
      <c r="AA678" s="184"/>
      <c r="AT678" s="185" t="s">
        <v>176</v>
      </c>
      <c r="AU678" s="185" t="s">
        <v>98</v>
      </c>
      <c r="AV678" s="177" t="s">
        <v>98</v>
      </c>
      <c r="AW678" s="177" t="s">
        <v>32</v>
      </c>
      <c r="AX678" s="177" t="s">
        <v>82</v>
      </c>
      <c r="AY678" s="185" t="s">
        <v>168</v>
      </c>
    </row>
    <row r="679" spans="1:65" s="39" customFormat="1" ht="22.95" customHeight="1" x14ac:dyDescent="0.3">
      <c r="B679" s="139"/>
      <c r="C679" s="195" t="s">
        <v>1111</v>
      </c>
      <c r="D679" s="195" t="s">
        <v>301</v>
      </c>
      <c r="E679" s="196" t="s">
        <v>1112</v>
      </c>
      <c r="F679" s="263" t="s">
        <v>1113</v>
      </c>
      <c r="G679" s="263"/>
      <c r="H679" s="263"/>
      <c r="I679" s="263"/>
      <c r="J679" s="197" t="s">
        <v>172</v>
      </c>
      <c r="K679" s="198">
        <v>9.4E-2</v>
      </c>
      <c r="L679" s="264">
        <v>0</v>
      </c>
      <c r="M679" s="264"/>
      <c r="N679" s="265">
        <f>ROUND(L679*K679,2)</f>
        <v>0</v>
      </c>
      <c r="O679" s="265"/>
      <c r="P679" s="265"/>
      <c r="Q679" s="265"/>
      <c r="R679" s="141"/>
      <c r="T679" s="174"/>
      <c r="U679" s="50" t="s">
        <v>39</v>
      </c>
      <c r="V679" s="41"/>
      <c r="W679" s="175">
        <f>V679*K679</f>
        <v>0</v>
      </c>
      <c r="X679" s="175">
        <v>0.55000000000000004</v>
      </c>
      <c r="Y679" s="175">
        <f>X679*K679</f>
        <v>5.1700000000000003E-2</v>
      </c>
      <c r="Z679" s="175">
        <v>0</v>
      </c>
      <c r="AA679" s="176">
        <f>Z679*K679</f>
        <v>0</v>
      </c>
      <c r="AR679" s="22" t="s">
        <v>330</v>
      </c>
      <c r="AT679" s="22" t="s">
        <v>301</v>
      </c>
      <c r="AU679" s="22" t="s">
        <v>98</v>
      </c>
      <c r="AY679" s="22" t="s">
        <v>168</v>
      </c>
      <c r="BE679" s="111">
        <f>IF(U679="základní",N679,0)</f>
        <v>0</v>
      </c>
      <c r="BF679" s="111">
        <f>IF(U679="snížená",N679,0)</f>
        <v>0</v>
      </c>
      <c r="BG679" s="111">
        <f>IF(U679="zákl. přenesená",N679,0)</f>
        <v>0</v>
      </c>
      <c r="BH679" s="111">
        <f>IF(U679="sníž. přenesená",N679,0)</f>
        <v>0</v>
      </c>
      <c r="BI679" s="111">
        <f>IF(U679="nulová",N679,0)</f>
        <v>0</v>
      </c>
      <c r="BJ679" s="22" t="s">
        <v>82</v>
      </c>
      <c r="BK679" s="111">
        <f>ROUND(L679*K679,2)</f>
        <v>0</v>
      </c>
      <c r="BL679" s="22" t="s">
        <v>252</v>
      </c>
      <c r="BM679" s="22" t="s">
        <v>1114</v>
      </c>
    </row>
    <row r="680" spans="1:65" s="177" customFormat="1" ht="14.4" customHeight="1" x14ac:dyDescent="0.3">
      <c r="B680" s="178"/>
      <c r="C680" s="179"/>
      <c r="D680" s="179"/>
      <c r="E680" s="180"/>
      <c r="F680" s="259" t="s">
        <v>1115</v>
      </c>
      <c r="G680" s="259"/>
      <c r="H680" s="259"/>
      <c r="I680" s="259"/>
      <c r="J680" s="179"/>
      <c r="K680" s="181">
        <v>9.4E-2</v>
      </c>
      <c r="L680" s="179"/>
      <c r="M680" s="179"/>
      <c r="N680" s="179"/>
      <c r="O680" s="179"/>
      <c r="P680" s="179"/>
      <c r="Q680" s="179"/>
      <c r="R680" s="182"/>
      <c r="T680" s="183"/>
      <c r="U680" s="179"/>
      <c r="V680" s="179"/>
      <c r="W680" s="179"/>
      <c r="X680" s="179"/>
      <c r="Y680" s="179"/>
      <c r="Z680" s="179"/>
      <c r="AA680" s="184"/>
      <c r="AT680" s="185" t="s">
        <v>176</v>
      </c>
      <c r="AU680" s="185" t="s">
        <v>98</v>
      </c>
      <c r="AV680" s="177" t="s">
        <v>98</v>
      </c>
      <c r="AW680" s="177" t="s">
        <v>32</v>
      </c>
      <c r="AX680" s="177" t="s">
        <v>82</v>
      </c>
      <c r="AY680" s="185" t="s">
        <v>168</v>
      </c>
    </row>
    <row r="681" spans="1:65" s="39" customFormat="1" ht="22.95" customHeight="1" x14ac:dyDescent="0.3">
      <c r="B681" s="139"/>
      <c r="C681" s="170" t="s">
        <v>1116</v>
      </c>
      <c r="D681" s="170" t="s">
        <v>169</v>
      </c>
      <c r="E681" s="171" t="s">
        <v>1117</v>
      </c>
      <c r="F681" s="256" t="s">
        <v>1118</v>
      </c>
      <c r="G681" s="256"/>
      <c r="H681" s="256"/>
      <c r="I681" s="256"/>
      <c r="J681" s="172" t="s">
        <v>211</v>
      </c>
      <c r="K681" s="173">
        <v>1099.42</v>
      </c>
      <c r="L681" s="257">
        <v>0</v>
      </c>
      <c r="M681" s="257"/>
      <c r="N681" s="258">
        <f>ROUND(L681*K681,2)</f>
        <v>0</v>
      </c>
      <c r="O681" s="258"/>
      <c r="P681" s="258"/>
      <c r="Q681" s="258"/>
      <c r="R681" s="141"/>
      <c r="T681" s="174"/>
      <c r="U681" s="50" t="s">
        <v>39</v>
      </c>
      <c r="V681" s="41"/>
      <c r="W681" s="175">
        <f>V681*K681</f>
        <v>0</v>
      </c>
      <c r="X681" s="175">
        <v>2.0000000000000001E-4</v>
      </c>
      <c r="Y681" s="175">
        <f>X681*K681</f>
        <v>0.21988400000000002</v>
      </c>
      <c r="Z681" s="175">
        <v>0</v>
      </c>
      <c r="AA681" s="176">
        <f>Z681*K681</f>
        <v>0</v>
      </c>
      <c r="AR681" s="22" t="s">
        <v>252</v>
      </c>
      <c r="AT681" s="22" t="s">
        <v>169</v>
      </c>
      <c r="AU681" s="22" t="s">
        <v>98</v>
      </c>
      <c r="AY681" s="22" t="s">
        <v>168</v>
      </c>
      <c r="BE681" s="111">
        <f>IF(U681="základní",N681,0)</f>
        <v>0</v>
      </c>
      <c r="BF681" s="111">
        <f>IF(U681="snížená",N681,0)</f>
        <v>0</v>
      </c>
      <c r="BG681" s="111">
        <f>IF(U681="zákl. přenesená",N681,0)</f>
        <v>0</v>
      </c>
      <c r="BH681" s="111">
        <f>IF(U681="sníž. přenesená",N681,0)</f>
        <v>0</v>
      </c>
      <c r="BI681" s="111">
        <f>IF(U681="nulová",N681,0)</f>
        <v>0</v>
      </c>
      <c r="BJ681" s="22" t="s">
        <v>82</v>
      </c>
      <c r="BK681" s="111">
        <f>ROUND(L681*K681,2)</f>
        <v>0</v>
      </c>
      <c r="BL681" s="22" t="s">
        <v>252</v>
      </c>
      <c r="BM681" s="22" t="s">
        <v>1119</v>
      </c>
    </row>
    <row r="682" spans="1:65" s="177" customFormat="1" ht="14.4" customHeight="1" x14ac:dyDescent="0.3">
      <c r="B682" s="178"/>
      <c r="C682" s="179"/>
      <c r="D682" s="179"/>
      <c r="E682" s="180"/>
      <c r="F682" s="259" t="s">
        <v>1120</v>
      </c>
      <c r="G682" s="259"/>
      <c r="H682" s="259"/>
      <c r="I682" s="259"/>
      <c r="J682" s="179"/>
      <c r="K682" s="181">
        <v>1099.42</v>
      </c>
      <c r="L682" s="179"/>
      <c r="M682" s="179"/>
      <c r="N682" s="179"/>
      <c r="O682" s="179"/>
      <c r="P682" s="179"/>
      <c r="Q682" s="179"/>
      <c r="R682" s="182"/>
      <c r="T682" s="183"/>
      <c r="U682" s="179"/>
      <c r="V682" s="179"/>
      <c r="W682" s="179"/>
      <c r="X682" s="179"/>
      <c r="Y682" s="179"/>
      <c r="Z682" s="179"/>
      <c r="AA682" s="184"/>
      <c r="AT682" s="185" t="s">
        <v>176</v>
      </c>
      <c r="AU682" s="185" t="s">
        <v>98</v>
      </c>
      <c r="AV682" s="177" t="s">
        <v>98</v>
      </c>
      <c r="AW682" s="177" t="s">
        <v>32</v>
      </c>
      <c r="AX682" s="177" t="s">
        <v>82</v>
      </c>
      <c r="AY682" s="185" t="s">
        <v>168</v>
      </c>
    </row>
    <row r="683" spans="1:65" s="39" customFormat="1" ht="34.200000000000003" customHeight="1" x14ac:dyDescent="0.3">
      <c r="B683" s="139"/>
      <c r="C683" s="170" t="s">
        <v>1121</v>
      </c>
      <c r="D683" s="170" t="s">
        <v>169</v>
      </c>
      <c r="E683" s="171" t="s">
        <v>1122</v>
      </c>
      <c r="F683" s="256" t="s">
        <v>1123</v>
      </c>
      <c r="G683" s="256"/>
      <c r="H683" s="256"/>
      <c r="I683" s="256"/>
      <c r="J683" s="172" t="s">
        <v>422</v>
      </c>
      <c r="K683" s="173">
        <v>41.2</v>
      </c>
      <c r="L683" s="257">
        <v>0</v>
      </c>
      <c r="M683" s="257"/>
      <c r="N683" s="258">
        <f>ROUND(L683*K683,2)</f>
        <v>0</v>
      </c>
      <c r="O683" s="258"/>
      <c r="P683" s="258"/>
      <c r="Q683" s="258"/>
      <c r="R683" s="141"/>
      <c r="T683" s="174"/>
      <c r="U683" s="50" t="s">
        <v>39</v>
      </c>
      <c r="V683" s="41"/>
      <c r="W683" s="175">
        <f>V683*K683</f>
        <v>0</v>
      </c>
      <c r="X683" s="175">
        <v>0</v>
      </c>
      <c r="Y683" s="175">
        <f>X683*K683</f>
        <v>0</v>
      </c>
      <c r="Z683" s="175">
        <v>0</v>
      </c>
      <c r="AA683" s="176">
        <f>Z683*K683</f>
        <v>0</v>
      </c>
      <c r="AR683" s="22" t="s">
        <v>252</v>
      </c>
      <c r="AT683" s="22" t="s">
        <v>169</v>
      </c>
      <c r="AU683" s="22" t="s">
        <v>98</v>
      </c>
      <c r="AY683" s="22" t="s">
        <v>168</v>
      </c>
      <c r="BE683" s="111">
        <f>IF(U683="základní",N683,0)</f>
        <v>0</v>
      </c>
      <c r="BF683" s="111">
        <f>IF(U683="snížená",N683,0)</f>
        <v>0</v>
      </c>
      <c r="BG683" s="111">
        <f>IF(U683="zákl. přenesená",N683,0)</f>
        <v>0</v>
      </c>
      <c r="BH683" s="111">
        <f>IF(U683="sníž. přenesená",N683,0)</f>
        <v>0</v>
      </c>
      <c r="BI683" s="111">
        <f>IF(U683="nulová",N683,0)</f>
        <v>0</v>
      </c>
      <c r="BJ683" s="22" t="s">
        <v>82</v>
      </c>
      <c r="BK683" s="111">
        <f>ROUND(L683*K683,2)</f>
        <v>0</v>
      </c>
      <c r="BL683" s="22" t="s">
        <v>252</v>
      </c>
      <c r="BM683" s="22" t="s">
        <v>1124</v>
      </c>
    </row>
    <row r="684" spans="1:65" s="177" customFormat="1" ht="14.4" customHeight="1" x14ac:dyDescent="0.3">
      <c r="B684" s="178"/>
      <c r="C684" s="179"/>
      <c r="D684" s="179"/>
      <c r="E684" s="180"/>
      <c r="F684" s="259" t="s">
        <v>1125</v>
      </c>
      <c r="G684" s="259"/>
      <c r="H684" s="259"/>
      <c r="I684" s="259"/>
      <c r="J684" s="179"/>
      <c r="K684" s="181">
        <v>1.6</v>
      </c>
      <c r="L684" s="179"/>
      <c r="M684" s="179"/>
      <c r="N684" s="179"/>
      <c r="O684" s="179"/>
      <c r="P684" s="179"/>
      <c r="Q684" s="179"/>
      <c r="R684" s="182"/>
      <c r="T684" s="183"/>
      <c r="U684" s="179"/>
      <c r="V684" s="179"/>
      <c r="W684" s="179"/>
      <c r="X684" s="179"/>
      <c r="Y684" s="179"/>
      <c r="Z684" s="179"/>
      <c r="AA684" s="184"/>
      <c r="AT684" s="185" t="s">
        <v>176</v>
      </c>
      <c r="AU684" s="185" t="s">
        <v>98</v>
      </c>
      <c r="AV684" s="177" t="s">
        <v>98</v>
      </c>
      <c r="AW684" s="177" t="s">
        <v>32</v>
      </c>
      <c r="AX684" s="177" t="s">
        <v>74</v>
      </c>
      <c r="AY684" s="185" t="s">
        <v>168</v>
      </c>
    </row>
    <row r="685" spans="1:65" ht="14.4" customHeight="1" x14ac:dyDescent="0.3">
      <c r="A685" s="177"/>
      <c r="B685" s="178"/>
      <c r="C685" s="179"/>
      <c r="D685" s="179"/>
      <c r="E685" s="180"/>
      <c r="F685" s="260" t="s">
        <v>1126</v>
      </c>
      <c r="G685" s="260"/>
      <c r="H685" s="260"/>
      <c r="I685" s="260"/>
      <c r="J685" s="179"/>
      <c r="K685" s="181">
        <v>39.6</v>
      </c>
      <c r="L685" s="179"/>
      <c r="M685" s="179"/>
      <c r="N685" s="179"/>
      <c r="O685" s="179"/>
      <c r="P685" s="179"/>
      <c r="Q685" s="179"/>
      <c r="R685" s="182"/>
      <c r="T685" s="183"/>
      <c r="U685" s="179"/>
      <c r="V685" s="179"/>
      <c r="W685" s="179"/>
      <c r="X685" s="179"/>
      <c r="Y685" s="179"/>
      <c r="Z685" s="179"/>
      <c r="AA685" s="184"/>
      <c r="AT685" s="185" t="s">
        <v>176</v>
      </c>
      <c r="AU685" s="185" t="s">
        <v>98</v>
      </c>
      <c r="AV685" s="177" t="s">
        <v>98</v>
      </c>
      <c r="AW685" s="177" t="s">
        <v>32</v>
      </c>
      <c r="AX685" s="177" t="s">
        <v>74</v>
      </c>
      <c r="AY685" s="185" t="s">
        <v>168</v>
      </c>
    </row>
    <row r="686" spans="1:65" s="186" customFormat="1" ht="14.4" customHeight="1" x14ac:dyDescent="0.3">
      <c r="B686" s="187"/>
      <c r="C686" s="188"/>
      <c r="D686" s="188"/>
      <c r="E686" s="189"/>
      <c r="F686" s="261" t="s">
        <v>178</v>
      </c>
      <c r="G686" s="261"/>
      <c r="H686" s="261"/>
      <c r="I686" s="261"/>
      <c r="J686" s="188"/>
      <c r="K686" s="190">
        <v>41.2</v>
      </c>
      <c r="L686" s="188"/>
      <c r="M686" s="188"/>
      <c r="N686" s="188"/>
      <c r="O686" s="188"/>
      <c r="P686" s="188"/>
      <c r="Q686" s="188"/>
      <c r="R686" s="191"/>
      <c r="T686" s="192"/>
      <c r="U686" s="188"/>
      <c r="V686" s="188"/>
      <c r="W686" s="188"/>
      <c r="X686" s="188"/>
      <c r="Y686" s="188"/>
      <c r="Z686" s="188"/>
      <c r="AA686" s="193"/>
      <c r="AT686" s="194" t="s">
        <v>176</v>
      </c>
      <c r="AU686" s="194" t="s">
        <v>98</v>
      </c>
      <c r="AV686" s="186" t="s">
        <v>173</v>
      </c>
      <c r="AW686" s="186" t="s">
        <v>32</v>
      </c>
      <c r="AX686" s="186" t="s">
        <v>82</v>
      </c>
      <c r="AY686" s="194" t="s">
        <v>168</v>
      </c>
    </row>
    <row r="687" spans="1:65" s="39" customFormat="1" ht="34.200000000000003" customHeight="1" x14ac:dyDescent="0.3">
      <c r="B687" s="139"/>
      <c r="C687" s="170" t="s">
        <v>1127</v>
      </c>
      <c r="D687" s="170" t="s">
        <v>169</v>
      </c>
      <c r="E687" s="171" t="s">
        <v>1128</v>
      </c>
      <c r="F687" s="256" t="s">
        <v>1129</v>
      </c>
      <c r="G687" s="256"/>
      <c r="H687" s="256"/>
      <c r="I687" s="256"/>
      <c r="J687" s="172" t="s">
        <v>422</v>
      </c>
      <c r="K687" s="173">
        <v>6</v>
      </c>
      <c r="L687" s="257">
        <v>0</v>
      </c>
      <c r="M687" s="257"/>
      <c r="N687" s="258">
        <f>ROUND(L687*K687,2)</f>
        <v>0</v>
      </c>
      <c r="O687" s="258"/>
      <c r="P687" s="258"/>
      <c r="Q687" s="258"/>
      <c r="R687" s="141"/>
      <c r="T687" s="174"/>
      <c r="U687" s="50" t="s">
        <v>39</v>
      </c>
      <c r="V687" s="41"/>
      <c r="W687" s="175">
        <f>V687*K687</f>
        <v>0</v>
      </c>
      <c r="X687" s="175">
        <v>0</v>
      </c>
      <c r="Y687" s="175">
        <f>X687*K687</f>
        <v>0</v>
      </c>
      <c r="Z687" s="175">
        <v>0</v>
      </c>
      <c r="AA687" s="176">
        <f>Z687*K687</f>
        <v>0</v>
      </c>
      <c r="AR687" s="22" t="s">
        <v>252</v>
      </c>
      <c r="AT687" s="22" t="s">
        <v>169</v>
      </c>
      <c r="AU687" s="22" t="s">
        <v>98</v>
      </c>
      <c r="AY687" s="22" t="s">
        <v>168</v>
      </c>
      <c r="BE687" s="111">
        <f>IF(U687="základní",N687,0)</f>
        <v>0</v>
      </c>
      <c r="BF687" s="111">
        <f>IF(U687="snížená",N687,0)</f>
        <v>0</v>
      </c>
      <c r="BG687" s="111">
        <f>IF(U687="zákl. přenesená",N687,0)</f>
        <v>0</v>
      </c>
      <c r="BH687" s="111">
        <f>IF(U687="sníž. přenesená",N687,0)</f>
        <v>0</v>
      </c>
      <c r="BI687" s="111">
        <f>IF(U687="nulová",N687,0)</f>
        <v>0</v>
      </c>
      <c r="BJ687" s="22" t="s">
        <v>82</v>
      </c>
      <c r="BK687" s="111">
        <f>ROUND(L687*K687,2)</f>
        <v>0</v>
      </c>
      <c r="BL687" s="22" t="s">
        <v>252</v>
      </c>
      <c r="BM687" s="22" t="s">
        <v>1130</v>
      </c>
    </row>
    <row r="688" spans="1:65" s="177" customFormat="1" ht="14.4" customHeight="1" x14ac:dyDescent="0.3">
      <c r="B688" s="178"/>
      <c r="C688" s="179"/>
      <c r="D688" s="179"/>
      <c r="E688" s="180"/>
      <c r="F688" s="259" t="s">
        <v>1131</v>
      </c>
      <c r="G688" s="259"/>
      <c r="H688" s="259"/>
      <c r="I688" s="259"/>
      <c r="J688" s="179"/>
      <c r="K688" s="181">
        <v>1.8</v>
      </c>
      <c r="L688" s="179"/>
      <c r="M688" s="179"/>
      <c r="N688" s="179"/>
      <c r="O688" s="179"/>
      <c r="P688" s="179"/>
      <c r="Q688" s="179"/>
      <c r="R688" s="182"/>
      <c r="T688" s="183"/>
      <c r="U688" s="179"/>
      <c r="V688" s="179"/>
      <c r="W688" s="179"/>
      <c r="X688" s="179"/>
      <c r="Y688" s="179"/>
      <c r="Z688" s="179"/>
      <c r="AA688" s="184"/>
      <c r="AT688" s="185" t="s">
        <v>176</v>
      </c>
      <c r="AU688" s="185" t="s">
        <v>98</v>
      </c>
      <c r="AV688" s="177" t="s">
        <v>98</v>
      </c>
      <c r="AW688" s="177" t="s">
        <v>32</v>
      </c>
      <c r="AX688" s="177" t="s">
        <v>74</v>
      </c>
      <c r="AY688" s="185" t="s">
        <v>168</v>
      </c>
    </row>
    <row r="689" spans="1:65" ht="14.4" customHeight="1" x14ac:dyDescent="0.3">
      <c r="A689" s="177"/>
      <c r="B689" s="178"/>
      <c r="C689" s="179"/>
      <c r="D689" s="179"/>
      <c r="E689" s="180"/>
      <c r="F689" s="260" t="s">
        <v>1132</v>
      </c>
      <c r="G689" s="260"/>
      <c r="H689" s="260"/>
      <c r="I689" s="260"/>
      <c r="J689" s="179"/>
      <c r="K689" s="181">
        <v>4.2</v>
      </c>
      <c r="L689" s="179"/>
      <c r="M689" s="179"/>
      <c r="N689" s="179"/>
      <c r="O689" s="179"/>
      <c r="P689" s="179"/>
      <c r="Q689" s="179"/>
      <c r="R689" s="182"/>
      <c r="T689" s="183"/>
      <c r="U689" s="179"/>
      <c r="V689" s="179"/>
      <c r="W689" s="179"/>
      <c r="X689" s="179"/>
      <c r="Y689" s="179"/>
      <c r="Z689" s="179"/>
      <c r="AA689" s="184"/>
      <c r="AT689" s="185" t="s">
        <v>176</v>
      </c>
      <c r="AU689" s="185" t="s">
        <v>98</v>
      </c>
      <c r="AV689" s="177" t="s">
        <v>98</v>
      </c>
      <c r="AW689" s="177" t="s">
        <v>32</v>
      </c>
      <c r="AX689" s="177" t="s">
        <v>74</v>
      </c>
      <c r="AY689" s="185" t="s">
        <v>168</v>
      </c>
    </row>
    <row r="690" spans="1:65" s="186" customFormat="1" ht="14.4" customHeight="1" x14ac:dyDescent="0.3">
      <c r="B690" s="187"/>
      <c r="C690" s="188"/>
      <c r="D690" s="188"/>
      <c r="E690" s="189"/>
      <c r="F690" s="261" t="s">
        <v>178</v>
      </c>
      <c r="G690" s="261"/>
      <c r="H690" s="261"/>
      <c r="I690" s="261"/>
      <c r="J690" s="188"/>
      <c r="K690" s="190">
        <v>6</v>
      </c>
      <c r="L690" s="188"/>
      <c r="M690" s="188"/>
      <c r="N690" s="188"/>
      <c r="O690" s="188"/>
      <c r="P690" s="188"/>
      <c r="Q690" s="188"/>
      <c r="R690" s="191"/>
      <c r="T690" s="192"/>
      <c r="U690" s="188"/>
      <c r="V690" s="188"/>
      <c r="W690" s="188"/>
      <c r="X690" s="188"/>
      <c r="Y690" s="188"/>
      <c r="Z690" s="188"/>
      <c r="AA690" s="193"/>
      <c r="AT690" s="194" t="s">
        <v>176</v>
      </c>
      <c r="AU690" s="194" t="s">
        <v>98</v>
      </c>
      <c r="AV690" s="186" t="s">
        <v>173</v>
      </c>
      <c r="AW690" s="186" t="s">
        <v>32</v>
      </c>
      <c r="AX690" s="186" t="s">
        <v>82</v>
      </c>
      <c r="AY690" s="194" t="s">
        <v>168</v>
      </c>
    </row>
    <row r="691" spans="1:65" s="39" customFormat="1" ht="34.200000000000003" customHeight="1" x14ac:dyDescent="0.3">
      <c r="B691" s="139"/>
      <c r="C691" s="170" t="s">
        <v>1133</v>
      </c>
      <c r="D691" s="170" t="s">
        <v>169</v>
      </c>
      <c r="E691" s="171" t="s">
        <v>1134</v>
      </c>
      <c r="F691" s="256" t="s">
        <v>1135</v>
      </c>
      <c r="G691" s="256"/>
      <c r="H691" s="256"/>
      <c r="I691" s="256"/>
      <c r="J691" s="172" t="s">
        <v>422</v>
      </c>
      <c r="K691" s="173">
        <v>4.2</v>
      </c>
      <c r="L691" s="257">
        <v>0</v>
      </c>
      <c r="M691" s="257"/>
      <c r="N691" s="258">
        <f>ROUND(L691*K691,2)</f>
        <v>0</v>
      </c>
      <c r="O691" s="258"/>
      <c r="P691" s="258"/>
      <c r="Q691" s="258"/>
      <c r="R691" s="141"/>
      <c r="T691" s="174"/>
      <c r="U691" s="50" t="s">
        <v>39</v>
      </c>
      <c r="V691" s="41"/>
      <c r="W691" s="175">
        <f>V691*K691</f>
        <v>0</v>
      </c>
      <c r="X691" s="175">
        <v>0</v>
      </c>
      <c r="Y691" s="175">
        <f>X691*K691</f>
        <v>0</v>
      </c>
      <c r="Z691" s="175">
        <v>0</v>
      </c>
      <c r="AA691" s="176">
        <f>Z691*K691</f>
        <v>0</v>
      </c>
      <c r="AR691" s="22" t="s">
        <v>252</v>
      </c>
      <c r="AT691" s="22" t="s">
        <v>169</v>
      </c>
      <c r="AU691" s="22" t="s">
        <v>98</v>
      </c>
      <c r="AY691" s="22" t="s">
        <v>168</v>
      </c>
      <c r="BE691" s="111">
        <f>IF(U691="základní",N691,0)</f>
        <v>0</v>
      </c>
      <c r="BF691" s="111">
        <f>IF(U691="snížená",N691,0)</f>
        <v>0</v>
      </c>
      <c r="BG691" s="111">
        <f>IF(U691="zákl. přenesená",N691,0)</f>
        <v>0</v>
      </c>
      <c r="BH691" s="111">
        <f>IF(U691="sníž. přenesená",N691,0)</f>
        <v>0</v>
      </c>
      <c r="BI691" s="111">
        <f>IF(U691="nulová",N691,0)</f>
        <v>0</v>
      </c>
      <c r="BJ691" s="22" t="s">
        <v>82</v>
      </c>
      <c r="BK691" s="111">
        <f>ROUND(L691*K691,2)</f>
        <v>0</v>
      </c>
      <c r="BL691" s="22" t="s">
        <v>252</v>
      </c>
      <c r="BM691" s="22" t="s">
        <v>1136</v>
      </c>
    </row>
    <row r="692" spans="1:65" s="177" customFormat="1" ht="14.4" customHeight="1" x14ac:dyDescent="0.3">
      <c r="B692" s="178"/>
      <c r="C692" s="179"/>
      <c r="D692" s="179"/>
      <c r="E692" s="180"/>
      <c r="F692" s="259" t="s">
        <v>1137</v>
      </c>
      <c r="G692" s="259"/>
      <c r="H692" s="259"/>
      <c r="I692" s="259"/>
      <c r="J692" s="179"/>
      <c r="K692" s="181">
        <v>4.2</v>
      </c>
      <c r="L692" s="179"/>
      <c r="M692" s="179"/>
      <c r="N692" s="179"/>
      <c r="O692" s="179"/>
      <c r="P692" s="179"/>
      <c r="Q692" s="179"/>
      <c r="R692" s="182"/>
      <c r="T692" s="183"/>
      <c r="U692" s="179"/>
      <c r="V692" s="179"/>
      <c r="W692" s="179"/>
      <c r="X692" s="179"/>
      <c r="Y692" s="179"/>
      <c r="Z692" s="179"/>
      <c r="AA692" s="184"/>
      <c r="AT692" s="185" t="s">
        <v>176</v>
      </c>
      <c r="AU692" s="185" t="s">
        <v>98</v>
      </c>
      <c r="AV692" s="177" t="s">
        <v>98</v>
      </c>
      <c r="AW692" s="177" t="s">
        <v>32</v>
      </c>
      <c r="AX692" s="177" t="s">
        <v>82</v>
      </c>
      <c r="AY692" s="185" t="s">
        <v>168</v>
      </c>
    </row>
    <row r="693" spans="1:65" s="39" customFormat="1" ht="14.4" customHeight="1" x14ac:dyDescent="0.3">
      <c r="B693" s="139"/>
      <c r="C693" s="195" t="s">
        <v>1138</v>
      </c>
      <c r="D693" s="195" t="s">
        <v>301</v>
      </c>
      <c r="E693" s="196" t="s">
        <v>1139</v>
      </c>
      <c r="F693" s="263" t="s">
        <v>1140</v>
      </c>
      <c r="G693" s="263"/>
      <c r="H693" s="263"/>
      <c r="I693" s="263"/>
      <c r="J693" s="197" t="s">
        <v>172</v>
      </c>
      <c r="K693" s="198">
        <v>3.7690000000000001</v>
      </c>
      <c r="L693" s="264">
        <v>0</v>
      </c>
      <c r="M693" s="264"/>
      <c r="N693" s="265">
        <f>ROUND(L693*K693,2)</f>
        <v>0</v>
      </c>
      <c r="O693" s="265"/>
      <c r="P693" s="265"/>
      <c r="Q693" s="265"/>
      <c r="R693" s="141"/>
      <c r="T693" s="174"/>
      <c r="U693" s="50" t="s">
        <v>39</v>
      </c>
      <c r="V693" s="41"/>
      <c r="W693" s="175">
        <f>V693*K693</f>
        <v>0</v>
      </c>
      <c r="X693" s="175">
        <v>0.55000000000000004</v>
      </c>
      <c r="Y693" s="175">
        <f>X693*K693</f>
        <v>2.0729500000000001</v>
      </c>
      <c r="Z693" s="175">
        <v>0</v>
      </c>
      <c r="AA693" s="176">
        <f>Z693*K693</f>
        <v>0</v>
      </c>
      <c r="AR693" s="22" t="s">
        <v>330</v>
      </c>
      <c r="AT693" s="22" t="s">
        <v>301</v>
      </c>
      <c r="AU693" s="22" t="s">
        <v>98</v>
      </c>
      <c r="AY693" s="22" t="s">
        <v>168</v>
      </c>
      <c r="BE693" s="111">
        <f>IF(U693="základní",N693,0)</f>
        <v>0</v>
      </c>
      <c r="BF693" s="111">
        <f>IF(U693="snížená",N693,0)</f>
        <v>0</v>
      </c>
      <c r="BG693" s="111">
        <f>IF(U693="zákl. přenesená",N693,0)</f>
        <v>0</v>
      </c>
      <c r="BH693" s="111">
        <f>IF(U693="sníž. přenesená",N693,0)</f>
        <v>0</v>
      </c>
      <c r="BI693" s="111">
        <f>IF(U693="nulová",N693,0)</f>
        <v>0</v>
      </c>
      <c r="BJ693" s="22" t="s">
        <v>82</v>
      </c>
      <c r="BK693" s="111">
        <f>ROUND(L693*K693,2)</f>
        <v>0</v>
      </c>
      <c r="BL693" s="22" t="s">
        <v>252</v>
      </c>
      <c r="BM693" s="22" t="s">
        <v>1141</v>
      </c>
    </row>
    <row r="694" spans="1:65" s="177" customFormat="1" ht="14.4" customHeight="1" x14ac:dyDescent="0.3">
      <c r="B694" s="178"/>
      <c r="C694" s="179"/>
      <c r="D694" s="179"/>
      <c r="E694" s="180"/>
      <c r="F694" s="259" t="s">
        <v>1142</v>
      </c>
      <c r="G694" s="259"/>
      <c r="H694" s="259"/>
      <c r="I694" s="259"/>
      <c r="J694" s="179"/>
      <c r="K694" s="181">
        <v>4.8000000000000001E-2</v>
      </c>
      <c r="L694" s="179"/>
      <c r="M694" s="179"/>
      <c r="N694" s="179"/>
      <c r="O694" s="179"/>
      <c r="P694" s="179"/>
      <c r="Q694" s="179"/>
      <c r="R694" s="182"/>
      <c r="T694" s="183"/>
      <c r="U694" s="179"/>
      <c r="V694" s="179"/>
      <c r="W694" s="179"/>
      <c r="X694" s="179"/>
      <c r="Y694" s="179"/>
      <c r="Z694" s="179"/>
      <c r="AA694" s="184"/>
      <c r="AT694" s="185" t="s">
        <v>176</v>
      </c>
      <c r="AU694" s="185" t="s">
        <v>98</v>
      </c>
      <c r="AV694" s="177" t="s">
        <v>98</v>
      </c>
      <c r="AW694" s="177" t="s">
        <v>32</v>
      </c>
      <c r="AX694" s="177" t="s">
        <v>74</v>
      </c>
      <c r="AY694" s="185" t="s">
        <v>168</v>
      </c>
    </row>
    <row r="695" spans="1:65" ht="14.4" customHeight="1" x14ac:dyDescent="0.3">
      <c r="A695" s="177"/>
      <c r="B695" s="178"/>
      <c r="C695" s="179"/>
      <c r="D695" s="179"/>
      <c r="E695" s="180"/>
      <c r="F695" s="260" t="s">
        <v>1143</v>
      </c>
      <c r="G695" s="260"/>
      <c r="H695" s="260"/>
      <c r="I695" s="260"/>
      <c r="J695" s="179"/>
      <c r="K695" s="181">
        <v>5.2999999999999999E-2</v>
      </c>
      <c r="L695" s="179"/>
      <c r="M695" s="179"/>
      <c r="N695" s="179"/>
      <c r="O695" s="179"/>
      <c r="P695" s="179"/>
      <c r="Q695" s="179"/>
      <c r="R695" s="182"/>
      <c r="T695" s="183"/>
      <c r="U695" s="179"/>
      <c r="V695" s="179"/>
      <c r="W695" s="179"/>
      <c r="X695" s="179"/>
      <c r="Y695" s="179"/>
      <c r="Z695" s="179"/>
      <c r="AA695" s="184"/>
      <c r="AT695" s="185" t="s">
        <v>176</v>
      </c>
      <c r="AU695" s="185" t="s">
        <v>98</v>
      </c>
      <c r="AV695" s="177" t="s">
        <v>98</v>
      </c>
      <c r="AW695" s="177" t="s">
        <v>32</v>
      </c>
      <c r="AX695" s="177" t="s">
        <v>74</v>
      </c>
      <c r="AY695" s="185" t="s">
        <v>168</v>
      </c>
    </row>
    <row r="696" spans="1:65" ht="14.4" customHeight="1" x14ac:dyDescent="0.3">
      <c r="A696" s="177"/>
      <c r="B696" s="178"/>
      <c r="C696" s="179"/>
      <c r="D696" s="179"/>
      <c r="E696" s="180"/>
      <c r="F696" s="260" t="s">
        <v>1144</v>
      </c>
      <c r="G696" s="260"/>
      <c r="H696" s="260"/>
      <c r="I696" s="260"/>
      <c r="J696" s="179"/>
      <c r="K696" s="181">
        <v>2.4500000000000002</v>
      </c>
      <c r="L696" s="179"/>
      <c r="M696" s="179"/>
      <c r="N696" s="179"/>
      <c r="O696" s="179"/>
      <c r="P696" s="179"/>
      <c r="Q696" s="179"/>
      <c r="R696" s="182"/>
      <c r="T696" s="183"/>
      <c r="U696" s="179"/>
      <c r="V696" s="179"/>
      <c r="W696" s="179"/>
      <c r="X696" s="179"/>
      <c r="Y696" s="179"/>
      <c r="Z696" s="179"/>
      <c r="AA696" s="184"/>
      <c r="AT696" s="185" t="s">
        <v>176</v>
      </c>
      <c r="AU696" s="185" t="s">
        <v>98</v>
      </c>
      <c r="AV696" s="177" t="s">
        <v>98</v>
      </c>
      <c r="AW696" s="177" t="s">
        <v>32</v>
      </c>
      <c r="AX696" s="177" t="s">
        <v>74</v>
      </c>
      <c r="AY696" s="185" t="s">
        <v>168</v>
      </c>
    </row>
    <row r="697" spans="1:65" ht="14.4" customHeight="1" x14ac:dyDescent="0.3">
      <c r="A697" s="177"/>
      <c r="B697" s="178"/>
      <c r="C697" s="179"/>
      <c r="D697" s="179"/>
      <c r="E697" s="180"/>
      <c r="F697" s="260" t="s">
        <v>1145</v>
      </c>
      <c r="G697" s="260"/>
      <c r="H697" s="260"/>
      <c r="I697" s="260"/>
      <c r="J697" s="179"/>
      <c r="K697" s="181">
        <v>1.4E-2</v>
      </c>
      <c r="L697" s="179"/>
      <c r="M697" s="179"/>
      <c r="N697" s="179"/>
      <c r="O697" s="179"/>
      <c r="P697" s="179"/>
      <c r="Q697" s="179"/>
      <c r="R697" s="182"/>
      <c r="T697" s="183"/>
      <c r="U697" s="179"/>
      <c r="V697" s="179"/>
      <c r="W697" s="179"/>
      <c r="X697" s="179"/>
      <c r="Y697" s="179"/>
      <c r="Z697" s="179"/>
      <c r="AA697" s="184"/>
      <c r="AT697" s="185" t="s">
        <v>176</v>
      </c>
      <c r="AU697" s="185" t="s">
        <v>98</v>
      </c>
      <c r="AV697" s="177" t="s">
        <v>98</v>
      </c>
      <c r="AW697" s="177" t="s">
        <v>32</v>
      </c>
      <c r="AX697" s="177" t="s">
        <v>74</v>
      </c>
      <c r="AY697" s="185" t="s">
        <v>168</v>
      </c>
    </row>
    <row r="698" spans="1:65" ht="14.4" customHeight="1" x14ac:dyDescent="0.3">
      <c r="A698" s="177"/>
      <c r="B698" s="178"/>
      <c r="C698" s="179"/>
      <c r="D698" s="179"/>
      <c r="E698" s="180"/>
      <c r="F698" s="260" t="s">
        <v>1146</v>
      </c>
      <c r="G698" s="260"/>
      <c r="H698" s="260"/>
      <c r="I698" s="260"/>
      <c r="J698" s="179"/>
      <c r="K698" s="181">
        <v>0.69699999999999995</v>
      </c>
      <c r="L698" s="179"/>
      <c r="M698" s="179"/>
      <c r="N698" s="179"/>
      <c r="O698" s="179"/>
      <c r="P698" s="179"/>
      <c r="Q698" s="179"/>
      <c r="R698" s="182"/>
      <c r="T698" s="183"/>
      <c r="U698" s="179"/>
      <c r="V698" s="179"/>
      <c r="W698" s="179"/>
      <c r="X698" s="179"/>
      <c r="Y698" s="179"/>
      <c r="Z698" s="179"/>
      <c r="AA698" s="184"/>
      <c r="AT698" s="185" t="s">
        <v>176</v>
      </c>
      <c r="AU698" s="185" t="s">
        <v>98</v>
      </c>
      <c r="AV698" s="177" t="s">
        <v>98</v>
      </c>
      <c r="AW698" s="177" t="s">
        <v>32</v>
      </c>
      <c r="AX698" s="177" t="s">
        <v>74</v>
      </c>
      <c r="AY698" s="185" t="s">
        <v>168</v>
      </c>
    </row>
    <row r="699" spans="1:65" ht="14.4" customHeight="1" x14ac:dyDescent="0.3">
      <c r="A699" s="177"/>
      <c r="B699" s="178"/>
      <c r="C699" s="179"/>
      <c r="D699" s="179"/>
      <c r="E699" s="180"/>
      <c r="F699" s="260" t="s">
        <v>1147</v>
      </c>
      <c r="G699" s="260"/>
      <c r="H699" s="260"/>
      <c r="I699" s="260"/>
      <c r="J699" s="179"/>
      <c r="K699" s="181">
        <v>6.3E-2</v>
      </c>
      <c r="L699" s="179"/>
      <c r="M699" s="179"/>
      <c r="N699" s="179"/>
      <c r="O699" s="179"/>
      <c r="P699" s="179"/>
      <c r="Q699" s="179"/>
      <c r="R699" s="182"/>
      <c r="T699" s="183"/>
      <c r="U699" s="179"/>
      <c r="V699" s="179"/>
      <c r="W699" s="179"/>
      <c r="X699" s="179"/>
      <c r="Y699" s="179"/>
      <c r="Z699" s="179"/>
      <c r="AA699" s="184"/>
      <c r="AT699" s="185" t="s">
        <v>176</v>
      </c>
      <c r="AU699" s="185" t="s">
        <v>98</v>
      </c>
      <c r="AV699" s="177" t="s">
        <v>98</v>
      </c>
      <c r="AW699" s="177" t="s">
        <v>32</v>
      </c>
      <c r="AX699" s="177" t="s">
        <v>74</v>
      </c>
      <c r="AY699" s="185" t="s">
        <v>168</v>
      </c>
    </row>
    <row r="700" spans="1:65" ht="14.4" customHeight="1" x14ac:dyDescent="0.3">
      <c r="A700" s="177"/>
      <c r="B700" s="178"/>
      <c r="C700" s="179"/>
      <c r="D700" s="179"/>
      <c r="E700" s="180"/>
      <c r="F700" s="260" t="s">
        <v>1148</v>
      </c>
      <c r="G700" s="260"/>
      <c r="H700" s="260"/>
      <c r="I700" s="260"/>
      <c r="J700" s="179"/>
      <c r="K700" s="181">
        <v>0.2</v>
      </c>
      <c r="L700" s="179"/>
      <c r="M700" s="179"/>
      <c r="N700" s="179"/>
      <c r="O700" s="179"/>
      <c r="P700" s="179"/>
      <c r="Q700" s="179"/>
      <c r="R700" s="182"/>
      <c r="T700" s="183"/>
      <c r="U700" s="179"/>
      <c r="V700" s="179"/>
      <c r="W700" s="179"/>
      <c r="X700" s="179"/>
      <c r="Y700" s="179"/>
      <c r="Z700" s="179"/>
      <c r="AA700" s="184"/>
      <c r="AT700" s="185" t="s">
        <v>176</v>
      </c>
      <c r="AU700" s="185" t="s">
        <v>98</v>
      </c>
      <c r="AV700" s="177" t="s">
        <v>98</v>
      </c>
      <c r="AW700" s="177" t="s">
        <v>32</v>
      </c>
      <c r="AX700" s="177" t="s">
        <v>74</v>
      </c>
      <c r="AY700" s="185" t="s">
        <v>168</v>
      </c>
    </row>
    <row r="701" spans="1:65" ht="14.4" customHeight="1" x14ac:dyDescent="0.3">
      <c r="A701" s="177"/>
      <c r="B701" s="178"/>
      <c r="C701" s="179"/>
      <c r="D701" s="179"/>
      <c r="E701" s="180"/>
      <c r="F701" s="260" t="s">
        <v>1149</v>
      </c>
      <c r="G701" s="260"/>
      <c r="H701" s="260"/>
      <c r="I701" s="260"/>
      <c r="J701" s="179"/>
      <c r="K701" s="181">
        <v>0.24399999999999999</v>
      </c>
      <c r="L701" s="179"/>
      <c r="M701" s="179"/>
      <c r="N701" s="179"/>
      <c r="O701" s="179"/>
      <c r="P701" s="179"/>
      <c r="Q701" s="179"/>
      <c r="R701" s="182"/>
      <c r="T701" s="183"/>
      <c r="U701" s="179"/>
      <c r="V701" s="179"/>
      <c r="W701" s="179"/>
      <c r="X701" s="179"/>
      <c r="Y701" s="179"/>
      <c r="Z701" s="179"/>
      <c r="AA701" s="184"/>
      <c r="AT701" s="185" t="s">
        <v>176</v>
      </c>
      <c r="AU701" s="185" t="s">
        <v>98</v>
      </c>
      <c r="AV701" s="177" t="s">
        <v>98</v>
      </c>
      <c r="AW701" s="177" t="s">
        <v>32</v>
      </c>
      <c r="AX701" s="177" t="s">
        <v>74</v>
      </c>
      <c r="AY701" s="185" t="s">
        <v>168</v>
      </c>
    </row>
    <row r="702" spans="1:65" s="186" customFormat="1" ht="14.4" customHeight="1" x14ac:dyDescent="0.3">
      <c r="B702" s="187"/>
      <c r="C702" s="188"/>
      <c r="D702" s="188"/>
      <c r="E702" s="189"/>
      <c r="F702" s="261" t="s">
        <v>178</v>
      </c>
      <c r="G702" s="261"/>
      <c r="H702" s="261"/>
      <c r="I702" s="261"/>
      <c r="J702" s="188"/>
      <c r="K702" s="190">
        <v>3.7690000000000001</v>
      </c>
      <c r="L702" s="188"/>
      <c r="M702" s="188"/>
      <c r="N702" s="188"/>
      <c r="O702" s="188"/>
      <c r="P702" s="188"/>
      <c r="Q702" s="188"/>
      <c r="R702" s="191"/>
      <c r="T702" s="192"/>
      <c r="U702" s="188"/>
      <c r="V702" s="188"/>
      <c r="W702" s="188"/>
      <c r="X702" s="188"/>
      <c r="Y702" s="188"/>
      <c r="Z702" s="188"/>
      <c r="AA702" s="193"/>
      <c r="AT702" s="194" t="s">
        <v>176</v>
      </c>
      <c r="AU702" s="194" t="s">
        <v>98</v>
      </c>
      <c r="AV702" s="186" t="s">
        <v>173</v>
      </c>
      <c r="AW702" s="186" t="s">
        <v>32</v>
      </c>
      <c r="AX702" s="186" t="s">
        <v>82</v>
      </c>
      <c r="AY702" s="194" t="s">
        <v>168</v>
      </c>
    </row>
    <row r="703" spans="1:65" s="39" customFormat="1" ht="22.95" customHeight="1" x14ac:dyDescent="0.3">
      <c r="B703" s="139"/>
      <c r="C703" s="170" t="s">
        <v>1150</v>
      </c>
      <c r="D703" s="170" t="s">
        <v>169</v>
      </c>
      <c r="E703" s="171" t="s">
        <v>1151</v>
      </c>
      <c r="F703" s="256" t="s">
        <v>1152</v>
      </c>
      <c r="G703" s="256"/>
      <c r="H703" s="256"/>
      <c r="I703" s="256"/>
      <c r="J703" s="172" t="s">
        <v>172</v>
      </c>
      <c r="K703" s="173">
        <v>1.1080000000000001</v>
      </c>
      <c r="L703" s="257">
        <v>0</v>
      </c>
      <c r="M703" s="257"/>
      <c r="N703" s="258">
        <f>ROUND(L703*K703,2)</f>
        <v>0</v>
      </c>
      <c r="O703" s="258"/>
      <c r="P703" s="258"/>
      <c r="Q703" s="258"/>
      <c r="R703" s="141"/>
      <c r="T703" s="174"/>
      <c r="U703" s="50" t="s">
        <v>39</v>
      </c>
      <c r="V703" s="41"/>
      <c r="W703" s="175">
        <f>V703*K703</f>
        <v>0</v>
      </c>
      <c r="X703" s="175">
        <v>2.4469999999999999E-2</v>
      </c>
      <c r="Y703" s="175">
        <f>X703*K703</f>
        <v>2.711276E-2</v>
      </c>
      <c r="Z703" s="175">
        <v>0</v>
      </c>
      <c r="AA703" s="176">
        <f>Z703*K703</f>
        <v>0</v>
      </c>
      <c r="AR703" s="22" t="s">
        <v>252</v>
      </c>
      <c r="AT703" s="22" t="s">
        <v>169</v>
      </c>
      <c r="AU703" s="22" t="s">
        <v>98</v>
      </c>
      <c r="AY703" s="22" t="s">
        <v>168</v>
      </c>
      <c r="BE703" s="111">
        <f>IF(U703="základní",N703,0)</f>
        <v>0</v>
      </c>
      <c r="BF703" s="111">
        <f>IF(U703="snížená",N703,0)</f>
        <v>0</v>
      </c>
      <c r="BG703" s="111">
        <f>IF(U703="zákl. přenesená",N703,0)</f>
        <v>0</v>
      </c>
      <c r="BH703" s="111">
        <f>IF(U703="sníž. přenesená",N703,0)</f>
        <v>0</v>
      </c>
      <c r="BI703" s="111">
        <f>IF(U703="nulová",N703,0)</f>
        <v>0</v>
      </c>
      <c r="BJ703" s="22" t="s">
        <v>82</v>
      </c>
      <c r="BK703" s="111">
        <f>ROUND(L703*K703,2)</f>
        <v>0</v>
      </c>
      <c r="BL703" s="22" t="s">
        <v>252</v>
      </c>
      <c r="BM703" s="22" t="s">
        <v>1153</v>
      </c>
    </row>
    <row r="704" spans="1:65" s="177" customFormat="1" ht="14.4" customHeight="1" x14ac:dyDescent="0.3">
      <c r="B704" s="178"/>
      <c r="C704" s="179"/>
      <c r="D704" s="179"/>
      <c r="E704" s="180"/>
      <c r="F704" s="259" t="s">
        <v>1154</v>
      </c>
      <c r="G704" s="259"/>
      <c r="H704" s="259"/>
      <c r="I704" s="259"/>
      <c r="J704" s="179"/>
      <c r="K704" s="181">
        <v>1.2999999999999999E-2</v>
      </c>
      <c r="L704" s="179"/>
      <c r="M704" s="179"/>
      <c r="N704" s="179"/>
      <c r="O704" s="179"/>
      <c r="P704" s="179"/>
      <c r="Q704" s="179"/>
      <c r="R704" s="182"/>
      <c r="T704" s="183"/>
      <c r="U704" s="179"/>
      <c r="V704" s="179"/>
      <c r="W704" s="179"/>
      <c r="X704" s="179"/>
      <c r="Y704" s="179"/>
      <c r="Z704" s="179"/>
      <c r="AA704" s="184"/>
      <c r="AT704" s="185" t="s">
        <v>176</v>
      </c>
      <c r="AU704" s="185" t="s">
        <v>98</v>
      </c>
      <c r="AV704" s="177" t="s">
        <v>98</v>
      </c>
      <c r="AW704" s="177" t="s">
        <v>32</v>
      </c>
      <c r="AX704" s="177" t="s">
        <v>74</v>
      </c>
      <c r="AY704" s="185" t="s">
        <v>168</v>
      </c>
    </row>
    <row r="705" spans="1:65" ht="14.4" customHeight="1" x14ac:dyDescent="0.3">
      <c r="A705" s="177"/>
      <c r="B705" s="178"/>
      <c r="C705" s="179"/>
      <c r="D705" s="179"/>
      <c r="E705" s="180"/>
      <c r="F705" s="260" t="s">
        <v>1155</v>
      </c>
      <c r="G705" s="260"/>
      <c r="H705" s="260"/>
      <c r="I705" s="260"/>
      <c r="J705" s="179"/>
      <c r="K705" s="181">
        <v>0.63400000000000001</v>
      </c>
      <c r="L705" s="179"/>
      <c r="M705" s="179"/>
      <c r="N705" s="179"/>
      <c r="O705" s="179"/>
      <c r="P705" s="179"/>
      <c r="Q705" s="179"/>
      <c r="R705" s="182"/>
      <c r="T705" s="183"/>
      <c r="U705" s="179"/>
      <c r="V705" s="179"/>
      <c r="W705" s="179"/>
      <c r="X705" s="179"/>
      <c r="Y705" s="179"/>
      <c r="Z705" s="179"/>
      <c r="AA705" s="184"/>
      <c r="AT705" s="185" t="s">
        <v>176</v>
      </c>
      <c r="AU705" s="185" t="s">
        <v>98</v>
      </c>
      <c r="AV705" s="177" t="s">
        <v>98</v>
      </c>
      <c r="AW705" s="177" t="s">
        <v>32</v>
      </c>
      <c r="AX705" s="177" t="s">
        <v>74</v>
      </c>
      <c r="AY705" s="185" t="s">
        <v>168</v>
      </c>
    </row>
    <row r="706" spans="1:65" ht="14.4" customHeight="1" x14ac:dyDescent="0.3">
      <c r="A706" s="177"/>
      <c r="B706" s="178"/>
      <c r="C706" s="179"/>
      <c r="D706" s="179"/>
      <c r="E706" s="180"/>
      <c r="F706" s="260" t="s">
        <v>1156</v>
      </c>
      <c r="G706" s="260"/>
      <c r="H706" s="260"/>
      <c r="I706" s="260"/>
      <c r="J706" s="179"/>
      <c r="K706" s="181">
        <v>5.8000000000000003E-2</v>
      </c>
      <c r="L706" s="179"/>
      <c r="M706" s="179"/>
      <c r="N706" s="179"/>
      <c r="O706" s="179"/>
      <c r="P706" s="179"/>
      <c r="Q706" s="179"/>
      <c r="R706" s="182"/>
      <c r="T706" s="183"/>
      <c r="U706" s="179"/>
      <c r="V706" s="179"/>
      <c r="W706" s="179"/>
      <c r="X706" s="179"/>
      <c r="Y706" s="179"/>
      <c r="Z706" s="179"/>
      <c r="AA706" s="184"/>
      <c r="AT706" s="185" t="s">
        <v>176</v>
      </c>
      <c r="AU706" s="185" t="s">
        <v>98</v>
      </c>
      <c r="AV706" s="177" t="s">
        <v>98</v>
      </c>
      <c r="AW706" s="177" t="s">
        <v>32</v>
      </c>
      <c r="AX706" s="177" t="s">
        <v>74</v>
      </c>
      <c r="AY706" s="185" t="s">
        <v>168</v>
      </c>
    </row>
    <row r="707" spans="1:65" ht="14.4" customHeight="1" x14ac:dyDescent="0.3">
      <c r="A707" s="177"/>
      <c r="B707" s="178"/>
      <c r="C707" s="179"/>
      <c r="D707" s="179"/>
      <c r="E707" s="180"/>
      <c r="F707" s="260" t="s">
        <v>1157</v>
      </c>
      <c r="G707" s="260"/>
      <c r="H707" s="260"/>
      <c r="I707" s="260"/>
      <c r="J707" s="179"/>
      <c r="K707" s="181">
        <v>0.18099999999999999</v>
      </c>
      <c r="L707" s="179"/>
      <c r="M707" s="179"/>
      <c r="N707" s="179"/>
      <c r="O707" s="179"/>
      <c r="P707" s="179"/>
      <c r="Q707" s="179"/>
      <c r="R707" s="182"/>
      <c r="T707" s="183"/>
      <c r="U707" s="179"/>
      <c r="V707" s="179"/>
      <c r="W707" s="179"/>
      <c r="X707" s="179"/>
      <c r="Y707" s="179"/>
      <c r="Z707" s="179"/>
      <c r="AA707" s="184"/>
      <c r="AT707" s="185" t="s">
        <v>176</v>
      </c>
      <c r="AU707" s="185" t="s">
        <v>98</v>
      </c>
      <c r="AV707" s="177" t="s">
        <v>98</v>
      </c>
      <c r="AW707" s="177" t="s">
        <v>32</v>
      </c>
      <c r="AX707" s="177" t="s">
        <v>74</v>
      </c>
      <c r="AY707" s="185" t="s">
        <v>168</v>
      </c>
    </row>
    <row r="708" spans="1:65" ht="14.4" customHeight="1" x14ac:dyDescent="0.3">
      <c r="A708" s="177"/>
      <c r="B708" s="178"/>
      <c r="C708" s="179"/>
      <c r="D708" s="179"/>
      <c r="E708" s="180"/>
      <c r="F708" s="260" t="s">
        <v>1158</v>
      </c>
      <c r="G708" s="260"/>
      <c r="H708" s="260"/>
      <c r="I708" s="260"/>
      <c r="J708" s="179"/>
      <c r="K708" s="181">
        <v>0.222</v>
      </c>
      <c r="L708" s="179"/>
      <c r="M708" s="179"/>
      <c r="N708" s="179"/>
      <c r="O708" s="179"/>
      <c r="P708" s="179"/>
      <c r="Q708" s="179"/>
      <c r="R708" s="182"/>
      <c r="T708" s="183"/>
      <c r="U708" s="179"/>
      <c r="V708" s="179"/>
      <c r="W708" s="179"/>
      <c r="X708" s="179"/>
      <c r="Y708" s="179"/>
      <c r="Z708" s="179"/>
      <c r="AA708" s="184"/>
      <c r="AT708" s="185" t="s">
        <v>176</v>
      </c>
      <c r="AU708" s="185" t="s">
        <v>98</v>
      </c>
      <c r="AV708" s="177" t="s">
        <v>98</v>
      </c>
      <c r="AW708" s="177" t="s">
        <v>32</v>
      </c>
      <c r="AX708" s="177" t="s">
        <v>74</v>
      </c>
      <c r="AY708" s="185" t="s">
        <v>168</v>
      </c>
    </row>
    <row r="709" spans="1:65" s="186" customFormat="1" ht="14.4" customHeight="1" x14ac:dyDescent="0.3">
      <c r="B709" s="187"/>
      <c r="C709" s="188"/>
      <c r="D709" s="188"/>
      <c r="E709" s="189"/>
      <c r="F709" s="261" t="s">
        <v>178</v>
      </c>
      <c r="G709" s="261"/>
      <c r="H709" s="261"/>
      <c r="I709" s="261"/>
      <c r="J709" s="188"/>
      <c r="K709" s="190">
        <v>1.1080000000000001</v>
      </c>
      <c r="L709" s="188"/>
      <c r="M709" s="188"/>
      <c r="N709" s="188"/>
      <c r="O709" s="188"/>
      <c r="P709" s="188"/>
      <c r="Q709" s="188"/>
      <c r="R709" s="191"/>
      <c r="T709" s="192"/>
      <c r="U709" s="188"/>
      <c r="V709" s="188"/>
      <c r="W709" s="188"/>
      <c r="X709" s="188"/>
      <c r="Y709" s="188"/>
      <c r="Z709" s="188"/>
      <c r="AA709" s="193"/>
      <c r="AT709" s="194" t="s">
        <v>176</v>
      </c>
      <c r="AU709" s="194" t="s">
        <v>98</v>
      </c>
      <c r="AV709" s="186" t="s">
        <v>173</v>
      </c>
      <c r="AW709" s="186" t="s">
        <v>32</v>
      </c>
      <c r="AX709" s="186" t="s">
        <v>82</v>
      </c>
      <c r="AY709" s="194" t="s">
        <v>168</v>
      </c>
    </row>
    <row r="710" spans="1:65" s="39" customFormat="1" ht="34.200000000000003" customHeight="1" x14ac:dyDescent="0.3">
      <c r="B710" s="139"/>
      <c r="C710" s="170" t="s">
        <v>1159</v>
      </c>
      <c r="D710" s="170" t="s">
        <v>169</v>
      </c>
      <c r="E710" s="171" t="s">
        <v>1160</v>
      </c>
      <c r="F710" s="256" t="s">
        <v>1161</v>
      </c>
      <c r="G710" s="256"/>
      <c r="H710" s="256"/>
      <c r="I710" s="256"/>
      <c r="J710" s="172" t="s">
        <v>211</v>
      </c>
      <c r="K710" s="173">
        <v>119.6</v>
      </c>
      <c r="L710" s="257">
        <v>0</v>
      </c>
      <c r="M710" s="257"/>
      <c r="N710" s="258">
        <f>ROUND(L710*K710,2)</f>
        <v>0</v>
      </c>
      <c r="O710" s="258"/>
      <c r="P710" s="258"/>
      <c r="Q710" s="258"/>
      <c r="R710" s="141"/>
      <c r="T710" s="174"/>
      <c r="U710" s="50" t="s">
        <v>39</v>
      </c>
      <c r="V710" s="41"/>
      <c r="W710" s="175">
        <f>V710*K710</f>
        <v>0</v>
      </c>
      <c r="X710" s="175">
        <v>0</v>
      </c>
      <c r="Y710" s="175">
        <f>X710*K710</f>
        <v>0</v>
      </c>
      <c r="Z710" s="175">
        <v>0</v>
      </c>
      <c r="AA710" s="176">
        <f>Z710*K710</f>
        <v>0</v>
      </c>
      <c r="AR710" s="22" t="s">
        <v>252</v>
      </c>
      <c r="AT710" s="22" t="s">
        <v>169</v>
      </c>
      <c r="AU710" s="22" t="s">
        <v>98</v>
      </c>
      <c r="AY710" s="22" t="s">
        <v>168</v>
      </c>
      <c r="BE710" s="111">
        <f>IF(U710="základní",N710,0)</f>
        <v>0</v>
      </c>
      <c r="BF710" s="111">
        <f>IF(U710="snížená",N710,0)</f>
        <v>0</v>
      </c>
      <c r="BG710" s="111">
        <f>IF(U710="zákl. přenesená",N710,0)</f>
        <v>0</v>
      </c>
      <c r="BH710" s="111">
        <f>IF(U710="sníž. přenesená",N710,0)</f>
        <v>0</v>
      </c>
      <c r="BI710" s="111">
        <f>IF(U710="nulová",N710,0)</f>
        <v>0</v>
      </c>
      <c r="BJ710" s="22" t="s">
        <v>82</v>
      </c>
      <c r="BK710" s="111">
        <f>ROUND(L710*K710,2)</f>
        <v>0</v>
      </c>
      <c r="BL710" s="22" t="s">
        <v>252</v>
      </c>
      <c r="BM710" s="22" t="s">
        <v>1162</v>
      </c>
    </row>
    <row r="711" spans="1:65" s="177" customFormat="1" ht="14.4" customHeight="1" x14ac:dyDescent="0.3">
      <c r="B711" s="178"/>
      <c r="C711" s="179"/>
      <c r="D711" s="179"/>
      <c r="E711" s="180"/>
      <c r="F711" s="259" t="s">
        <v>627</v>
      </c>
      <c r="G711" s="259"/>
      <c r="H711" s="259"/>
      <c r="I711" s="259"/>
      <c r="J711" s="179"/>
      <c r="K711" s="181">
        <v>27</v>
      </c>
      <c r="L711" s="179"/>
      <c r="M711" s="179"/>
      <c r="N711" s="179"/>
      <c r="O711" s="179"/>
      <c r="P711" s="179"/>
      <c r="Q711" s="179"/>
      <c r="R711" s="182"/>
      <c r="T711" s="183"/>
      <c r="U711" s="179"/>
      <c r="V711" s="179"/>
      <c r="W711" s="179"/>
      <c r="X711" s="179"/>
      <c r="Y711" s="179"/>
      <c r="Z711" s="179"/>
      <c r="AA711" s="184"/>
      <c r="AT711" s="185" t="s">
        <v>176</v>
      </c>
      <c r="AU711" s="185" t="s">
        <v>98</v>
      </c>
      <c r="AV711" s="177" t="s">
        <v>98</v>
      </c>
      <c r="AW711" s="177" t="s">
        <v>32</v>
      </c>
      <c r="AX711" s="177" t="s">
        <v>74</v>
      </c>
      <c r="AY711" s="185" t="s">
        <v>168</v>
      </c>
    </row>
    <row r="712" spans="1:65" ht="14.4" customHeight="1" x14ac:dyDescent="0.3">
      <c r="A712" s="177"/>
      <c r="B712" s="178"/>
      <c r="C712" s="179"/>
      <c r="D712" s="179"/>
      <c r="E712" s="180"/>
      <c r="F712" s="260" t="s">
        <v>1163</v>
      </c>
      <c r="G712" s="260"/>
      <c r="H712" s="260"/>
      <c r="I712" s="260"/>
      <c r="J712" s="179"/>
      <c r="K712" s="181">
        <v>72.260000000000005</v>
      </c>
      <c r="L712" s="179"/>
      <c r="M712" s="179"/>
      <c r="N712" s="179"/>
      <c r="O712" s="179"/>
      <c r="P712" s="179"/>
      <c r="Q712" s="179"/>
      <c r="R712" s="182"/>
      <c r="T712" s="183"/>
      <c r="U712" s="179"/>
      <c r="V712" s="179"/>
      <c r="W712" s="179"/>
      <c r="X712" s="179"/>
      <c r="Y712" s="179"/>
      <c r="Z712" s="179"/>
      <c r="AA712" s="184"/>
      <c r="AT712" s="185" t="s">
        <v>176</v>
      </c>
      <c r="AU712" s="185" t="s">
        <v>98</v>
      </c>
      <c r="AV712" s="177" t="s">
        <v>98</v>
      </c>
      <c r="AW712" s="177" t="s">
        <v>32</v>
      </c>
      <c r="AX712" s="177" t="s">
        <v>74</v>
      </c>
      <c r="AY712" s="185" t="s">
        <v>168</v>
      </c>
    </row>
    <row r="713" spans="1:65" ht="14.4" customHeight="1" x14ac:dyDescent="0.3">
      <c r="A713" s="177"/>
      <c r="B713" s="178"/>
      <c r="C713" s="179"/>
      <c r="D713" s="179"/>
      <c r="E713" s="180"/>
      <c r="F713" s="260" t="s">
        <v>908</v>
      </c>
      <c r="G713" s="260"/>
      <c r="H713" s="260"/>
      <c r="I713" s="260"/>
      <c r="J713" s="179"/>
      <c r="K713" s="181">
        <v>20.34</v>
      </c>
      <c r="L713" s="179"/>
      <c r="M713" s="179"/>
      <c r="N713" s="179"/>
      <c r="O713" s="179"/>
      <c r="P713" s="179"/>
      <c r="Q713" s="179"/>
      <c r="R713" s="182"/>
      <c r="T713" s="183"/>
      <c r="U713" s="179"/>
      <c r="V713" s="179"/>
      <c r="W713" s="179"/>
      <c r="X713" s="179"/>
      <c r="Y713" s="179"/>
      <c r="Z713" s="179"/>
      <c r="AA713" s="184"/>
      <c r="AT713" s="185" t="s">
        <v>176</v>
      </c>
      <c r="AU713" s="185" t="s">
        <v>98</v>
      </c>
      <c r="AV713" s="177" t="s">
        <v>98</v>
      </c>
      <c r="AW713" s="177" t="s">
        <v>32</v>
      </c>
      <c r="AX713" s="177" t="s">
        <v>74</v>
      </c>
      <c r="AY713" s="185" t="s">
        <v>168</v>
      </c>
    </row>
    <row r="714" spans="1:65" s="186" customFormat="1" ht="14.4" customHeight="1" x14ac:dyDescent="0.3">
      <c r="B714" s="187"/>
      <c r="C714" s="188"/>
      <c r="D714" s="188"/>
      <c r="E714" s="189"/>
      <c r="F714" s="261" t="s">
        <v>178</v>
      </c>
      <c r="G714" s="261"/>
      <c r="H714" s="261"/>
      <c r="I714" s="261"/>
      <c r="J714" s="188"/>
      <c r="K714" s="190">
        <v>119.6</v>
      </c>
      <c r="L714" s="188"/>
      <c r="M714" s="188"/>
      <c r="N714" s="188"/>
      <c r="O714" s="188"/>
      <c r="P714" s="188"/>
      <c r="Q714" s="188"/>
      <c r="R714" s="191"/>
      <c r="T714" s="192"/>
      <c r="U714" s="188"/>
      <c r="V714" s="188"/>
      <c r="W714" s="188"/>
      <c r="X714" s="188"/>
      <c r="Y714" s="188"/>
      <c r="Z714" s="188"/>
      <c r="AA714" s="193"/>
      <c r="AT714" s="194" t="s">
        <v>176</v>
      </c>
      <c r="AU714" s="194" t="s">
        <v>98</v>
      </c>
      <c r="AV714" s="186" t="s">
        <v>173</v>
      </c>
      <c r="AW714" s="186" t="s">
        <v>32</v>
      </c>
      <c r="AX714" s="186" t="s">
        <v>82</v>
      </c>
      <c r="AY714" s="194" t="s">
        <v>168</v>
      </c>
    </row>
    <row r="715" spans="1:65" s="39" customFormat="1" ht="22.95" customHeight="1" x14ac:dyDescent="0.3">
      <c r="B715" s="139"/>
      <c r="C715" s="170" t="s">
        <v>1164</v>
      </c>
      <c r="D715" s="170" t="s">
        <v>169</v>
      </c>
      <c r="E715" s="171" t="s">
        <v>1165</v>
      </c>
      <c r="F715" s="256" t="s">
        <v>1166</v>
      </c>
      <c r="G715" s="256"/>
      <c r="H715" s="256"/>
      <c r="I715" s="256"/>
      <c r="J715" s="172" t="s">
        <v>211</v>
      </c>
      <c r="K715" s="173">
        <v>142.09</v>
      </c>
      <c r="L715" s="257">
        <v>0</v>
      </c>
      <c r="M715" s="257"/>
      <c r="N715" s="258">
        <f>ROUND(L715*K715,2)</f>
        <v>0</v>
      </c>
      <c r="O715" s="258"/>
      <c r="P715" s="258"/>
      <c r="Q715" s="258"/>
      <c r="R715" s="141"/>
      <c r="T715" s="174"/>
      <c r="U715" s="50" t="s">
        <v>39</v>
      </c>
      <c r="V715" s="41"/>
      <c r="W715" s="175">
        <f>V715*K715</f>
        <v>0</v>
      </c>
      <c r="X715" s="175">
        <v>0</v>
      </c>
      <c r="Y715" s="175">
        <f>X715*K715</f>
        <v>0</v>
      </c>
      <c r="Z715" s="175">
        <v>1.4E-2</v>
      </c>
      <c r="AA715" s="176">
        <f>Z715*K715</f>
        <v>1.98926</v>
      </c>
      <c r="AR715" s="22" t="s">
        <v>252</v>
      </c>
      <c r="AT715" s="22" t="s">
        <v>169</v>
      </c>
      <c r="AU715" s="22" t="s">
        <v>98</v>
      </c>
      <c r="AY715" s="22" t="s">
        <v>168</v>
      </c>
      <c r="BE715" s="111">
        <f>IF(U715="základní",N715,0)</f>
        <v>0</v>
      </c>
      <c r="BF715" s="111">
        <f>IF(U715="snížená",N715,0)</f>
        <v>0</v>
      </c>
      <c r="BG715" s="111">
        <f>IF(U715="zákl. přenesená",N715,0)</f>
        <v>0</v>
      </c>
      <c r="BH715" s="111">
        <f>IF(U715="sníž. přenesená",N715,0)</f>
        <v>0</v>
      </c>
      <c r="BI715" s="111">
        <f>IF(U715="nulová",N715,0)</f>
        <v>0</v>
      </c>
      <c r="BJ715" s="22" t="s">
        <v>82</v>
      </c>
      <c r="BK715" s="111">
        <f>ROUND(L715*K715,2)</f>
        <v>0</v>
      </c>
      <c r="BL715" s="22" t="s">
        <v>252</v>
      </c>
      <c r="BM715" s="22" t="s">
        <v>1167</v>
      </c>
    </row>
    <row r="716" spans="1:65" s="177" customFormat="1" ht="14.4" customHeight="1" x14ac:dyDescent="0.3">
      <c r="B716" s="178"/>
      <c r="C716" s="179"/>
      <c r="D716" s="179"/>
      <c r="E716" s="180"/>
      <c r="F716" s="259" t="s">
        <v>1168</v>
      </c>
      <c r="G716" s="259"/>
      <c r="H716" s="259"/>
      <c r="I716" s="259"/>
      <c r="J716" s="179"/>
      <c r="K716" s="181">
        <v>18.96</v>
      </c>
      <c r="L716" s="179"/>
      <c r="M716" s="179"/>
      <c r="N716" s="179"/>
      <c r="O716" s="179"/>
      <c r="P716" s="179"/>
      <c r="Q716" s="179"/>
      <c r="R716" s="182"/>
      <c r="T716" s="183"/>
      <c r="U716" s="179"/>
      <c r="V716" s="179"/>
      <c r="W716" s="179"/>
      <c r="X716" s="179"/>
      <c r="Y716" s="179"/>
      <c r="Z716" s="179"/>
      <c r="AA716" s="184"/>
      <c r="AT716" s="185" t="s">
        <v>176</v>
      </c>
      <c r="AU716" s="185" t="s">
        <v>98</v>
      </c>
      <c r="AV716" s="177" t="s">
        <v>98</v>
      </c>
      <c r="AW716" s="177" t="s">
        <v>32</v>
      </c>
      <c r="AX716" s="177" t="s">
        <v>74</v>
      </c>
      <c r="AY716" s="185" t="s">
        <v>168</v>
      </c>
    </row>
    <row r="717" spans="1:65" ht="14.4" customHeight="1" x14ac:dyDescent="0.3">
      <c r="A717" s="177"/>
      <c r="B717" s="178"/>
      <c r="C717" s="179"/>
      <c r="D717" s="179"/>
      <c r="E717" s="180"/>
      <c r="F717" s="260" t="s">
        <v>1169</v>
      </c>
      <c r="G717" s="260"/>
      <c r="H717" s="260"/>
      <c r="I717" s="260"/>
      <c r="J717" s="179"/>
      <c r="K717" s="181">
        <v>3.53</v>
      </c>
      <c r="L717" s="179"/>
      <c r="M717" s="179"/>
      <c r="N717" s="179"/>
      <c r="O717" s="179"/>
      <c r="P717" s="179"/>
      <c r="Q717" s="179"/>
      <c r="R717" s="182"/>
      <c r="T717" s="183"/>
      <c r="U717" s="179"/>
      <c r="V717" s="179"/>
      <c r="W717" s="179"/>
      <c r="X717" s="179"/>
      <c r="Y717" s="179"/>
      <c r="Z717" s="179"/>
      <c r="AA717" s="184"/>
      <c r="AT717" s="185" t="s">
        <v>176</v>
      </c>
      <c r="AU717" s="185" t="s">
        <v>98</v>
      </c>
      <c r="AV717" s="177" t="s">
        <v>98</v>
      </c>
      <c r="AW717" s="177" t="s">
        <v>32</v>
      </c>
      <c r="AX717" s="177" t="s">
        <v>74</v>
      </c>
      <c r="AY717" s="185" t="s">
        <v>168</v>
      </c>
    </row>
    <row r="718" spans="1:65" ht="14.4" customHeight="1" x14ac:dyDescent="0.3">
      <c r="A718" s="177"/>
      <c r="B718" s="178"/>
      <c r="C718" s="179"/>
      <c r="D718" s="179"/>
      <c r="E718" s="180"/>
      <c r="F718" s="260" t="s">
        <v>627</v>
      </c>
      <c r="G718" s="260"/>
      <c r="H718" s="260"/>
      <c r="I718" s="260"/>
      <c r="J718" s="179"/>
      <c r="K718" s="181">
        <v>27</v>
      </c>
      <c r="L718" s="179"/>
      <c r="M718" s="179"/>
      <c r="N718" s="179"/>
      <c r="O718" s="179"/>
      <c r="P718" s="179"/>
      <c r="Q718" s="179"/>
      <c r="R718" s="182"/>
      <c r="T718" s="183"/>
      <c r="U718" s="179"/>
      <c r="V718" s="179"/>
      <c r="W718" s="179"/>
      <c r="X718" s="179"/>
      <c r="Y718" s="179"/>
      <c r="Z718" s="179"/>
      <c r="AA718" s="184"/>
      <c r="AT718" s="185" t="s">
        <v>176</v>
      </c>
      <c r="AU718" s="185" t="s">
        <v>98</v>
      </c>
      <c r="AV718" s="177" t="s">
        <v>98</v>
      </c>
      <c r="AW718" s="177" t="s">
        <v>32</v>
      </c>
      <c r="AX718" s="177" t="s">
        <v>74</v>
      </c>
      <c r="AY718" s="185" t="s">
        <v>168</v>
      </c>
    </row>
    <row r="719" spans="1:65" ht="14.4" customHeight="1" x14ac:dyDescent="0.3">
      <c r="A719" s="177"/>
      <c r="B719" s="178"/>
      <c r="C719" s="179"/>
      <c r="D719" s="179"/>
      <c r="E719" s="180"/>
      <c r="F719" s="260" t="s">
        <v>1163</v>
      </c>
      <c r="G719" s="260"/>
      <c r="H719" s="260"/>
      <c r="I719" s="260"/>
      <c r="J719" s="179"/>
      <c r="K719" s="181">
        <v>72.260000000000005</v>
      </c>
      <c r="L719" s="179"/>
      <c r="M719" s="179"/>
      <c r="N719" s="179"/>
      <c r="O719" s="179"/>
      <c r="P719" s="179"/>
      <c r="Q719" s="179"/>
      <c r="R719" s="182"/>
      <c r="T719" s="183"/>
      <c r="U719" s="179"/>
      <c r="V719" s="179"/>
      <c r="W719" s="179"/>
      <c r="X719" s="179"/>
      <c r="Y719" s="179"/>
      <c r="Z719" s="179"/>
      <c r="AA719" s="184"/>
      <c r="AT719" s="185" t="s">
        <v>176</v>
      </c>
      <c r="AU719" s="185" t="s">
        <v>98</v>
      </c>
      <c r="AV719" s="177" t="s">
        <v>98</v>
      </c>
      <c r="AW719" s="177" t="s">
        <v>32</v>
      </c>
      <c r="AX719" s="177" t="s">
        <v>74</v>
      </c>
      <c r="AY719" s="185" t="s">
        <v>168</v>
      </c>
    </row>
    <row r="720" spans="1:65" ht="14.4" customHeight="1" x14ac:dyDescent="0.3">
      <c r="A720" s="177"/>
      <c r="B720" s="178"/>
      <c r="C720" s="179"/>
      <c r="D720" s="179"/>
      <c r="E720" s="180"/>
      <c r="F720" s="260" t="s">
        <v>908</v>
      </c>
      <c r="G720" s="260"/>
      <c r="H720" s="260"/>
      <c r="I720" s="260"/>
      <c r="J720" s="179"/>
      <c r="K720" s="181">
        <v>20.34</v>
      </c>
      <c r="L720" s="179"/>
      <c r="M720" s="179"/>
      <c r="N720" s="179"/>
      <c r="O720" s="179"/>
      <c r="P720" s="179"/>
      <c r="Q720" s="179"/>
      <c r="R720" s="182"/>
      <c r="T720" s="183"/>
      <c r="U720" s="179"/>
      <c r="V720" s="179"/>
      <c r="W720" s="179"/>
      <c r="X720" s="179"/>
      <c r="Y720" s="179"/>
      <c r="Z720" s="179"/>
      <c r="AA720" s="184"/>
      <c r="AT720" s="185" t="s">
        <v>176</v>
      </c>
      <c r="AU720" s="185" t="s">
        <v>98</v>
      </c>
      <c r="AV720" s="177" t="s">
        <v>98</v>
      </c>
      <c r="AW720" s="177" t="s">
        <v>32</v>
      </c>
      <c r="AX720" s="177" t="s">
        <v>74</v>
      </c>
      <c r="AY720" s="185" t="s">
        <v>168</v>
      </c>
    </row>
    <row r="721" spans="1:65" s="186" customFormat="1" ht="14.4" customHeight="1" x14ac:dyDescent="0.3">
      <c r="B721" s="187"/>
      <c r="C721" s="188"/>
      <c r="D721" s="188"/>
      <c r="E721" s="189"/>
      <c r="F721" s="261" t="s">
        <v>178</v>
      </c>
      <c r="G721" s="261"/>
      <c r="H721" s="261"/>
      <c r="I721" s="261"/>
      <c r="J721" s="188"/>
      <c r="K721" s="190">
        <v>142.09</v>
      </c>
      <c r="L721" s="188"/>
      <c r="M721" s="188"/>
      <c r="N721" s="188"/>
      <c r="O721" s="188"/>
      <c r="P721" s="188"/>
      <c r="Q721" s="188"/>
      <c r="R721" s="191"/>
      <c r="T721" s="192"/>
      <c r="U721" s="188"/>
      <c r="V721" s="188"/>
      <c r="W721" s="188"/>
      <c r="X721" s="188"/>
      <c r="Y721" s="188"/>
      <c r="Z721" s="188"/>
      <c r="AA721" s="193"/>
      <c r="AT721" s="194" t="s">
        <v>176</v>
      </c>
      <c r="AU721" s="194" t="s">
        <v>98</v>
      </c>
      <c r="AV721" s="186" t="s">
        <v>173</v>
      </c>
      <c r="AW721" s="186" t="s">
        <v>32</v>
      </c>
      <c r="AX721" s="186" t="s">
        <v>82</v>
      </c>
      <c r="AY721" s="194" t="s">
        <v>168</v>
      </c>
    </row>
    <row r="722" spans="1:65" s="39" customFormat="1" ht="34.200000000000003" customHeight="1" x14ac:dyDescent="0.3">
      <c r="B722" s="139"/>
      <c r="C722" s="170" t="s">
        <v>1170</v>
      </c>
      <c r="D722" s="170" t="s">
        <v>169</v>
      </c>
      <c r="E722" s="171" t="s">
        <v>1171</v>
      </c>
      <c r="F722" s="256" t="s">
        <v>1172</v>
      </c>
      <c r="G722" s="256"/>
      <c r="H722" s="256"/>
      <c r="I722" s="256"/>
      <c r="J722" s="172" t="s">
        <v>422</v>
      </c>
      <c r="K722" s="173">
        <v>59.05</v>
      </c>
      <c r="L722" s="257">
        <v>0</v>
      </c>
      <c r="M722" s="257"/>
      <c r="N722" s="258">
        <f>ROUND(L722*K722,2)</f>
        <v>0</v>
      </c>
      <c r="O722" s="258"/>
      <c r="P722" s="258"/>
      <c r="Q722" s="258"/>
      <c r="R722" s="141"/>
      <c r="T722" s="174"/>
      <c r="U722" s="50" t="s">
        <v>39</v>
      </c>
      <c r="V722" s="41"/>
      <c r="W722" s="175">
        <f>V722*K722</f>
        <v>0</v>
      </c>
      <c r="X722" s="175">
        <v>0</v>
      </c>
      <c r="Y722" s="175">
        <f>X722*K722</f>
        <v>0</v>
      </c>
      <c r="Z722" s="175">
        <v>1.7000000000000001E-2</v>
      </c>
      <c r="AA722" s="176">
        <f>Z722*K722</f>
        <v>1.0038500000000001</v>
      </c>
      <c r="AR722" s="22" t="s">
        <v>252</v>
      </c>
      <c r="AT722" s="22" t="s">
        <v>169</v>
      </c>
      <c r="AU722" s="22" t="s">
        <v>98</v>
      </c>
      <c r="AY722" s="22" t="s">
        <v>168</v>
      </c>
      <c r="BE722" s="111">
        <f>IF(U722="základní",N722,0)</f>
        <v>0</v>
      </c>
      <c r="BF722" s="111">
        <f>IF(U722="snížená",N722,0)</f>
        <v>0</v>
      </c>
      <c r="BG722" s="111">
        <f>IF(U722="zákl. přenesená",N722,0)</f>
        <v>0</v>
      </c>
      <c r="BH722" s="111">
        <f>IF(U722="sníž. přenesená",N722,0)</f>
        <v>0</v>
      </c>
      <c r="BI722" s="111">
        <f>IF(U722="nulová",N722,0)</f>
        <v>0</v>
      </c>
      <c r="BJ722" s="22" t="s">
        <v>82</v>
      </c>
      <c r="BK722" s="111">
        <f>ROUND(L722*K722,2)</f>
        <v>0</v>
      </c>
      <c r="BL722" s="22" t="s">
        <v>252</v>
      </c>
      <c r="BM722" s="22" t="s">
        <v>1173</v>
      </c>
    </row>
    <row r="723" spans="1:65" s="177" customFormat="1" ht="14.4" customHeight="1" x14ac:dyDescent="0.3">
      <c r="B723" s="178"/>
      <c r="C723" s="179"/>
      <c r="D723" s="179"/>
      <c r="E723" s="180"/>
      <c r="F723" s="259" t="s">
        <v>1174</v>
      </c>
      <c r="G723" s="259"/>
      <c r="H723" s="259"/>
      <c r="I723" s="259"/>
      <c r="J723" s="179"/>
      <c r="K723" s="181">
        <v>51.15</v>
      </c>
      <c r="L723" s="179"/>
      <c r="M723" s="179"/>
      <c r="N723" s="179"/>
      <c r="O723" s="179"/>
      <c r="P723" s="179"/>
      <c r="Q723" s="179"/>
      <c r="R723" s="182"/>
      <c r="T723" s="183"/>
      <c r="U723" s="179"/>
      <c r="V723" s="179"/>
      <c r="W723" s="179"/>
      <c r="X723" s="179"/>
      <c r="Y723" s="179"/>
      <c r="Z723" s="179"/>
      <c r="AA723" s="184"/>
      <c r="AT723" s="185" t="s">
        <v>176</v>
      </c>
      <c r="AU723" s="185" t="s">
        <v>98</v>
      </c>
      <c r="AV723" s="177" t="s">
        <v>98</v>
      </c>
      <c r="AW723" s="177" t="s">
        <v>32</v>
      </c>
      <c r="AX723" s="177" t="s">
        <v>74</v>
      </c>
      <c r="AY723" s="185" t="s">
        <v>168</v>
      </c>
    </row>
    <row r="724" spans="1:65" ht="14.4" customHeight="1" x14ac:dyDescent="0.3">
      <c r="A724" s="177"/>
      <c r="B724" s="178"/>
      <c r="C724" s="179"/>
      <c r="D724" s="179"/>
      <c r="E724" s="180"/>
      <c r="F724" s="260" t="s">
        <v>1175</v>
      </c>
      <c r="G724" s="260"/>
      <c r="H724" s="260"/>
      <c r="I724" s="260"/>
      <c r="J724" s="179"/>
      <c r="K724" s="181">
        <v>7.9</v>
      </c>
      <c r="L724" s="179"/>
      <c r="M724" s="179"/>
      <c r="N724" s="179"/>
      <c r="O724" s="179"/>
      <c r="P724" s="179"/>
      <c r="Q724" s="179"/>
      <c r="R724" s="182"/>
      <c r="T724" s="183"/>
      <c r="U724" s="179"/>
      <c r="V724" s="179"/>
      <c r="W724" s="179"/>
      <c r="X724" s="179"/>
      <c r="Y724" s="179"/>
      <c r="Z724" s="179"/>
      <c r="AA724" s="184"/>
      <c r="AT724" s="185" t="s">
        <v>176</v>
      </c>
      <c r="AU724" s="185" t="s">
        <v>98</v>
      </c>
      <c r="AV724" s="177" t="s">
        <v>98</v>
      </c>
      <c r="AW724" s="177" t="s">
        <v>32</v>
      </c>
      <c r="AX724" s="177" t="s">
        <v>74</v>
      </c>
      <c r="AY724" s="185" t="s">
        <v>168</v>
      </c>
    </row>
    <row r="725" spans="1:65" s="186" customFormat="1" ht="14.4" customHeight="1" x14ac:dyDescent="0.3">
      <c r="B725" s="187"/>
      <c r="C725" s="188"/>
      <c r="D725" s="188"/>
      <c r="E725" s="189"/>
      <c r="F725" s="261" t="s">
        <v>178</v>
      </c>
      <c r="G725" s="261"/>
      <c r="H725" s="261"/>
      <c r="I725" s="261"/>
      <c r="J725" s="188"/>
      <c r="K725" s="190">
        <v>59.05</v>
      </c>
      <c r="L725" s="188"/>
      <c r="M725" s="188"/>
      <c r="N725" s="188"/>
      <c r="O725" s="188"/>
      <c r="P725" s="188"/>
      <c r="Q725" s="188"/>
      <c r="R725" s="191"/>
      <c r="T725" s="192"/>
      <c r="U725" s="188"/>
      <c r="V725" s="188"/>
      <c r="W725" s="188"/>
      <c r="X725" s="188"/>
      <c r="Y725" s="188"/>
      <c r="Z725" s="188"/>
      <c r="AA725" s="193"/>
      <c r="AT725" s="194" t="s">
        <v>176</v>
      </c>
      <c r="AU725" s="194" t="s">
        <v>98</v>
      </c>
      <c r="AV725" s="186" t="s">
        <v>173</v>
      </c>
      <c r="AW725" s="186" t="s">
        <v>32</v>
      </c>
      <c r="AX725" s="186" t="s">
        <v>82</v>
      </c>
      <c r="AY725" s="194" t="s">
        <v>168</v>
      </c>
    </row>
    <row r="726" spans="1:65" s="39" customFormat="1" ht="34.200000000000003" customHeight="1" x14ac:dyDescent="0.3">
      <c r="B726" s="139"/>
      <c r="C726" s="170" t="s">
        <v>1176</v>
      </c>
      <c r="D726" s="170" t="s">
        <v>169</v>
      </c>
      <c r="E726" s="171" t="s">
        <v>1177</v>
      </c>
      <c r="F726" s="256" t="s">
        <v>1178</v>
      </c>
      <c r="G726" s="256"/>
      <c r="H726" s="256"/>
      <c r="I726" s="256"/>
      <c r="J726" s="172" t="s">
        <v>211</v>
      </c>
      <c r="K726" s="173">
        <v>269.7</v>
      </c>
      <c r="L726" s="257">
        <v>0</v>
      </c>
      <c r="M726" s="257"/>
      <c r="N726" s="258">
        <f>ROUND(L726*K726,2)</f>
        <v>0</v>
      </c>
      <c r="O726" s="258"/>
      <c r="P726" s="258"/>
      <c r="Q726" s="258"/>
      <c r="R726" s="141"/>
      <c r="T726" s="174"/>
      <c r="U726" s="50" t="s">
        <v>39</v>
      </c>
      <c r="V726" s="41"/>
      <c r="W726" s="175">
        <f>V726*K726</f>
        <v>0</v>
      </c>
      <c r="X726" s="175">
        <v>0</v>
      </c>
      <c r="Y726" s="175">
        <f>X726*K726</f>
        <v>0</v>
      </c>
      <c r="Z726" s="175">
        <v>0.04</v>
      </c>
      <c r="AA726" s="176">
        <f>Z726*K726</f>
        <v>10.788</v>
      </c>
      <c r="AR726" s="22" t="s">
        <v>252</v>
      </c>
      <c r="AT726" s="22" t="s">
        <v>169</v>
      </c>
      <c r="AU726" s="22" t="s">
        <v>98</v>
      </c>
      <c r="AY726" s="22" t="s">
        <v>168</v>
      </c>
      <c r="BE726" s="111">
        <f>IF(U726="základní",N726,0)</f>
        <v>0</v>
      </c>
      <c r="BF726" s="111">
        <f>IF(U726="snížená",N726,0)</f>
        <v>0</v>
      </c>
      <c r="BG726" s="111">
        <f>IF(U726="zákl. přenesená",N726,0)</f>
        <v>0</v>
      </c>
      <c r="BH726" s="111">
        <f>IF(U726="sníž. přenesená",N726,0)</f>
        <v>0</v>
      </c>
      <c r="BI726" s="111">
        <f>IF(U726="nulová",N726,0)</f>
        <v>0</v>
      </c>
      <c r="BJ726" s="22" t="s">
        <v>82</v>
      </c>
      <c r="BK726" s="111">
        <f>ROUND(L726*K726,2)</f>
        <v>0</v>
      </c>
      <c r="BL726" s="22" t="s">
        <v>252</v>
      </c>
      <c r="BM726" s="22" t="s">
        <v>1179</v>
      </c>
    </row>
    <row r="727" spans="1:65" s="177" customFormat="1" ht="14.4" customHeight="1" x14ac:dyDescent="0.3">
      <c r="B727" s="178"/>
      <c r="C727" s="179"/>
      <c r="D727" s="179"/>
      <c r="E727" s="180"/>
      <c r="F727" s="259" t="s">
        <v>1180</v>
      </c>
      <c r="G727" s="259"/>
      <c r="H727" s="259"/>
      <c r="I727" s="259"/>
      <c r="J727" s="179"/>
      <c r="K727" s="181">
        <v>3.53</v>
      </c>
      <c r="L727" s="179"/>
      <c r="M727" s="179"/>
      <c r="N727" s="179"/>
      <c r="O727" s="179"/>
      <c r="P727" s="179"/>
      <c r="Q727" s="179"/>
      <c r="R727" s="182"/>
      <c r="T727" s="183"/>
      <c r="U727" s="179"/>
      <c r="V727" s="179"/>
      <c r="W727" s="179"/>
      <c r="X727" s="179"/>
      <c r="Y727" s="179"/>
      <c r="Z727" s="179"/>
      <c r="AA727" s="184"/>
      <c r="AT727" s="185" t="s">
        <v>176</v>
      </c>
      <c r="AU727" s="185" t="s">
        <v>98</v>
      </c>
      <c r="AV727" s="177" t="s">
        <v>98</v>
      </c>
      <c r="AW727" s="177" t="s">
        <v>32</v>
      </c>
      <c r="AX727" s="177" t="s">
        <v>74</v>
      </c>
      <c r="AY727" s="185" t="s">
        <v>168</v>
      </c>
    </row>
    <row r="728" spans="1:65" ht="14.4" customHeight="1" x14ac:dyDescent="0.3">
      <c r="A728" s="177"/>
      <c r="B728" s="178"/>
      <c r="C728" s="179"/>
      <c r="D728" s="179"/>
      <c r="E728" s="180"/>
      <c r="F728" s="260" t="s">
        <v>1168</v>
      </c>
      <c r="G728" s="260"/>
      <c r="H728" s="260"/>
      <c r="I728" s="260"/>
      <c r="J728" s="179"/>
      <c r="K728" s="181">
        <v>18.96</v>
      </c>
      <c r="L728" s="179"/>
      <c r="M728" s="179"/>
      <c r="N728" s="179"/>
      <c r="O728" s="179"/>
      <c r="P728" s="179"/>
      <c r="Q728" s="179"/>
      <c r="R728" s="182"/>
      <c r="T728" s="183"/>
      <c r="U728" s="179"/>
      <c r="V728" s="179"/>
      <c r="W728" s="179"/>
      <c r="X728" s="179"/>
      <c r="Y728" s="179"/>
      <c r="Z728" s="179"/>
      <c r="AA728" s="184"/>
      <c r="AT728" s="185" t="s">
        <v>176</v>
      </c>
      <c r="AU728" s="185" t="s">
        <v>98</v>
      </c>
      <c r="AV728" s="177" t="s">
        <v>98</v>
      </c>
      <c r="AW728" s="177" t="s">
        <v>32</v>
      </c>
      <c r="AX728" s="177" t="s">
        <v>74</v>
      </c>
      <c r="AY728" s="185" t="s">
        <v>168</v>
      </c>
    </row>
    <row r="729" spans="1:65" ht="14.4" customHeight="1" x14ac:dyDescent="0.3">
      <c r="A729" s="177"/>
      <c r="B729" s="178"/>
      <c r="C729" s="179"/>
      <c r="D729" s="179"/>
      <c r="E729" s="180"/>
      <c r="F729" s="260" t="s">
        <v>1181</v>
      </c>
      <c r="G729" s="260"/>
      <c r="H729" s="260"/>
      <c r="I729" s="260"/>
      <c r="J729" s="179"/>
      <c r="K729" s="181">
        <v>247.21</v>
      </c>
      <c r="L729" s="179"/>
      <c r="M729" s="179"/>
      <c r="N729" s="179"/>
      <c r="O729" s="179"/>
      <c r="P729" s="179"/>
      <c r="Q729" s="179"/>
      <c r="R729" s="182"/>
      <c r="T729" s="183"/>
      <c r="U729" s="179"/>
      <c r="V729" s="179"/>
      <c r="W729" s="179"/>
      <c r="X729" s="179"/>
      <c r="Y729" s="179"/>
      <c r="Z729" s="179"/>
      <c r="AA729" s="184"/>
      <c r="AT729" s="185" t="s">
        <v>176</v>
      </c>
      <c r="AU729" s="185" t="s">
        <v>98</v>
      </c>
      <c r="AV729" s="177" t="s">
        <v>98</v>
      </c>
      <c r="AW729" s="177" t="s">
        <v>32</v>
      </c>
      <c r="AX729" s="177" t="s">
        <v>74</v>
      </c>
      <c r="AY729" s="185" t="s">
        <v>168</v>
      </c>
    </row>
    <row r="730" spans="1:65" s="186" customFormat="1" ht="14.4" customHeight="1" x14ac:dyDescent="0.3">
      <c r="B730" s="187"/>
      <c r="C730" s="188"/>
      <c r="D730" s="188"/>
      <c r="E730" s="189"/>
      <c r="F730" s="261" t="s">
        <v>178</v>
      </c>
      <c r="G730" s="261"/>
      <c r="H730" s="261"/>
      <c r="I730" s="261"/>
      <c r="J730" s="188"/>
      <c r="K730" s="190">
        <v>269.7</v>
      </c>
      <c r="L730" s="188"/>
      <c r="M730" s="188"/>
      <c r="N730" s="188"/>
      <c r="O730" s="188"/>
      <c r="P730" s="188"/>
      <c r="Q730" s="188"/>
      <c r="R730" s="191"/>
      <c r="T730" s="192"/>
      <c r="U730" s="188"/>
      <c r="V730" s="188"/>
      <c r="W730" s="188"/>
      <c r="X730" s="188"/>
      <c r="Y730" s="188"/>
      <c r="Z730" s="188"/>
      <c r="AA730" s="193"/>
      <c r="AT730" s="194" t="s">
        <v>176</v>
      </c>
      <c r="AU730" s="194" t="s">
        <v>98</v>
      </c>
      <c r="AV730" s="186" t="s">
        <v>173</v>
      </c>
      <c r="AW730" s="186" t="s">
        <v>32</v>
      </c>
      <c r="AX730" s="186" t="s">
        <v>82</v>
      </c>
      <c r="AY730" s="194" t="s">
        <v>168</v>
      </c>
    </row>
    <row r="731" spans="1:65" s="39" customFormat="1" ht="22.95" customHeight="1" x14ac:dyDescent="0.3">
      <c r="B731" s="139"/>
      <c r="C731" s="170" t="s">
        <v>1182</v>
      </c>
      <c r="D731" s="170" t="s">
        <v>169</v>
      </c>
      <c r="E731" s="171" t="s">
        <v>1183</v>
      </c>
      <c r="F731" s="256" t="s">
        <v>1184</v>
      </c>
      <c r="G731" s="256"/>
      <c r="H731" s="256"/>
      <c r="I731" s="256"/>
      <c r="J731" s="172" t="s">
        <v>200</v>
      </c>
      <c r="K731" s="173">
        <v>12.48</v>
      </c>
      <c r="L731" s="257">
        <v>0</v>
      </c>
      <c r="M731" s="257"/>
      <c r="N731" s="258">
        <f>ROUND(L731*K731,2)</f>
        <v>0</v>
      </c>
      <c r="O731" s="258"/>
      <c r="P731" s="258"/>
      <c r="Q731" s="258"/>
      <c r="R731" s="141"/>
      <c r="T731" s="174"/>
      <c r="U731" s="50" t="s">
        <v>39</v>
      </c>
      <c r="V731" s="41"/>
      <c r="W731" s="175">
        <f>V731*K731</f>
        <v>0</v>
      </c>
      <c r="X731" s="175">
        <v>0</v>
      </c>
      <c r="Y731" s="175">
        <f>X731*K731</f>
        <v>0</v>
      </c>
      <c r="Z731" s="175">
        <v>0</v>
      </c>
      <c r="AA731" s="176">
        <f>Z731*K731</f>
        <v>0</v>
      </c>
      <c r="AR731" s="22" t="s">
        <v>252</v>
      </c>
      <c r="AT731" s="22" t="s">
        <v>169</v>
      </c>
      <c r="AU731" s="22" t="s">
        <v>98</v>
      </c>
      <c r="AY731" s="22" t="s">
        <v>168</v>
      </c>
      <c r="BE731" s="111">
        <f>IF(U731="základní",N731,0)</f>
        <v>0</v>
      </c>
      <c r="BF731" s="111">
        <f>IF(U731="snížená",N731,0)</f>
        <v>0</v>
      </c>
      <c r="BG731" s="111">
        <f>IF(U731="zákl. přenesená",N731,0)</f>
        <v>0</v>
      </c>
      <c r="BH731" s="111">
        <f>IF(U731="sníž. přenesená",N731,0)</f>
        <v>0</v>
      </c>
      <c r="BI731" s="111">
        <f>IF(U731="nulová",N731,0)</f>
        <v>0</v>
      </c>
      <c r="BJ731" s="22" t="s">
        <v>82</v>
      </c>
      <c r="BK731" s="111">
        <f>ROUND(L731*K731,2)</f>
        <v>0</v>
      </c>
      <c r="BL731" s="22" t="s">
        <v>252</v>
      </c>
      <c r="BM731" s="22" t="s">
        <v>1185</v>
      </c>
    </row>
    <row r="732" spans="1:65" s="158" customFormat="1" ht="29.85" customHeight="1" x14ac:dyDescent="0.35">
      <c r="B732" s="159"/>
      <c r="C732" s="160"/>
      <c r="D732" s="169" t="s">
        <v>123</v>
      </c>
      <c r="E732" s="169"/>
      <c r="F732" s="169"/>
      <c r="G732" s="169"/>
      <c r="H732" s="169"/>
      <c r="I732" s="169"/>
      <c r="J732" s="169"/>
      <c r="K732" s="169"/>
      <c r="L732" s="169"/>
      <c r="M732" s="169"/>
      <c r="N732" s="262">
        <f>BK732</f>
        <v>0</v>
      </c>
      <c r="O732" s="262"/>
      <c r="P732" s="262"/>
      <c r="Q732" s="262"/>
      <c r="R732" s="162"/>
      <c r="T732" s="163"/>
      <c r="U732" s="160"/>
      <c r="V732" s="160"/>
      <c r="W732" s="164">
        <f>SUM(W733:W772)</f>
        <v>0</v>
      </c>
      <c r="X732" s="160"/>
      <c r="Y732" s="164">
        <f>SUM(Y733:Y772)</f>
        <v>6.8453960999999994</v>
      </c>
      <c r="Z732" s="160"/>
      <c r="AA732" s="165">
        <f>SUM(AA733:AA772)</f>
        <v>0</v>
      </c>
      <c r="AR732" s="166" t="s">
        <v>98</v>
      </c>
      <c r="AT732" s="167" t="s">
        <v>73</v>
      </c>
      <c r="AU732" s="167" t="s">
        <v>82</v>
      </c>
      <c r="AY732" s="166" t="s">
        <v>168</v>
      </c>
      <c r="BK732" s="168">
        <f>SUM(BK733:BK772)</f>
        <v>0</v>
      </c>
    </row>
    <row r="733" spans="1:65" s="39" customFormat="1" ht="34.200000000000003" customHeight="1" x14ac:dyDescent="0.3">
      <c r="B733" s="139"/>
      <c r="C733" s="170" t="s">
        <v>1186</v>
      </c>
      <c r="D733" s="170" t="s">
        <v>169</v>
      </c>
      <c r="E733" s="171" t="s">
        <v>1187</v>
      </c>
      <c r="F733" s="256" t="s">
        <v>1188</v>
      </c>
      <c r="G733" s="256"/>
      <c r="H733" s="256"/>
      <c r="I733" s="256"/>
      <c r="J733" s="172" t="s">
        <v>211</v>
      </c>
      <c r="K733" s="173">
        <v>5.29</v>
      </c>
      <c r="L733" s="257">
        <v>0</v>
      </c>
      <c r="M733" s="257"/>
      <c r="N733" s="258">
        <f>ROUND(L733*K733,2)</f>
        <v>0</v>
      </c>
      <c r="O733" s="258"/>
      <c r="P733" s="258"/>
      <c r="Q733" s="258"/>
      <c r="R733" s="141"/>
      <c r="T733" s="174"/>
      <c r="U733" s="50" t="s">
        <v>39</v>
      </c>
      <c r="V733" s="41"/>
      <c r="W733" s="175">
        <f>V733*K733</f>
        <v>0</v>
      </c>
      <c r="X733" s="175">
        <v>2.5409999999999999E-2</v>
      </c>
      <c r="Y733" s="175">
        <f>X733*K733</f>
        <v>0.13441889999999998</v>
      </c>
      <c r="Z733" s="175">
        <v>0</v>
      </c>
      <c r="AA733" s="176">
        <f>Z733*K733</f>
        <v>0</v>
      </c>
      <c r="AR733" s="22" t="s">
        <v>252</v>
      </c>
      <c r="AT733" s="22" t="s">
        <v>169</v>
      </c>
      <c r="AU733" s="22" t="s">
        <v>98</v>
      </c>
      <c r="AY733" s="22" t="s">
        <v>168</v>
      </c>
      <c r="BE733" s="111">
        <f>IF(U733="základní",N733,0)</f>
        <v>0</v>
      </c>
      <c r="BF733" s="111">
        <f>IF(U733="snížená",N733,0)</f>
        <v>0</v>
      </c>
      <c r="BG733" s="111">
        <f>IF(U733="zákl. přenesená",N733,0)</f>
        <v>0</v>
      </c>
      <c r="BH733" s="111">
        <f>IF(U733="sníž. přenesená",N733,0)</f>
        <v>0</v>
      </c>
      <c r="BI733" s="111">
        <f>IF(U733="nulová",N733,0)</f>
        <v>0</v>
      </c>
      <c r="BJ733" s="22" t="s">
        <v>82</v>
      </c>
      <c r="BK733" s="111">
        <f>ROUND(L733*K733,2)</f>
        <v>0</v>
      </c>
      <c r="BL733" s="22" t="s">
        <v>252</v>
      </c>
      <c r="BM733" s="22" t="s">
        <v>1189</v>
      </c>
    </row>
    <row r="734" spans="1:65" s="177" customFormat="1" ht="14.4" customHeight="1" x14ac:dyDescent="0.3">
      <c r="B734" s="178"/>
      <c r="C734" s="179"/>
      <c r="D734" s="179"/>
      <c r="E734" s="180"/>
      <c r="F734" s="259" t="s">
        <v>1190</v>
      </c>
      <c r="G734" s="259"/>
      <c r="H734" s="259"/>
      <c r="I734" s="259"/>
      <c r="J734" s="179"/>
      <c r="K734" s="181">
        <v>5.29</v>
      </c>
      <c r="L734" s="179"/>
      <c r="M734" s="179"/>
      <c r="N734" s="179"/>
      <c r="O734" s="179"/>
      <c r="P734" s="179"/>
      <c r="Q734" s="179"/>
      <c r="R734" s="182"/>
      <c r="T734" s="183"/>
      <c r="U734" s="179"/>
      <c r="V734" s="179"/>
      <c r="W734" s="179"/>
      <c r="X734" s="179"/>
      <c r="Y734" s="179"/>
      <c r="Z734" s="179"/>
      <c r="AA734" s="184"/>
      <c r="AT734" s="185" t="s">
        <v>176</v>
      </c>
      <c r="AU734" s="185" t="s">
        <v>98</v>
      </c>
      <c r="AV734" s="177" t="s">
        <v>98</v>
      </c>
      <c r="AW734" s="177" t="s">
        <v>32</v>
      </c>
      <c r="AX734" s="177" t="s">
        <v>82</v>
      </c>
      <c r="AY734" s="185" t="s">
        <v>168</v>
      </c>
    </row>
    <row r="735" spans="1:65" s="39" customFormat="1" ht="34.200000000000003" customHeight="1" x14ac:dyDescent="0.3">
      <c r="B735" s="139"/>
      <c r="C735" s="170" t="s">
        <v>1191</v>
      </c>
      <c r="D735" s="170" t="s">
        <v>169</v>
      </c>
      <c r="E735" s="171" t="s">
        <v>1192</v>
      </c>
      <c r="F735" s="256" t="s">
        <v>1193</v>
      </c>
      <c r="G735" s="256"/>
      <c r="H735" s="256"/>
      <c r="I735" s="256"/>
      <c r="J735" s="172" t="s">
        <v>211</v>
      </c>
      <c r="K735" s="173">
        <v>10.689</v>
      </c>
      <c r="L735" s="257">
        <v>0</v>
      </c>
      <c r="M735" s="257"/>
      <c r="N735" s="258">
        <f>ROUND(L735*K735,2)</f>
        <v>0</v>
      </c>
      <c r="O735" s="258"/>
      <c r="P735" s="258"/>
      <c r="Q735" s="258"/>
      <c r="R735" s="141"/>
      <c r="T735" s="174"/>
      <c r="U735" s="50" t="s">
        <v>39</v>
      </c>
      <c r="V735" s="41"/>
      <c r="W735" s="175">
        <f>V735*K735</f>
        <v>0</v>
      </c>
      <c r="X735" s="175">
        <v>4.512E-2</v>
      </c>
      <c r="Y735" s="175">
        <f>X735*K735</f>
        <v>0.48228768</v>
      </c>
      <c r="Z735" s="175">
        <v>0</v>
      </c>
      <c r="AA735" s="176">
        <f>Z735*K735</f>
        <v>0</v>
      </c>
      <c r="AR735" s="22" t="s">
        <v>252</v>
      </c>
      <c r="AT735" s="22" t="s">
        <v>169</v>
      </c>
      <c r="AU735" s="22" t="s">
        <v>98</v>
      </c>
      <c r="AY735" s="22" t="s">
        <v>168</v>
      </c>
      <c r="BE735" s="111">
        <f>IF(U735="základní",N735,0)</f>
        <v>0</v>
      </c>
      <c r="BF735" s="111">
        <f>IF(U735="snížená",N735,0)</f>
        <v>0</v>
      </c>
      <c r="BG735" s="111">
        <f>IF(U735="zákl. přenesená",N735,0)</f>
        <v>0</v>
      </c>
      <c r="BH735" s="111">
        <f>IF(U735="sníž. přenesená",N735,0)</f>
        <v>0</v>
      </c>
      <c r="BI735" s="111">
        <f>IF(U735="nulová",N735,0)</f>
        <v>0</v>
      </c>
      <c r="BJ735" s="22" t="s">
        <v>82</v>
      </c>
      <c r="BK735" s="111">
        <f>ROUND(L735*K735,2)</f>
        <v>0</v>
      </c>
      <c r="BL735" s="22" t="s">
        <v>252</v>
      </c>
      <c r="BM735" s="22" t="s">
        <v>1194</v>
      </c>
    </row>
    <row r="736" spans="1:65" s="177" customFormat="1" ht="14.4" customHeight="1" x14ac:dyDescent="0.3">
      <c r="B736" s="178"/>
      <c r="C736" s="179"/>
      <c r="D736" s="179"/>
      <c r="E736" s="180"/>
      <c r="F736" s="259" t="s">
        <v>1195</v>
      </c>
      <c r="G736" s="259"/>
      <c r="H736" s="259"/>
      <c r="I736" s="259"/>
      <c r="J736" s="179"/>
      <c r="K736" s="181">
        <v>10.689</v>
      </c>
      <c r="L736" s="179"/>
      <c r="M736" s="179"/>
      <c r="N736" s="179"/>
      <c r="O736" s="179"/>
      <c r="P736" s="179"/>
      <c r="Q736" s="179"/>
      <c r="R736" s="182"/>
      <c r="T736" s="183"/>
      <c r="U736" s="179"/>
      <c r="V736" s="179"/>
      <c r="W736" s="179"/>
      <c r="X736" s="179"/>
      <c r="Y736" s="179"/>
      <c r="Z736" s="179"/>
      <c r="AA736" s="184"/>
      <c r="AT736" s="185" t="s">
        <v>176</v>
      </c>
      <c r="AU736" s="185" t="s">
        <v>98</v>
      </c>
      <c r="AV736" s="177" t="s">
        <v>98</v>
      </c>
      <c r="AW736" s="177" t="s">
        <v>32</v>
      </c>
      <c r="AX736" s="177" t="s">
        <v>82</v>
      </c>
      <c r="AY736" s="185" t="s">
        <v>168</v>
      </c>
    </row>
    <row r="737" spans="2:65" s="39" customFormat="1" ht="34.200000000000003" customHeight="1" x14ac:dyDescent="0.3">
      <c r="B737" s="139"/>
      <c r="C737" s="170" t="s">
        <v>1196</v>
      </c>
      <c r="D737" s="170" t="s">
        <v>169</v>
      </c>
      <c r="E737" s="171" t="s">
        <v>1197</v>
      </c>
      <c r="F737" s="256" t="s">
        <v>1198</v>
      </c>
      <c r="G737" s="256"/>
      <c r="H737" s="256"/>
      <c r="I737" s="256"/>
      <c r="J737" s="172" t="s">
        <v>211</v>
      </c>
      <c r="K737" s="173">
        <v>40.786999999999999</v>
      </c>
      <c r="L737" s="257">
        <v>0</v>
      </c>
      <c r="M737" s="257"/>
      <c r="N737" s="258">
        <f>ROUND(L737*K737,2)</f>
        <v>0</v>
      </c>
      <c r="O737" s="258"/>
      <c r="P737" s="258"/>
      <c r="Q737" s="258"/>
      <c r="R737" s="141"/>
      <c r="T737" s="174"/>
      <c r="U737" s="50" t="s">
        <v>39</v>
      </c>
      <c r="V737" s="41"/>
      <c r="W737" s="175">
        <f>V737*K737</f>
        <v>0</v>
      </c>
      <c r="X737" s="175">
        <v>4.6379999999999998E-2</v>
      </c>
      <c r="Y737" s="175">
        <f>X737*K737</f>
        <v>1.8917010599999999</v>
      </c>
      <c r="Z737" s="175">
        <v>0</v>
      </c>
      <c r="AA737" s="176">
        <f>Z737*K737</f>
        <v>0</v>
      </c>
      <c r="AR737" s="22" t="s">
        <v>252</v>
      </c>
      <c r="AT737" s="22" t="s">
        <v>169</v>
      </c>
      <c r="AU737" s="22" t="s">
        <v>98</v>
      </c>
      <c r="AY737" s="22" t="s">
        <v>168</v>
      </c>
      <c r="BE737" s="111">
        <f>IF(U737="základní",N737,0)</f>
        <v>0</v>
      </c>
      <c r="BF737" s="111">
        <f>IF(U737="snížená",N737,0)</f>
        <v>0</v>
      </c>
      <c r="BG737" s="111">
        <f>IF(U737="zákl. přenesená",N737,0)</f>
        <v>0</v>
      </c>
      <c r="BH737" s="111">
        <f>IF(U737="sníž. přenesená",N737,0)</f>
        <v>0</v>
      </c>
      <c r="BI737" s="111">
        <f>IF(U737="nulová",N737,0)</f>
        <v>0</v>
      </c>
      <c r="BJ737" s="22" t="s">
        <v>82</v>
      </c>
      <c r="BK737" s="111">
        <f>ROUND(L737*K737,2)</f>
        <v>0</v>
      </c>
      <c r="BL737" s="22" t="s">
        <v>252</v>
      </c>
      <c r="BM737" s="22" t="s">
        <v>1199</v>
      </c>
    </row>
    <row r="738" spans="2:65" s="177" customFormat="1" ht="14.4" customHeight="1" x14ac:dyDescent="0.3">
      <c r="B738" s="178"/>
      <c r="C738" s="179"/>
      <c r="D738" s="179"/>
      <c r="E738" s="180"/>
      <c r="F738" s="259" t="s">
        <v>1200</v>
      </c>
      <c r="G738" s="259"/>
      <c r="H738" s="259"/>
      <c r="I738" s="259"/>
      <c r="J738" s="179"/>
      <c r="K738" s="181">
        <v>40.786999999999999</v>
      </c>
      <c r="L738" s="179"/>
      <c r="M738" s="179"/>
      <c r="N738" s="179"/>
      <c r="O738" s="179"/>
      <c r="P738" s="179"/>
      <c r="Q738" s="179"/>
      <c r="R738" s="182"/>
      <c r="T738" s="183"/>
      <c r="U738" s="179"/>
      <c r="V738" s="179"/>
      <c r="W738" s="179"/>
      <c r="X738" s="179"/>
      <c r="Y738" s="179"/>
      <c r="Z738" s="179"/>
      <c r="AA738" s="184"/>
      <c r="AT738" s="185" t="s">
        <v>176</v>
      </c>
      <c r="AU738" s="185" t="s">
        <v>98</v>
      </c>
      <c r="AV738" s="177" t="s">
        <v>98</v>
      </c>
      <c r="AW738" s="177" t="s">
        <v>32</v>
      </c>
      <c r="AX738" s="177" t="s">
        <v>74</v>
      </c>
      <c r="AY738" s="185" t="s">
        <v>168</v>
      </c>
    </row>
    <row r="739" spans="2:65" s="186" customFormat="1" ht="14.4" customHeight="1" x14ac:dyDescent="0.3">
      <c r="B739" s="187"/>
      <c r="C739" s="188"/>
      <c r="D739" s="188"/>
      <c r="E739" s="189"/>
      <c r="F739" s="261" t="s">
        <v>178</v>
      </c>
      <c r="G739" s="261"/>
      <c r="H739" s="261"/>
      <c r="I739" s="261"/>
      <c r="J739" s="188"/>
      <c r="K739" s="190">
        <v>40.786999999999999</v>
      </c>
      <c r="L739" s="188"/>
      <c r="M739" s="188"/>
      <c r="N739" s="188"/>
      <c r="O739" s="188"/>
      <c r="P739" s="188"/>
      <c r="Q739" s="188"/>
      <c r="R739" s="191"/>
      <c r="T739" s="192"/>
      <c r="U739" s="188"/>
      <c r="V739" s="188"/>
      <c r="W739" s="188"/>
      <c r="X739" s="188"/>
      <c r="Y739" s="188"/>
      <c r="Z739" s="188"/>
      <c r="AA739" s="193"/>
      <c r="AT739" s="194" t="s">
        <v>176</v>
      </c>
      <c r="AU739" s="194" t="s">
        <v>98</v>
      </c>
      <c r="AV739" s="186" t="s">
        <v>173</v>
      </c>
      <c r="AW739" s="186" t="s">
        <v>32</v>
      </c>
      <c r="AX739" s="186" t="s">
        <v>82</v>
      </c>
      <c r="AY739" s="194" t="s">
        <v>168</v>
      </c>
    </row>
    <row r="740" spans="2:65" s="39" customFormat="1" ht="34.200000000000003" customHeight="1" x14ac:dyDescent="0.3">
      <c r="B740" s="139"/>
      <c r="C740" s="170" t="s">
        <v>1201</v>
      </c>
      <c r="D740" s="170" t="s">
        <v>169</v>
      </c>
      <c r="E740" s="171" t="s">
        <v>1202</v>
      </c>
      <c r="F740" s="256" t="s">
        <v>1203</v>
      </c>
      <c r="G740" s="256"/>
      <c r="H740" s="256"/>
      <c r="I740" s="256"/>
      <c r="J740" s="172" t="s">
        <v>211</v>
      </c>
      <c r="K740" s="173">
        <v>33.773000000000003</v>
      </c>
      <c r="L740" s="257">
        <v>0</v>
      </c>
      <c r="M740" s="257"/>
      <c r="N740" s="258">
        <f>ROUND(L740*K740,2)</f>
        <v>0</v>
      </c>
      <c r="O740" s="258"/>
      <c r="P740" s="258"/>
      <c r="Q740" s="258"/>
      <c r="R740" s="141"/>
      <c r="T740" s="174"/>
      <c r="U740" s="50" t="s">
        <v>39</v>
      </c>
      <c r="V740" s="41"/>
      <c r="W740" s="175">
        <f>V740*K740</f>
        <v>0</v>
      </c>
      <c r="X740" s="175">
        <v>5.0659999999999997E-2</v>
      </c>
      <c r="Y740" s="175">
        <f>X740*K740</f>
        <v>1.7109401800000001</v>
      </c>
      <c r="Z740" s="175">
        <v>0</v>
      </c>
      <c r="AA740" s="176">
        <f>Z740*K740</f>
        <v>0</v>
      </c>
      <c r="AR740" s="22" t="s">
        <v>252</v>
      </c>
      <c r="AT740" s="22" t="s">
        <v>169</v>
      </c>
      <c r="AU740" s="22" t="s">
        <v>98</v>
      </c>
      <c r="AY740" s="22" t="s">
        <v>168</v>
      </c>
      <c r="BE740" s="111">
        <f>IF(U740="základní",N740,0)</f>
        <v>0</v>
      </c>
      <c r="BF740" s="111">
        <f>IF(U740="snížená",N740,0)</f>
        <v>0</v>
      </c>
      <c r="BG740" s="111">
        <f>IF(U740="zákl. přenesená",N740,0)</f>
        <v>0</v>
      </c>
      <c r="BH740" s="111">
        <f>IF(U740="sníž. přenesená",N740,0)</f>
        <v>0</v>
      </c>
      <c r="BI740" s="111">
        <f>IF(U740="nulová",N740,0)</f>
        <v>0</v>
      </c>
      <c r="BJ740" s="22" t="s">
        <v>82</v>
      </c>
      <c r="BK740" s="111">
        <f>ROUND(L740*K740,2)</f>
        <v>0</v>
      </c>
      <c r="BL740" s="22" t="s">
        <v>252</v>
      </c>
      <c r="BM740" s="22" t="s">
        <v>1204</v>
      </c>
    </row>
    <row r="741" spans="2:65" s="177" customFormat="1" ht="14.4" customHeight="1" x14ac:dyDescent="0.3">
      <c r="B741" s="178"/>
      <c r="C741" s="179"/>
      <c r="D741" s="179"/>
      <c r="E741" s="180"/>
      <c r="F741" s="259" t="s">
        <v>1205</v>
      </c>
      <c r="G741" s="259"/>
      <c r="H741" s="259"/>
      <c r="I741" s="259"/>
      <c r="J741" s="179"/>
      <c r="K741" s="181">
        <v>33.773000000000003</v>
      </c>
      <c r="L741" s="179"/>
      <c r="M741" s="179"/>
      <c r="N741" s="179"/>
      <c r="O741" s="179"/>
      <c r="P741" s="179"/>
      <c r="Q741" s="179"/>
      <c r="R741" s="182"/>
      <c r="T741" s="183"/>
      <c r="U741" s="179"/>
      <c r="V741" s="179"/>
      <c r="W741" s="179"/>
      <c r="X741" s="179"/>
      <c r="Y741" s="179"/>
      <c r="Z741" s="179"/>
      <c r="AA741" s="184"/>
      <c r="AT741" s="185" t="s">
        <v>176</v>
      </c>
      <c r="AU741" s="185" t="s">
        <v>98</v>
      </c>
      <c r="AV741" s="177" t="s">
        <v>98</v>
      </c>
      <c r="AW741" s="177" t="s">
        <v>32</v>
      </c>
      <c r="AX741" s="177" t="s">
        <v>82</v>
      </c>
      <c r="AY741" s="185" t="s">
        <v>168</v>
      </c>
    </row>
    <row r="742" spans="2:65" s="39" customFormat="1" ht="34.200000000000003" customHeight="1" x14ac:dyDescent="0.3">
      <c r="B742" s="139"/>
      <c r="C742" s="170" t="s">
        <v>1206</v>
      </c>
      <c r="D742" s="170" t="s">
        <v>169</v>
      </c>
      <c r="E742" s="171" t="s">
        <v>1207</v>
      </c>
      <c r="F742" s="256" t="s">
        <v>1208</v>
      </c>
      <c r="G742" s="256"/>
      <c r="H742" s="256"/>
      <c r="I742" s="256"/>
      <c r="J742" s="172" t="s">
        <v>211</v>
      </c>
      <c r="K742" s="173">
        <v>10.513</v>
      </c>
      <c r="L742" s="257">
        <v>0</v>
      </c>
      <c r="M742" s="257"/>
      <c r="N742" s="258">
        <f>ROUND(L742*K742,2)</f>
        <v>0</v>
      </c>
      <c r="O742" s="258"/>
      <c r="P742" s="258"/>
      <c r="Q742" s="258"/>
      <c r="R742" s="141"/>
      <c r="T742" s="174"/>
      <c r="U742" s="50" t="s">
        <v>39</v>
      </c>
      <c r="V742" s="41"/>
      <c r="W742" s="175">
        <f>V742*K742</f>
        <v>0</v>
      </c>
      <c r="X742" s="175">
        <v>7.5090000000000004E-2</v>
      </c>
      <c r="Y742" s="175">
        <f>X742*K742</f>
        <v>0.78942117000000001</v>
      </c>
      <c r="Z742" s="175">
        <v>0</v>
      </c>
      <c r="AA742" s="176">
        <f>Z742*K742</f>
        <v>0</v>
      </c>
      <c r="AR742" s="22" t="s">
        <v>252</v>
      </c>
      <c r="AT742" s="22" t="s">
        <v>169</v>
      </c>
      <c r="AU742" s="22" t="s">
        <v>98</v>
      </c>
      <c r="AY742" s="22" t="s">
        <v>168</v>
      </c>
      <c r="BE742" s="111">
        <f>IF(U742="základní",N742,0)</f>
        <v>0</v>
      </c>
      <c r="BF742" s="111">
        <f>IF(U742="snížená",N742,0)</f>
        <v>0</v>
      </c>
      <c r="BG742" s="111">
        <f>IF(U742="zákl. přenesená",N742,0)</f>
        <v>0</v>
      </c>
      <c r="BH742" s="111">
        <f>IF(U742="sníž. přenesená",N742,0)</f>
        <v>0</v>
      </c>
      <c r="BI742" s="111">
        <f>IF(U742="nulová",N742,0)</f>
        <v>0</v>
      </c>
      <c r="BJ742" s="22" t="s">
        <v>82</v>
      </c>
      <c r="BK742" s="111">
        <f>ROUND(L742*K742,2)</f>
        <v>0</v>
      </c>
      <c r="BL742" s="22" t="s">
        <v>252</v>
      </c>
      <c r="BM742" s="22" t="s">
        <v>1209</v>
      </c>
    </row>
    <row r="743" spans="2:65" s="177" customFormat="1" ht="14.4" customHeight="1" x14ac:dyDescent="0.3">
      <c r="B743" s="178"/>
      <c r="C743" s="179"/>
      <c r="D743" s="179"/>
      <c r="E743" s="180"/>
      <c r="F743" s="259" t="s">
        <v>1210</v>
      </c>
      <c r="G743" s="259"/>
      <c r="H743" s="259"/>
      <c r="I743" s="259"/>
      <c r="J743" s="179"/>
      <c r="K743" s="181">
        <v>10.513</v>
      </c>
      <c r="L743" s="179"/>
      <c r="M743" s="179"/>
      <c r="N743" s="179"/>
      <c r="O743" s="179"/>
      <c r="P743" s="179"/>
      <c r="Q743" s="179"/>
      <c r="R743" s="182"/>
      <c r="T743" s="183"/>
      <c r="U743" s="179"/>
      <c r="V743" s="179"/>
      <c r="W743" s="179"/>
      <c r="X743" s="179"/>
      <c r="Y743" s="179"/>
      <c r="Z743" s="179"/>
      <c r="AA743" s="184"/>
      <c r="AT743" s="185" t="s">
        <v>176</v>
      </c>
      <c r="AU743" s="185" t="s">
        <v>98</v>
      </c>
      <c r="AV743" s="177" t="s">
        <v>98</v>
      </c>
      <c r="AW743" s="177" t="s">
        <v>32</v>
      </c>
      <c r="AX743" s="177" t="s">
        <v>82</v>
      </c>
      <c r="AY743" s="185" t="s">
        <v>168</v>
      </c>
    </row>
    <row r="744" spans="2:65" s="39" customFormat="1" ht="34.200000000000003" customHeight="1" x14ac:dyDescent="0.3">
      <c r="B744" s="139"/>
      <c r="C744" s="170" t="s">
        <v>1211</v>
      </c>
      <c r="D744" s="170" t="s">
        <v>169</v>
      </c>
      <c r="E744" s="171" t="s">
        <v>1212</v>
      </c>
      <c r="F744" s="256" t="s">
        <v>1213</v>
      </c>
      <c r="G744" s="256"/>
      <c r="H744" s="256"/>
      <c r="I744" s="256"/>
      <c r="J744" s="172" t="s">
        <v>211</v>
      </c>
      <c r="K744" s="173">
        <v>3.15</v>
      </c>
      <c r="L744" s="257">
        <v>0</v>
      </c>
      <c r="M744" s="257"/>
      <c r="N744" s="258">
        <f>ROUND(L744*K744,2)</f>
        <v>0</v>
      </c>
      <c r="O744" s="258"/>
      <c r="P744" s="258"/>
      <c r="Q744" s="258"/>
      <c r="R744" s="141"/>
      <c r="T744" s="174"/>
      <c r="U744" s="50" t="s">
        <v>39</v>
      </c>
      <c r="V744" s="41"/>
      <c r="W744" s="175">
        <f>V744*K744</f>
        <v>0</v>
      </c>
      <c r="X744" s="175">
        <v>5.287E-2</v>
      </c>
      <c r="Y744" s="175">
        <f>X744*K744</f>
        <v>0.16654050000000001</v>
      </c>
      <c r="Z744" s="175">
        <v>0</v>
      </c>
      <c r="AA744" s="176">
        <f>Z744*K744</f>
        <v>0</v>
      </c>
      <c r="AR744" s="22" t="s">
        <v>252</v>
      </c>
      <c r="AT744" s="22" t="s">
        <v>169</v>
      </c>
      <c r="AU744" s="22" t="s">
        <v>98</v>
      </c>
      <c r="AY744" s="22" t="s">
        <v>168</v>
      </c>
      <c r="BE744" s="111">
        <f>IF(U744="základní",N744,0)</f>
        <v>0</v>
      </c>
      <c r="BF744" s="111">
        <f>IF(U744="snížená",N744,0)</f>
        <v>0</v>
      </c>
      <c r="BG744" s="111">
        <f>IF(U744="zákl. přenesená",N744,0)</f>
        <v>0</v>
      </c>
      <c r="BH744" s="111">
        <f>IF(U744="sníž. přenesená",N744,0)</f>
        <v>0</v>
      </c>
      <c r="BI744" s="111">
        <f>IF(U744="nulová",N744,0)</f>
        <v>0</v>
      </c>
      <c r="BJ744" s="22" t="s">
        <v>82</v>
      </c>
      <c r="BK744" s="111">
        <f>ROUND(L744*K744,2)</f>
        <v>0</v>
      </c>
      <c r="BL744" s="22" t="s">
        <v>252</v>
      </c>
      <c r="BM744" s="22" t="s">
        <v>1214</v>
      </c>
    </row>
    <row r="745" spans="2:65" s="177" customFormat="1" ht="14.4" customHeight="1" x14ac:dyDescent="0.3">
      <c r="B745" s="178"/>
      <c r="C745" s="179"/>
      <c r="D745" s="179"/>
      <c r="E745" s="180"/>
      <c r="F745" s="259" t="s">
        <v>1215</v>
      </c>
      <c r="G745" s="259"/>
      <c r="H745" s="259"/>
      <c r="I745" s="259"/>
      <c r="J745" s="179"/>
      <c r="K745" s="181">
        <v>3.15</v>
      </c>
      <c r="L745" s="179"/>
      <c r="M745" s="179"/>
      <c r="N745" s="179"/>
      <c r="O745" s="179"/>
      <c r="P745" s="179"/>
      <c r="Q745" s="179"/>
      <c r="R745" s="182"/>
      <c r="T745" s="183"/>
      <c r="U745" s="179"/>
      <c r="V745" s="179"/>
      <c r="W745" s="179"/>
      <c r="X745" s="179"/>
      <c r="Y745" s="179"/>
      <c r="Z745" s="179"/>
      <c r="AA745" s="184"/>
      <c r="AT745" s="185" t="s">
        <v>176</v>
      </c>
      <c r="AU745" s="185" t="s">
        <v>98</v>
      </c>
      <c r="AV745" s="177" t="s">
        <v>98</v>
      </c>
      <c r="AW745" s="177" t="s">
        <v>32</v>
      </c>
      <c r="AX745" s="177" t="s">
        <v>82</v>
      </c>
      <c r="AY745" s="185" t="s">
        <v>168</v>
      </c>
    </row>
    <row r="746" spans="2:65" s="39" customFormat="1" ht="34.200000000000003" customHeight="1" x14ac:dyDescent="0.3">
      <c r="B746" s="139"/>
      <c r="C746" s="170" t="s">
        <v>1216</v>
      </c>
      <c r="D746" s="170" t="s">
        <v>169</v>
      </c>
      <c r="E746" s="171" t="s">
        <v>1217</v>
      </c>
      <c r="F746" s="256" t="s">
        <v>1218</v>
      </c>
      <c r="G746" s="256"/>
      <c r="H746" s="256"/>
      <c r="I746" s="256"/>
      <c r="J746" s="172" t="s">
        <v>211</v>
      </c>
      <c r="K746" s="173">
        <v>4.1740000000000004</v>
      </c>
      <c r="L746" s="257">
        <v>0</v>
      </c>
      <c r="M746" s="257"/>
      <c r="N746" s="258">
        <f>ROUND(L746*K746,2)</f>
        <v>0</v>
      </c>
      <c r="O746" s="258"/>
      <c r="P746" s="258"/>
      <c r="Q746" s="258"/>
      <c r="R746" s="141"/>
      <c r="T746" s="174"/>
      <c r="U746" s="50" t="s">
        <v>39</v>
      </c>
      <c r="V746" s="41"/>
      <c r="W746" s="175">
        <f>V746*K746</f>
        <v>0</v>
      </c>
      <c r="X746" s="175">
        <v>1.2359999999999999E-2</v>
      </c>
      <c r="Y746" s="175">
        <f>X746*K746</f>
        <v>5.159064E-2</v>
      </c>
      <c r="Z746" s="175">
        <v>0</v>
      </c>
      <c r="AA746" s="176">
        <f>Z746*K746</f>
        <v>0</v>
      </c>
      <c r="AR746" s="22" t="s">
        <v>252</v>
      </c>
      <c r="AT746" s="22" t="s">
        <v>169</v>
      </c>
      <c r="AU746" s="22" t="s">
        <v>98</v>
      </c>
      <c r="AY746" s="22" t="s">
        <v>168</v>
      </c>
      <c r="BE746" s="111">
        <f>IF(U746="základní",N746,0)</f>
        <v>0</v>
      </c>
      <c r="BF746" s="111">
        <f>IF(U746="snížená",N746,0)</f>
        <v>0</v>
      </c>
      <c r="BG746" s="111">
        <f>IF(U746="zákl. přenesená",N746,0)</f>
        <v>0</v>
      </c>
      <c r="BH746" s="111">
        <f>IF(U746="sníž. přenesená",N746,0)</f>
        <v>0</v>
      </c>
      <c r="BI746" s="111">
        <f>IF(U746="nulová",N746,0)</f>
        <v>0</v>
      </c>
      <c r="BJ746" s="22" t="s">
        <v>82</v>
      </c>
      <c r="BK746" s="111">
        <f>ROUND(L746*K746,2)</f>
        <v>0</v>
      </c>
      <c r="BL746" s="22" t="s">
        <v>252</v>
      </c>
      <c r="BM746" s="22" t="s">
        <v>1219</v>
      </c>
    </row>
    <row r="747" spans="2:65" s="199" customFormat="1" ht="14.4" customHeight="1" x14ac:dyDescent="0.3">
      <c r="B747" s="200"/>
      <c r="C747" s="201"/>
      <c r="D747" s="201"/>
      <c r="E747" s="202"/>
      <c r="F747" s="266" t="s">
        <v>1220</v>
      </c>
      <c r="G747" s="266"/>
      <c r="H747" s="266"/>
      <c r="I747" s="266"/>
      <c r="J747" s="201"/>
      <c r="K747" s="202"/>
      <c r="L747" s="201"/>
      <c r="M747" s="201"/>
      <c r="N747" s="201"/>
      <c r="O747" s="201"/>
      <c r="P747" s="201"/>
      <c r="Q747" s="201"/>
      <c r="R747" s="203"/>
      <c r="T747" s="204"/>
      <c r="U747" s="201"/>
      <c r="V747" s="201"/>
      <c r="W747" s="201"/>
      <c r="X747" s="201"/>
      <c r="Y747" s="201"/>
      <c r="Z747" s="201"/>
      <c r="AA747" s="205"/>
      <c r="AT747" s="206" t="s">
        <v>176</v>
      </c>
      <c r="AU747" s="206" t="s">
        <v>98</v>
      </c>
      <c r="AV747" s="199" t="s">
        <v>82</v>
      </c>
      <c r="AW747" s="199" t="s">
        <v>32</v>
      </c>
      <c r="AX747" s="199" t="s">
        <v>74</v>
      </c>
      <c r="AY747" s="206" t="s">
        <v>168</v>
      </c>
    </row>
    <row r="748" spans="2:65" s="177" customFormat="1" ht="14.4" customHeight="1" x14ac:dyDescent="0.3">
      <c r="B748" s="178"/>
      <c r="C748" s="179"/>
      <c r="D748" s="179"/>
      <c r="E748" s="180"/>
      <c r="F748" s="260" t="s">
        <v>1221</v>
      </c>
      <c r="G748" s="260"/>
      <c r="H748" s="260"/>
      <c r="I748" s="260"/>
      <c r="J748" s="179"/>
      <c r="K748" s="181">
        <v>4.1740000000000004</v>
      </c>
      <c r="L748" s="179"/>
      <c r="M748" s="179"/>
      <c r="N748" s="179"/>
      <c r="O748" s="179"/>
      <c r="P748" s="179"/>
      <c r="Q748" s="179"/>
      <c r="R748" s="182"/>
      <c r="T748" s="183"/>
      <c r="U748" s="179"/>
      <c r="V748" s="179"/>
      <c r="W748" s="179"/>
      <c r="X748" s="179"/>
      <c r="Y748" s="179"/>
      <c r="Z748" s="179"/>
      <c r="AA748" s="184"/>
      <c r="AT748" s="185" t="s">
        <v>176</v>
      </c>
      <c r="AU748" s="185" t="s">
        <v>98</v>
      </c>
      <c r="AV748" s="177" t="s">
        <v>98</v>
      </c>
      <c r="AW748" s="177" t="s">
        <v>32</v>
      </c>
      <c r="AX748" s="177" t="s">
        <v>82</v>
      </c>
      <c r="AY748" s="185" t="s">
        <v>168</v>
      </c>
    </row>
    <row r="749" spans="2:65" s="39" customFormat="1" ht="34.200000000000003" customHeight="1" x14ac:dyDescent="0.3">
      <c r="B749" s="139"/>
      <c r="C749" s="170" t="s">
        <v>1222</v>
      </c>
      <c r="D749" s="170" t="s">
        <v>169</v>
      </c>
      <c r="E749" s="171" t="s">
        <v>1223</v>
      </c>
      <c r="F749" s="256" t="s">
        <v>1224</v>
      </c>
      <c r="G749" s="256"/>
      <c r="H749" s="256"/>
      <c r="I749" s="256"/>
      <c r="J749" s="172" t="s">
        <v>211</v>
      </c>
      <c r="K749" s="173">
        <v>21.542999999999999</v>
      </c>
      <c r="L749" s="257">
        <v>0</v>
      </c>
      <c r="M749" s="257"/>
      <c r="N749" s="258">
        <f>ROUND(L749*K749,2)</f>
        <v>0</v>
      </c>
      <c r="O749" s="258"/>
      <c r="P749" s="258"/>
      <c r="Q749" s="258"/>
      <c r="R749" s="141"/>
      <c r="T749" s="174"/>
      <c r="U749" s="50" t="s">
        <v>39</v>
      </c>
      <c r="V749" s="41"/>
      <c r="W749" s="175">
        <f>V749*K749</f>
        <v>0</v>
      </c>
      <c r="X749" s="175">
        <v>1.519E-2</v>
      </c>
      <c r="Y749" s="175">
        <f>X749*K749</f>
        <v>0.32723816999999999</v>
      </c>
      <c r="Z749" s="175">
        <v>0</v>
      </c>
      <c r="AA749" s="176">
        <f>Z749*K749</f>
        <v>0</v>
      </c>
      <c r="AR749" s="22" t="s">
        <v>252</v>
      </c>
      <c r="AT749" s="22" t="s">
        <v>169</v>
      </c>
      <c r="AU749" s="22" t="s">
        <v>98</v>
      </c>
      <c r="AY749" s="22" t="s">
        <v>168</v>
      </c>
      <c r="BE749" s="111">
        <f>IF(U749="základní",N749,0)</f>
        <v>0</v>
      </c>
      <c r="BF749" s="111">
        <f>IF(U749="snížená",N749,0)</f>
        <v>0</v>
      </c>
      <c r="BG749" s="111">
        <f>IF(U749="zákl. přenesená",N749,0)</f>
        <v>0</v>
      </c>
      <c r="BH749" s="111">
        <f>IF(U749="sníž. přenesená",N749,0)</f>
        <v>0</v>
      </c>
      <c r="BI749" s="111">
        <f>IF(U749="nulová",N749,0)</f>
        <v>0</v>
      </c>
      <c r="BJ749" s="22" t="s">
        <v>82</v>
      </c>
      <c r="BK749" s="111">
        <f>ROUND(L749*K749,2)</f>
        <v>0</v>
      </c>
      <c r="BL749" s="22" t="s">
        <v>252</v>
      </c>
      <c r="BM749" s="22" t="s">
        <v>1225</v>
      </c>
    </row>
    <row r="750" spans="2:65" s="177" customFormat="1" ht="14.4" customHeight="1" x14ac:dyDescent="0.3">
      <c r="B750" s="178"/>
      <c r="C750" s="179"/>
      <c r="D750" s="179"/>
      <c r="E750" s="180"/>
      <c r="F750" s="259" t="s">
        <v>1226</v>
      </c>
      <c r="G750" s="259"/>
      <c r="H750" s="259"/>
      <c r="I750" s="259"/>
      <c r="J750" s="179"/>
      <c r="K750" s="181">
        <v>21.542999999999999</v>
      </c>
      <c r="L750" s="179"/>
      <c r="M750" s="179"/>
      <c r="N750" s="179"/>
      <c r="O750" s="179"/>
      <c r="P750" s="179"/>
      <c r="Q750" s="179"/>
      <c r="R750" s="182"/>
      <c r="T750" s="183"/>
      <c r="U750" s="179"/>
      <c r="V750" s="179"/>
      <c r="W750" s="179"/>
      <c r="X750" s="179"/>
      <c r="Y750" s="179"/>
      <c r="Z750" s="179"/>
      <c r="AA750" s="184"/>
      <c r="AT750" s="185" t="s">
        <v>176</v>
      </c>
      <c r="AU750" s="185" t="s">
        <v>98</v>
      </c>
      <c r="AV750" s="177" t="s">
        <v>98</v>
      </c>
      <c r="AW750" s="177" t="s">
        <v>32</v>
      </c>
      <c r="AX750" s="177" t="s">
        <v>82</v>
      </c>
      <c r="AY750" s="185" t="s">
        <v>168</v>
      </c>
    </row>
    <row r="751" spans="2:65" s="39" customFormat="1" ht="34.200000000000003" customHeight="1" x14ac:dyDescent="0.3">
      <c r="B751" s="139"/>
      <c r="C751" s="170" t="s">
        <v>1227</v>
      </c>
      <c r="D751" s="170" t="s">
        <v>169</v>
      </c>
      <c r="E751" s="171" t="s">
        <v>1228</v>
      </c>
      <c r="F751" s="256" t="s">
        <v>1229</v>
      </c>
      <c r="G751" s="256"/>
      <c r="H751" s="256"/>
      <c r="I751" s="256"/>
      <c r="J751" s="172" t="s">
        <v>211</v>
      </c>
      <c r="K751" s="173">
        <v>10.705</v>
      </c>
      <c r="L751" s="257">
        <v>0</v>
      </c>
      <c r="M751" s="257"/>
      <c r="N751" s="258">
        <f>ROUND(L751*K751,2)</f>
        <v>0</v>
      </c>
      <c r="O751" s="258"/>
      <c r="P751" s="258"/>
      <c r="Q751" s="258"/>
      <c r="R751" s="141"/>
      <c r="T751" s="174"/>
      <c r="U751" s="50" t="s">
        <v>39</v>
      </c>
      <c r="V751" s="41"/>
      <c r="W751" s="175">
        <f>V751*K751</f>
        <v>0</v>
      </c>
      <c r="X751" s="175">
        <v>1.261E-2</v>
      </c>
      <c r="Y751" s="175">
        <f>X751*K751</f>
        <v>0.13499005</v>
      </c>
      <c r="Z751" s="175">
        <v>0</v>
      </c>
      <c r="AA751" s="176">
        <f>Z751*K751</f>
        <v>0</v>
      </c>
      <c r="AR751" s="22" t="s">
        <v>252</v>
      </c>
      <c r="AT751" s="22" t="s">
        <v>169</v>
      </c>
      <c r="AU751" s="22" t="s">
        <v>98</v>
      </c>
      <c r="AY751" s="22" t="s">
        <v>168</v>
      </c>
      <c r="BE751" s="111">
        <f>IF(U751="základní",N751,0)</f>
        <v>0</v>
      </c>
      <c r="BF751" s="111">
        <f>IF(U751="snížená",N751,0)</f>
        <v>0</v>
      </c>
      <c r="BG751" s="111">
        <f>IF(U751="zákl. přenesená",N751,0)</f>
        <v>0</v>
      </c>
      <c r="BH751" s="111">
        <f>IF(U751="sníž. přenesená",N751,0)</f>
        <v>0</v>
      </c>
      <c r="BI751" s="111">
        <f>IF(U751="nulová",N751,0)</f>
        <v>0</v>
      </c>
      <c r="BJ751" s="22" t="s">
        <v>82</v>
      </c>
      <c r="BK751" s="111">
        <f>ROUND(L751*K751,2)</f>
        <v>0</v>
      </c>
      <c r="BL751" s="22" t="s">
        <v>252</v>
      </c>
      <c r="BM751" s="22" t="s">
        <v>1230</v>
      </c>
    </row>
    <row r="752" spans="2:65" s="177" customFormat="1" ht="14.4" customHeight="1" x14ac:dyDescent="0.3">
      <c r="B752" s="178"/>
      <c r="C752" s="179"/>
      <c r="D752" s="179"/>
      <c r="E752" s="180"/>
      <c r="F752" s="259" t="s">
        <v>1231</v>
      </c>
      <c r="G752" s="259"/>
      <c r="H752" s="259"/>
      <c r="I752" s="259"/>
      <c r="J752" s="179"/>
      <c r="K752" s="181">
        <v>4.83</v>
      </c>
      <c r="L752" s="179"/>
      <c r="M752" s="179"/>
      <c r="N752" s="179"/>
      <c r="O752" s="179"/>
      <c r="P752" s="179"/>
      <c r="Q752" s="179"/>
      <c r="R752" s="182"/>
      <c r="T752" s="183"/>
      <c r="U752" s="179"/>
      <c r="V752" s="179"/>
      <c r="W752" s="179"/>
      <c r="X752" s="179"/>
      <c r="Y752" s="179"/>
      <c r="Z752" s="179"/>
      <c r="AA752" s="184"/>
      <c r="AT752" s="185" t="s">
        <v>176</v>
      </c>
      <c r="AU752" s="185" t="s">
        <v>98</v>
      </c>
      <c r="AV752" s="177" t="s">
        <v>98</v>
      </c>
      <c r="AW752" s="177" t="s">
        <v>32</v>
      </c>
      <c r="AX752" s="177" t="s">
        <v>74</v>
      </c>
      <c r="AY752" s="185" t="s">
        <v>168</v>
      </c>
    </row>
    <row r="753" spans="1:65" ht="22.95" customHeight="1" x14ac:dyDescent="0.3">
      <c r="A753" s="177"/>
      <c r="B753" s="178"/>
      <c r="C753" s="179"/>
      <c r="D753" s="179"/>
      <c r="E753" s="180"/>
      <c r="F753" s="260" t="s">
        <v>1232</v>
      </c>
      <c r="G753" s="260"/>
      <c r="H753" s="260"/>
      <c r="I753" s="260"/>
      <c r="J753" s="179"/>
      <c r="K753" s="181">
        <v>5.875</v>
      </c>
      <c r="L753" s="179"/>
      <c r="M753" s="179"/>
      <c r="N753" s="179"/>
      <c r="O753" s="179"/>
      <c r="P753" s="179"/>
      <c r="Q753" s="179"/>
      <c r="R753" s="182"/>
      <c r="T753" s="183"/>
      <c r="U753" s="179"/>
      <c r="V753" s="179"/>
      <c r="W753" s="179"/>
      <c r="X753" s="179"/>
      <c r="Y753" s="179"/>
      <c r="Z753" s="179"/>
      <c r="AA753" s="184"/>
      <c r="AT753" s="185" t="s">
        <v>176</v>
      </c>
      <c r="AU753" s="185" t="s">
        <v>98</v>
      </c>
      <c r="AV753" s="177" t="s">
        <v>98</v>
      </c>
      <c r="AW753" s="177" t="s">
        <v>32</v>
      </c>
      <c r="AX753" s="177" t="s">
        <v>74</v>
      </c>
      <c r="AY753" s="185" t="s">
        <v>168</v>
      </c>
    </row>
    <row r="754" spans="1:65" s="186" customFormat="1" ht="14.4" customHeight="1" x14ac:dyDescent="0.3">
      <c r="B754" s="187"/>
      <c r="C754" s="188"/>
      <c r="D754" s="188"/>
      <c r="E754" s="189"/>
      <c r="F754" s="261" t="s">
        <v>178</v>
      </c>
      <c r="G754" s="261"/>
      <c r="H754" s="261"/>
      <c r="I754" s="261"/>
      <c r="J754" s="188"/>
      <c r="K754" s="190">
        <v>10.705</v>
      </c>
      <c r="L754" s="188"/>
      <c r="M754" s="188"/>
      <c r="N754" s="188"/>
      <c r="O754" s="188"/>
      <c r="P754" s="188"/>
      <c r="Q754" s="188"/>
      <c r="R754" s="191"/>
      <c r="T754" s="192"/>
      <c r="U754" s="188"/>
      <c r="V754" s="188"/>
      <c r="W754" s="188"/>
      <c r="X754" s="188"/>
      <c r="Y754" s="188"/>
      <c r="Z754" s="188"/>
      <c r="AA754" s="193"/>
      <c r="AT754" s="194" t="s">
        <v>176</v>
      </c>
      <c r="AU754" s="194" t="s">
        <v>98</v>
      </c>
      <c r="AV754" s="186" t="s">
        <v>173</v>
      </c>
      <c r="AW754" s="186" t="s">
        <v>32</v>
      </c>
      <c r="AX754" s="186" t="s">
        <v>82</v>
      </c>
      <c r="AY754" s="194" t="s">
        <v>168</v>
      </c>
    </row>
    <row r="755" spans="1:65" s="39" customFormat="1" ht="34.200000000000003" customHeight="1" x14ac:dyDescent="0.3">
      <c r="B755" s="139"/>
      <c r="C755" s="170" t="s">
        <v>1233</v>
      </c>
      <c r="D755" s="170" t="s">
        <v>169</v>
      </c>
      <c r="E755" s="171" t="s">
        <v>1234</v>
      </c>
      <c r="F755" s="256" t="s">
        <v>1235</v>
      </c>
      <c r="G755" s="256"/>
      <c r="H755" s="256"/>
      <c r="I755" s="256"/>
      <c r="J755" s="172" t="s">
        <v>211</v>
      </c>
      <c r="K755" s="173">
        <v>4.72</v>
      </c>
      <c r="L755" s="257">
        <v>0</v>
      </c>
      <c r="M755" s="257"/>
      <c r="N755" s="258">
        <f>ROUND(L755*K755,2)</f>
        <v>0</v>
      </c>
      <c r="O755" s="258"/>
      <c r="P755" s="258"/>
      <c r="Q755" s="258"/>
      <c r="R755" s="141"/>
      <c r="T755" s="174"/>
      <c r="U755" s="50" t="s">
        <v>39</v>
      </c>
      <c r="V755" s="41"/>
      <c r="W755" s="175">
        <f>V755*K755</f>
        <v>0</v>
      </c>
      <c r="X755" s="175">
        <v>1.491E-2</v>
      </c>
      <c r="Y755" s="175">
        <f>X755*K755</f>
        <v>7.0375199999999999E-2</v>
      </c>
      <c r="Z755" s="175">
        <v>0</v>
      </c>
      <c r="AA755" s="176">
        <f>Z755*K755</f>
        <v>0</v>
      </c>
      <c r="AR755" s="22" t="s">
        <v>252</v>
      </c>
      <c r="AT755" s="22" t="s">
        <v>169</v>
      </c>
      <c r="AU755" s="22" t="s">
        <v>98</v>
      </c>
      <c r="AY755" s="22" t="s">
        <v>168</v>
      </c>
      <c r="BE755" s="111">
        <f>IF(U755="základní",N755,0)</f>
        <v>0</v>
      </c>
      <c r="BF755" s="111">
        <f>IF(U755="snížená",N755,0)</f>
        <v>0</v>
      </c>
      <c r="BG755" s="111">
        <f>IF(U755="zákl. přenesená",N755,0)</f>
        <v>0</v>
      </c>
      <c r="BH755" s="111">
        <f>IF(U755="sníž. přenesená",N755,0)</f>
        <v>0</v>
      </c>
      <c r="BI755" s="111">
        <f>IF(U755="nulová",N755,0)</f>
        <v>0</v>
      </c>
      <c r="BJ755" s="22" t="s">
        <v>82</v>
      </c>
      <c r="BK755" s="111">
        <f>ROUND(L755*K755,2)</f>
        <v>0</v>
      </c>
      <c r="BL755" s="22" t="s">
        <v>252</v>
      </c>
      <c r="BM755" s="22" t="s">
        <v>1236</v>
      </c>
    </row>
    <row r="756" spans="1:65" s="177" customFormat="1" ht="14.4" customHeight="1" x14ac:dyDescent="0.3">
      <c r="B756" s="178"/>
      <c r="C756" s="179"/>
      <c r="D756" s="179"/>
      <c r="E756" s="180"/>
      <c r="F756" s="259" t="s">
        <v>1237</v>
      </c>
      <c r="G756" s="259"/>
      <c r="H756" s="259"/>
      <c r="I756" s="259"/>
      <c r="J756" s="179"/>
      <c r="K756" s="181">
        <v>4.72</v>
      </c>
      <c r="L756" s="179"/>
      <c r="M756" s="179"/>
      <c r="N756" s="179"/>
      <c r="O756" s="179"/>
      <c r="P756" s="179"/>
      <c r="Q756" s="179"/>
      <c r="R756" s="182"/>
      <c r="T756" s="183"/>
      <c r="U756" s="179"/>
      <c r="V756" s="179"/>
      <c r="W756" s="179"/>
      <c r="X756" s="179"/>
      <c r="Y756" s="179"/>
      <c r="Z756" s="179"/>
      <c r="AA756" s="184"/>
      <c r="AT756" s="185" t="s">
        <v>176</v>
      </c>
      <c r="AU756" s="185" t="s">
        <v>98</v>
      </c>
      <c r="AV756" s="177" t="s">
        <v>98</v>
      </c>
      <c r="AW756" s="177" t="s">
        <v>32</v>
      </c>
      <c r="AX756" s="177" t="s">
        <v>82</v>
      </c>
      <c r="AY756" s="185" t="s">
        <v>168</v>
      </c>
    </row>
    <row r="757" spans="1:65" s="39" customFormat="1" ht="34.200000000000003" customHeight="1" x14ac:dyDescent="0.3">
      <c r="B757" s="139"/>
      <c r="C757" s="170" t="s">
        <v>1238</v>
      </c>
      <c r="D757" s="170" t="s">
        <v>169</v>
      </c>
      <c r="E757" s="171" t="s">
        <v>1239</v>
      </c>
      <c r="F757" s="256" t="s">
        <v>1240</v>
      </c>
      <c r="G757" s="256"/>
      <c r="H757" s="256"/>
      <c r="I757" s="256"/>
      <c r="J757" s="172" t="s">
        <v>211</v>
      </c>
      <c r="K757" s="173">
        <v>50.18</v>
      </c>
      <c r="L757" s="257">
        <v>0</v>
      </c>
      <c r="M757" s="257"/>
      <c r="N757" s="258">
        <f>ROUND(L757*K757,2)</f>
        <v>0</v>
      </c>
      <c r="O757" s="258"/>
      <c r="P757" s="258"/>
      <c r="Q757" s="258"/>
      <c r="R757" s="141"/>
      <c r="T757" s="174"/>
      <c r="U757" s="50" t="s">
        <v>39</v>
      </c>
      <c r="V757" s="41"/>
      <c r="W757" s="175">
        <f>V757*K757</f>
        <v>0</v>
      </c>
      <c r="X757" s="175">
        <v>1.2919999999999999E-2</v>
      </c>
      <c r="Y757" s="175">
        <f>X757*K757</f>
        <v>0.64832559999999995</v>
      </c>
      <c r="Z757" s="175">
        <v>0</v>
      </c>
      <c r="AA757" s="176">
        <f>Z757*K757</f>
        <v>0</v>
      </c>
      <c r="AR757" s="22" t="s">
        <v>252</v>
      </c>
      <c r="AT757" s="22" t="s">
        <v>169</v>
      </c>
      <c r="AU757" s="22" t="s">
        <v>98</v>
      </c>
      <c r="AY757" s="22" t="s">
        <v>168</v>
      </c>
      <c r="BE757" s="111">
        <f>IF(U757="základní",N757,0)</f>
        <v>0</v>
      </c>
      <c r="BF757" s="111">
        <f>IF(U757="snížená",N757,0)</f>
        <v>0</v>
      </c>
      <c r="BG757" s="111">
        <f>IF(U757="zákl. přenesená",N757,0)</f>
        <v>0</v>
      </c>
      <c r="BH757" s="111">
        <f>IF(U757="sníž. přenesená",N757,0)</f>
        <v>0</v>
      </c>
      <c r="BI757" s="111">
        <f>IF(U757="nulová",N757,0)</f>
        <v>0</v>
      </c>
      <c r="BJ757" s="22" t="s">
        <v>82</v>
      </c>
      <c r="BK757" s="111">
        <f>ROUND(L757*K757,2)</f>
        <v>0</v>
      </c>
      <c r="BL757" s="22" t="s">
        <v>252</v>
      </c>
      <c r="BM757" s="22" t="s">
        <v>1241</v>
      </c>
    </row>
    <row r="758" spans="1:65" s="177" customFormat="1" ht="14.4" customHeight="1" x14ac:dyDescent="0.3">
      <c r="B758" s="178"/>
      <c r="C758" s="179"/>
      <c r="D758" s="179"/>
      <c r="E758" s="180"/>
      <c r="F758" s="259" t="s">
        <v>1242</v>
      </c>
      <c r="G758" s="259"/>
      <c r="H758" s="259"/>
      <c r="I758" s="259"/>
      <c r="J758" s="179"/>
      <c r="K758" s="181">
        <v>45.02</v>
      </c>
      <c r="L758" s="179"/>
      <c r="M758" s="179"/>
      <c r="N758" s="179"/>
      <c r="O758" s="179"/>
      <c r="P758" s="179"/>
      <c r="Q758" s="179"/>
      <c r="R758" s="182"/>
      <c r="T758" s="183"/>
      <c r="U758" s="179"/>
      <c r="V758" s="179"/>
      <c r="W758" s="179"/>
      <c r="X758" s="179"/>
      <c r="Y758" s="179"/>
      <c r="Z758" s="179"/>
      <c r="AA758" s="184"/>
      <c r="AT758" s="185" t="s">
        <v>176</v>
      </c>
      <c r="AU758" s="185" t="s">
        <v>98</v>
      </c>
      <c r="AV758" s="177" t="s">
        <v>98</v>
      </c>
      <c r="AW758" s="177" t="s">
        <v>32</v>
      </c>
      <c r="AX758" s="177" t="s">
        <v>74</v>
      </c>
      <c r="AY758" s="185" t="s">
        <v>168</v>
      </c>
    </row>
    <row r="759" spans="1:65" ht="14.4" customHeight="1" x14ac:dyDescent="0.3">
      <c r="A759" s="177"/>
      <c r="B759" s="178"/>
      <c r="C759" s="179"/>
      <c r="D759" s="179"/>
      <c r="E759" s="180"/>
      <c r="F759" s="260" t="s">
        <v>1243</v>
      </c>
      <c r="G759" s="260"/>
      <c r="H759" s="260"/>
      <c r="I759" s="260"/>
      <c r="J759" s="179"/>
      <c r="K759" s="181">
        <v>5.16</v>
      </c>
      <c r="L759" s="179"/>
      <c r="M759" s="179"/>
      <c r="N759" s="179"/>
      <c r="O759" s="179"/>
      <c r="P759" s="179"/>
      <c r="Q759" s="179"/>
      <c r="R759" s="182"/>
      <c r="T759" s="183"/>
      <c r="U759" s="179"/>
      <c r="V759" s="179"/>
      <c r="W759" s="179"/>
      <c r="X759" s="179"/>
      <c r="Y759" s="179"/>
      <c r="Z759" s="179"/>
      <c r="AA759" s="184"/>
      <c r="AT759" s="185" t="s">
        <v>176</v>
      </c>
      <c r="AU759" s="185" t="s">
        <v>98</v>
      </c>
      <c r="AV759" s="177" t="s">
        <v>98</v>
      </c>
      <c r="AW759" s="177" t="s">
        <v>32</v>
      </c>
      <c r="AX759" s="177" t="s">
        <v>74</v>
      </c>
      <c r="AY759" s="185" t="s">
        <v>168</v>
      </c>
    </row>
    <row r="760" spans="1:65" s="186" customFormat="1" ht="14.4" customHeight="1" x14ac:dyDescent="0.3">
      <c r="B760" s="187"/>
      <c r="C760" s="188"/>
      <c r="D760" s="188"/>
      <c r="E760" s="189"/>
      <c r="F760" s="261" t="s">
        <v>178</v>
      </c>
      <c r="G760" s="261"/>
      <c r="H760" s="261"/>
      <c r="I760" s="261"/>
      <c r="J760" s="188"/>
      <c r="K760" s="190">
        <v>50.18</v>
      </c>
      <c r="L760" s="188"/>
      <c r="M760" s="188"/>
      <c r="N760" s="188"/>
      <c r="O760" s="188"/>
      <c r="P760" s="188"/>
      <c r="Q760" s="188"/>
      <c r="R760" s="191"/>
      <c r="T760" s="192"/>
      <c r="U760" s="188"/>
      <c r="V760" s="188"/>
      <c r="W760" s="188"/>
      <c r="X760" s="188"/>
      <c r="Y760" s="188"/>
      <c r="Z760" s="188"/>
      <c r="AA760" s="193"/>
      <c r="AT760" s="194" t="s">
        <v>176</v>
      </c>
      <c r="AU760" s="194" t="s">
        <v>98</v>
      </c>
      <c r="AV760" s="186" t="s">
        <v>173</v>
      </c>
      <c r="AW760" s="186" t="s">
        <v>32</v>
      </c>
      <c r="AX760" s="186" t="s">
        <v>82</v>
      </c>
      <c r="AY760" s="194" t="s">
        <v>168</v>
      </c>
    </row>
    <row r="761" spans="1:65" s="39" customFormat="1" ht="34.200000000000003" customHeight="1" x14ac:dyDescent="0.3">
      <c r="B761" s="139"/>
      <c r="C761" s="170" t="s">
        <v>1244</v>
      </c>
      <c r="D761" s="170" t="s">
        <v>169</v>
      </c>
      <c r="E761" s="171" t="s">
        <v>1245</v>
      </c>
      <c r="F761" s="256" t="s">
        <v>1246</v>
      </c>
      <c r="G761" s="256"/>
      <c r="H761" s="256"/>
      <c r="I761" s="256"/>
      <c r="J761" s="172" t="s">
        <v>211</v>
      </c>
      <c r="K761" s="173">
        <v>17.425000000000001</v>
      </c>
      <c r="L761" s="257">
        <v>0</v>
      </c>
      <c r="M761" s="257"/>
      <c r="N761" s="258">
        <f>ROUND(L761*K761,2)</f>
        <v>0</v>
      </c>
      <c r="O761" s="258"/>
      <c r="P761" s="258"/>
      <c r="Q761" s="258"/>
      <c r="R761" s="141"/>
      <c r="T761" s="174"/>
      <c r="U761" s="50" t="s">
        <v>39</v>
      </c>
      <c r="V761" s="41"/>
      <c r="W761" s="175">
        <f>V761*K761</f>
        <v>0</v>
      </c>
      <c r="X761" s="175">
        <v>1.4149999999999999E-2</v>
      </c>
      <c r="Y761" s="175">
        <f>X761*K761</f>
        <v>0.24656375</v>
      </c>
      <c r="Z761" s="175">
        <v>0</v>
      </c>
      <c r="AA761" s="176">
        <f>Z761*K761</f>
        <v>0</v>
      </c>
      <c r="AR761" s="22" t="s">
        <v>252</v>
      </c>
      <c r="AT761" s="22" t="s">
        <v>169</v>
      </c>
      <c r="AU761" s="22" t="s">
        <v>98</v>
      </c>
      <c r="AY761" s="22" t="s">
        <v>168</v>
      </c>
      <c r="BE761" s="111">
        <f>IF(U761="základní",N761,0)</f>
        <v>0</v>
      </c>
      <c r="BF761" s="111">
        <f>IF(U761="snížená",N761,0)</f>
        <v>0</v>
      </c>
      <c r="BG761" s="111">
        <f>IF(U761="zákl. přenesená",N761,0)</f>
        <v>0</v>
      </c>
      <c r="BH761" s="111">
        <f>IF(U761="sníž. přenesená",N761,0)</f>
        <v>0</v>
      </c>
      <c r="BI761" s="111">
        <f>IF(U761="nulová",N761,0)</f>
        <v>0</v>
      </c>
      <c r="BJ761" s="22" t="s">
        <v>82</v>
      </c>
      <c r="BK761" s="111">
        <f>ROUND(L761*K761,2)</f>
        <v>0</v>
      </c>
      <c r="BL761" s="22" t="s">
        <v>252</v>
      </c>
      <c r="BM761" s="22" t="s">
        <v>1247</v>
      </c>
    </row>
    <row r="762" spans="1:65" s="177" customFormat="1" ht="14.4" customHeight="1" x14ac:dyDescent="0.3">
      <c r="B762" s="178"/>
      <c r="C762" s="179"/>
      <c r="D762" s="179"/>
      <c r="E762" s="180"/>
      <c r="F762" s="259" t="s">
        <v>1248</v>
      </c>
      <c r="G762" s="259"/>
      <c r="H762" s="259"/>
      <c r="I762" s="259"/>
      <c r="J762" s="179"/>
      <c r="K762" s="181">
        <v>17.425000000000001</v>
      </c>
      <c r="L762" s="179"/>
      <c r="M762" s="179"/>
      <c r="N762" s="179"/>
      <c r="O762" s="179"/>
      <c r="P762" s="179"/>
      <c r="Q762" s="179"/>
      <c r="R762" s="182"/>
      <c r="T762" s="183"/>
      <c r="U762" s="179"/>
      <c r="V762" s="179"/>
      <c r="W762" s="179"/>
      <c r="X762" s="179"/>
      <c r="Y762" s="179"/>
      <c r="Z762" s="179"/>
      <c r="AA762" s="184"/>
      <c r="AT762" s="185" t="s">
        <v>176</v>
      </c>
      <c r="AU762" s="185" t="s">
        <v>98</v>
      </c>
      <c r="AV762" s="177" t="s">
        <v>98</v>
      </c>
      <c r="AW762" s="177" t="s">
        <v>32</v>
      </c>
      <c r="AX762" s="177" t="s">
        <v>82</v>
      </c>
      <c r="AY762" s="185" t="s">
        <v>168</v>
      </c>
    </row>
    <row r="763" spans="1:65" s="39" customFormat="1" ht="22.95" customHeight="1" x14ac:dyDescent="0.3">
      <c r="B763" s="139"/>
      <c r="C763" s="195" t="s">
        <v>1249</v>
      </c>
      <c r="D763" s="195" t="s">
        <v>301</v>
      </c>
      <c r="E763" s="196" t="s">
        <v>1250</v>
      </c>
      <c r="F763" s="263" t="s">
        <v>1251</v>
      </c>
      <c r="G763" s="263"/>
      <c r="H763" s="263"/>
      <c r="I763" s="263"/>
      <c r="J763" s="197" t="s">
        <v>211</v>
      </c>
      <c r="K763" s="198">
        <v>16.367999999999999</v>
      </c>
      <c r="L763" s="264">
        <v>0</v>
      </c>
      <c r="M763" s="264"/>
      <c r="N763" s="265">
        <f>ROUND(L763*K763,2)</f>
        <v>0</v>
      </c>
      <c r="O763" s="265"/>
      <c r="P763" s="265"/>
      <c r="Q763" s="265"/>
      <c r="R763" s="141"/>
      <c r="T763" s="174"/>
      <c r="U763" s="50" t="s">
        <v>39</v>
      </c>
      <c r="V763" s="41"/>
      <c r="W763" s="175">
        <f>V763*K763</f>
        <v>0</v>
      </c>
      <c r="X763" s="175">
        <v>8.9999999999999993E-3</v>
      </c>
      <c r="Y763" s="175">
        <f>X763*K763</f>
        <v>0.14731199999999997</v>
      </c>
      <c r="Z763" s="175">
        <v>0</v>
      </c>
      <c r="AA763" s="176">
        <f>Z763*K763</f>
        <v>0</v>
      </c>
      <c r="AR763" s="22" t="s">
        <v>330</v>
      </c>
      <c r="AT763" s="22" t="s">
        <v>301</v>
      </c>
      <c r="AU763" s="22" t="s">
        <v>98</v>
      </c>
      <c r="AY763" s="22" t="s">
        <v>168</v>
      </c>
      <c r="BE763" s="111">
        <f>IF(U763="základní",N763,0)</f>
        <v>0</v>
      </c>
      <c r="BF763" s="111">
        <f>IF(U763="snížená",N763,0)</f>
        <v>0</v>
      </c>
      <c r="BG763" s="111">
        <f>IF(U763="zákl. přenesená",N763,0)</f>
        <v>0</v>
      </c>
      <c r="BH763" s="111">
        <f>IF(U763="sníž. přenesená",N763,0)</f>
        <v>0</v>
      </c>
      <c r="BI763" s="111">
        <f>IF(U763="nulová",N763,0)</f>
        <v>0</v>
      </c>
      <c r="BJ763" s="22" t="s">
        <v>82</v>
      </c>
      <c r="BK763" s="111">
        <f>ROUND(L763*K763,2)</f>
        <v>0</v>
      </c>
      <c r="BL763" s="22" t="s">
        <v>252</v>
      </c>
      <c r="BM763" s="22" t="s">
        <v>1252</v>
      </c>
    </row>
    <row r="764" spans="1:65" s="177" customFormat="1" ht="14.4" customHeight="1" x14ac:dyDescent="0.3">
      <c r="B764" s="178"/>
      <c r="C764" s="179"/>
      <c r="D764" s="179"/>
      <c r="E764" s="180"/>
      <c r="F764" s="259" t="s">
        <v>1253</v>
      </c>
      <c r="G764" s="259"/>
      <c r="H764" s="259"/>
      <c r="I764" s="259"/>
      <c r="J764" s="179"/>
      <c r="K764" s="181">
        <v>16.367999999999999</v>
      </c>
      <c r="L764" s="179"/>
      <c r="M764" s="179"/>
      <c r="N764" s="179"/>
      <c r="O764" s="179"/>
      <c r="P764" s="179"/>
      <c r="Q764" s="179"/>
      <c r="R764" s="182"/>
      <c r="T764" s="183"/>
      <c r="U764" s="179"/>
      <c r="V764" s="179"/>
      <c r="W764" s="179"/>
      <c r="X764" s="179"/>
      <c r="Y764" s="179"/>
      <c r="Z764" s="179"/>
      <c r="AA764" s="184"/>
      <c r="AT764" s="185" t="s">
        <v>176</v>
      </c>
      <c r="AU764" s="185" t="s">
        <v>98</v>
      </c>
      <c r="AV764" s="177" t="s">
        <v>98</v>
      </c>
      <c r="AW764" s="177" t="s">
        <v>32</v>
      </c>
      <c r="AX764" s="177" t="s">
        <v>82</v>
      </c>
      <c r="AY764" s="185" t="s">
        <v>168</v>
      </c>
    </row>
    <row r="765" spans="1:65" s="39" customFormat="1" ht="22.95" customHeight="1" x14ac:dyDescent="0.3">
      <c r="B765" s="139"/>
      <c r="C765" s="170" t="s">
        <v>1254</v>
      </c>
      <c r="D765" s="170" t="s">
        <v>169</v>
      </c>
      <c r="E765" s="171" t="s">
        <v>1255</v>
      </c>
      <c r="F765" s="256" t="s">
        <v>1256</v>
      </c>
      <c r="G765" s="256"/>
      <c r="H765" s="256"/>
      <c r="I765" s="256"/>
      <c r="J765" s="172" t="s">
        <v>211</v>
      </c>
      <c r="K765" s="173">
        <v>14.88</v>
      </c>
      <c r="L765" s="257">
        <v>0</v>
      </c>
      <c r="M765" s="257"/>
      <c r="N765" s="258">
        <f>ROUND(L765*K765,2)</f>
        <v>0</v>
      </c>
      <c r="O765" s="258"/>
      <c r="P765" s="258"/>
      <c r="Q765" s="258"/>
      <c r="R765" s="141"/>
      <c r="T765" s="174"/>
      <c r="U765" s="50" t="s">
        <v>39</v>
      </c>
      <c r="V765" s="41"/>
      <c r="W765" s="175">
        <f>V765*K765</f>
        <v>0</v>
      </c>
      <c r="X765" s="175">
        <v>7.3999999999999999E-4</v>
      </c>
      <c r="Y765" s="175">
        <f>X765*K765</f>
        <v>1.1011200000000001E-2</v>
      </c>
      <c r="Z765" s="175">
        <v>0</v>
      </c>
      <c r="AA765" s="176">
        <f>Z765*K765</f>
        <v>0</v>
      </c>
      <c r="AR765" s="22" t="s">
        <v>252</v>
      </c>
      <c r="AT765" s="22" t="s">
        <v>169</v>
      </c>
      <c r="AU765" s="22" t="s">
        <v>98</v>
      </c>
      <c r="AY765" s="22" t="s">
        <v>168</v>
      </c>
      <c r="BE765" s="111">
        <f>IF(U765="základní",N765,0)</f>
        <v>0</v>
      </c>
      <c r="BF765" s="111">
        <f>IF(U765="snížená",N765,0)</f>
        <v>0</v>
      </c>
      <c r="BG765" s="111">
        <f>IF(U765="zákl. přenesená",N765,0)</f>
        <v>0</v>
      </c>
      <c r="BH765" s="111">
        <f>IF(U765="sníž. přenesená",N765,0)</f>
        <v>0</v>
      </c>
      <c r="BI765" s="111">
        <f>IF(U765="nulová",N765,0)</f>
        <v>0</v>
      </c>
      <c r="BJ765" s="22" t="s">
        <v>82</v>
      </c>
      <c r="BK765" s="111">
        <f>ROUND(L765*K765,2)</f>
        <v>0</v>
      </c>
      <c r="BL765" s="22" t="s">
        <v>252</v>
      </c>
      <c r="BM765" s="22" t="s">
        <v>1257</v>
      </c>
    </row>
    <row r="766" spans="1:65" s="177" customFormat="1" ht="22.95" customHeight="1" x14ac:dyDescent="0.3">
      <c r="B766" s="178"/>
      <c r="C766" s="179"/>
      <c r="D766" s="179"/>
      <c r="E766" s="180"/>
      <c r="F766" s="259" t="s">
        <v>1258</v>
      </c>
      <c r="G766" s="259"/>
      <c r="H766" s="259"/>
      <c r="I766" s="259"/>
      <c r="J766" s="179"/>
      <c r="K766" s="181">
        <v>14.88</v>
      </c>
      <c r="L766" s="179"/>
      <c r="M766" s="179"/>
      <c r="N766" s="179"/>
      <c r="O766" s="179"/>
      <c r="P766" s="179"/>
      <c r="Q766" s="179"/>
      <c r="R766" s="182"/>
      <c r="T766" s="183"/>
      <c r="U766" s="179"/>
      <c r="V766" s="179"/>
      <c r="W766" s="179"/>
      <c r="X766" s="179"/>
      <c r="Y766" s="179"/>
      <c r="Z766" s="179"/>
      <c r="AA766" s="184"/>
      <c r="AT766" s="185" t="s">
        <v>176</v>
      </c>
      <c r="AU766" s="185" t="s">
        <v>98</v>
      </c>
      <c r="AV766" s="177" t="s">
        <v>98</v>
      </c>
      <c r="AW766" s="177" t="s">
        <v>32</v>
      </c>
      <c r="AX766" s="177" t="s">
        <v>82</v>
      </c>
      <c r="AY766" s="185" t="s">
        <v>168</v>
      </c>
    </row>
    <row r="767" spans="1:65" s="39" customFormat="1" ht="22.95" customHeight="1" x14ac:dyDescent="0.3">
      <c r="B767" s="139"/>
      <c r="C767" s="170" t="s">
        <v>1259</v>
      </c>
      <c r="D767" s="170" t="s">
        <v>169</v>
      </c>
      <c r="E767" s="171" t="s">
        <v>1260</v>
      </c>
      <c r="F767" s="256" t="s">
        <v>1261</v>
      </c>
      <c r="G767" s="256"/>
      <c r="H767" s="256"/>
      <c r="I767" s="256"/>
      <c r="J767" s="172" t="s">
        <v>298</v>
      </c>
      <c r="K767" s="173">
        <v>4</v>
      </c>
      <c r="L767" s="257">
        <v>0</v>
      </c>
      <c r="M767" s="257"/>
      <c r="N767" s="258">
        <f t="shared" ref="N767:N772" si="25">ROUND(L767*K767,2)</f>
        <v>0</v>
      </c>
      <c r="O767" s="258"/>
      <c r="P767" s="258"/>
      <c r="Q767" s="258"/>
      <c r="R767" s="141"/>
      <c r="T767" s="174"/>
      <c r="U767" s="50" t="s">
        <v>39</v>
      </c>
      <c r="V767" s="41"/>
      <c r="W767" s="175">
        <f t="shared" ref="W767:W772" si="26">V767*K767</f>
        <v>0</v>
      </c>
      <c r="X767" s="175">
        <v>1.0000000000000001E-5</v>
      </c>
      <c r="Y767" s="175">
        <f t="shared" ref="Y767:Y772" si="27">X767*K767</f>
        <v>4.0000000000000003E-5</v>
      </c>
      <c r="Z767" s="175">
        <v>0</v>
      </c>
      <c r="AA767" s="176">
        <f t="shared" ref="AA767:AA772" si="28">Z767*K767</f>
        <v>0</v>
      </c>
      <c r="AR767" s="22" t="s">
        <v>252</v>
      </c>
      <c r="AT767" s="22" t="s">
        <v>169</v>
      </c>
      <c r="AU767" s="22" t="s">
        <v>98</v>
      </c>
      <c r="AY767" s="22" t="s">
        <v>168</v>
      </c>
      <c r="BE767" s="111">
        <f t="shared" ref="BE767:BE772" si="29">IF(U767="základní",N767,0)</f>
        <v>0</v>
      </c>
      <c r="BF767" s="111">
        <f t="shared" ref="BF767:BF772" si="30">IF(U767="snížená",N767,0)</f>
        <v>0</v>
      </c>
      <c r="BG767" s="111">
        <f t="shared" ref="BG767:BG772" si="31">IF(U767="zákl. přenesená",N767,0)</f>
        <v>0</v>
      </c>
      <c r="BH767" s="111">
        <f t="shared" ref="BH767:BH772" si="32">IF(U767="sníž. přenesená",N767,0)</f>
        <v>0</v>
      </c>
      <c r="BI767" s="111">
        <f t="shared" ref="BI767:BI772" si="33">IF(U767="nulová",N767,0)</f>
        <v>0</v>
      </c>
      <c r="BJ767" s="22" t="s">
        <v>82</v>
      </c>
      <c r="BK767" s="111">
        <f t="shared" ref="BK767:BK772" si="34">ROUND(L767*K767,2)</f>
        <v>0</v>
      </c>
      <c r="BL767" s="22" t="s">
        <v>252</v>
      </c>
      <c r="BM767" s="22" t="s">
        <v>1262</v>
      </c>
    </row>
    <row r="768" spans="1:65" ht="34.200000000000003" customHeight="1" x14ac:dyDescent="0.3">
      <c r="A768" s="39"/>
      <c r="B768" s="139"/>
      <c r="C768" s="195" t="s">
        <v>1263</v>
      </c>
      <c r="D768" s="195" t="s">
        <v>301</v>
      </c>
      <c r="E768" s="196" t="s">
        <v>1264</v>
      </c>
      <c r="F768" s="263" t="s">
        <v>1265</v>
      </c>
      <c r="G768" s="263"/>
      <c r="H768" s="263"/>
      <c r="I768" s="263"/>
      <c r="J768" s="197" t="s">
        <v>298</v>
      </c>
      <c r="K768" s="198">
        <v>4</v>
      </c>
      <c r="L768" s="264">
        <v>0</v>
      </c>
      <c r="M768" s="264"/>
      <c r="N768" s="265">
        <f t="shared" si="25"/>
        <v>0</v>
      </c>
      <c r="O768" s="265"/>
      <c r="P768" s="265"/>
      <c r="Q768" s="265"/>
      <c r="R768" s="141"/>
      <c r="T768" s="174"/>
      <c r="U768" s="50" t="s">
        <v>39</v>
      </c>
      <c r="V768" s="41"/>
      <c r="W768" s="175">
        <f t="shared" si="26"/>
        <v>0</v>
      </c>
      <c r="X768" s="175">
        <v>2.5000000000000001E-3</v>
      </c>
      <c r="Y768" s="175">
        <f t="shared" si="27"/>
        <v>0.01</v>
      </c>
      <c r="Z768" s="175">
        <v>0</v>
      </c>
      <c r="AA768" s="176">
        <f t="shared" si="28"/>
        <v>0</v>
      </c>
      <c r="AR768" s="22" t="s">
        <v>330</v>
      </c>
      <c r="AT768" s="22" t="s">
        <v>301</v>
      </c>
      <c r="AU768" s="22" t="s">
        <v>98</v>
      </c>
      <c r="AY768" s="22" t="s">
        <v>168</v>
      </c>
      <c r="BE768" s="111">
        <f t="shared" si="29"/>
        <v>0</v>
      </c>
      <c r="BF768" s="111">
        <f t="shared" si="30"/>
        <v>0</v>
      </c>
      <c r="BG768" s="111">
        <f t="shared" si="31"/>
        <v>0</v>
      </c>
      <c r="BH768" s="111">
        <f t="shared" si="32"/>
        <v>0</v>
      </c>
      <c r="BI768" s="111">
        <f t="shared" si="33"/>
        <v>0</v>
      </c>
      <c r="BJ768" s="22" t="s">
        <v>82</v>
      </c>
      <c r="BK768" s="111">
        <f t="shared" si="34"/>
        <v>0</v>
      </c>
      <c r="BL768" s="22" t="s">
        <v>252</v>
      </c>
      <c r="BM768" s="22" t="s">
        <v>1266</v>
      </c>
    </row>
    <row r="769" spans="1:65" ht="22.95" customHeight="1" x14ac:dyDescent="0.3">
      <c r="A769" s="39"/>
      <c r="B769" s="139"/>
      <c r="C769" s="170" t="s">
        <v>1267</v>
      </c>
      <c r="D769" s="170" t="s">
        <v>169</v>
      </c>
      <c r="E769" s="171" t="s">
        <v>1268</v>
      </c>
      <c r="F769" s="256" t="s">
        <v>1269</v>
      </c>
      <c r="G769" s="256"/>
      <c r="H769" s="256"/>
      <c r="I769" s="256"/>
      <c r="J769" s="172" t="s">
        <v>298</v>
      </c>
      <c r="K769" s="173">
        <v>1</v>
      </c>
      <c r="L769" s="257">
        <v>0</v>
      </c>
      <c r="M769" s="257"/>
      <c r="N769" s="258">
        <f t="shared" si="25"/>
        <v>0</v>
      </c>
      <c r="O769" s="258"/>
      <c r="P769" s="258"/>
      <c r="Q769" s="258"/>
      <c r="R769" s="141"/>
      <c r="T769" s="174"/>
      <c r="U769" s="50" t="s">
        <v>39</v>
      </c>
      <c r="V769" s="41"/>
      <c r="W769" s="175">
        <f t="shared" si="26"/>
        <v>0</v>
      </c>
      <c r="X769" s="175">
        <v>1.0000000000000001E-5</v>
      </c>
      <c r="Y769" s="175">
        <f t="shared" si="27"/>
        <v>1.0000000000000001E-5</v>
      </c>
      <c r="Z769" s="175">
        <v>0</v>
      </c>
      <c r="AA769" s="176">
        <f t="shared" si="28"/>
        <v>0</v>
      </c>
      <c r="AR769" s="22" t="s">
        <v>252</v>
      </c>
      <c r="AT769" s="22" t="s">
        <v>169</v>
      </c>
      <c r="AU769" s="22" t="s">
        <v>98</v>
      </c>
      <c r="AY769" s="22" t="s">
        <v>168</v>
      </c>
      <c r="BE769" s="111">
        <f t="shared" si="29"/>
        <v>0</v>
      </c>
      <c r="BF769" s="111">
        <f t="shared" si="30"/>
        <v>0</v>
      </c>
      <c r="BG769" s="111">
        <f t="shared" si="31"/>
        <v>0</v>
      </c>
      <c r="BH769" s="111">
        <f t="shared" si="32"/>
        <v>0</v>
      </c>
      <c r="BI769" s="111">
        <f t="shared" si="33"/>
        <v>0</v>
      </c>
      <c r="BJ769" s="22" t="s">
        <v>82</v>
      </c>
      <c r="BK769" s="111">
        <f t="shared" si="34"/>
        <v>0</v>
      </c>
      <c r="BL769" s="22" t="s">
        <v>252</v>
      </c>
      <c r="BM769" s="22" t="s">
        <v>1270</v>
      </c>
    </row>
    <row r="770" spans="1:65" ht="34.200000000000003" customHeight="1" x14ac:dyDescent="0.3">
      <c r="A770" s="39"/>
      <c r="B770" s="139"/>
      <c r="C770" s="195" t="s">
        <v>1271</v>
      </c>
      <c r="D770" s="195" t="s">
        <v>301</v>
      </c>
      <c r="E770" s="196" t="s">
        <v>1272</v>
      </c>
      <c r="F770" s="263" t="s">
        <v>1273</v>
      </c>
      <c r="G770" s="263"/>
      <c r="H770" s="263"/>
      <c r="I770" s="263"/>
      <c r="J770" s="197" t="s">
        <v>298</v>
      </c>
      <c r="K770" s="198">
        <v>1</v>
      </c>
      <c r="L770" s="264">
        <v>0</v>
      </c>
      <c r="M770" s="264"/>
      <c r="N770" s="265">
        <f t="shared" si="25"/>
        <v>0</v>
      </c>
      <c r="O770" s="265"/>
      <c r="P770" s="265"/>
      <c r="Q770" s="265"/>
      <c r="R770" s="141"/>
      <c r="T770" s="174"/>
      <c r="U770" s="50" t="s">
        <v>39</v>
      </c>
      <c r="V770" s="41"/>
      <c r="W770" s="175">
        <f t="shared" si="26"/>
        <v>0</v>
      </c>
      <c r="X770" s="175">
        <v>2.5000000000000001E-3</v>
      </c>
      <c r="Y770" s="175">
        <f t="shared" si="27"/>
        <v>2.5000000000000001E-3</v>
      </c>
      <c r="Z770" s="175">
        <v>0</v>
      </c>
      <c r="AA770" s="176">
        <f t="shared" si="28"/>
        <v>0</v>
      </c>
      <c r="AR770" s="22" t="s">
        <v>330</v>
      </c>
      <c r="AT770" s="22" t="s">
        <v>301</v>
      </c>
      <c r="AU770" s="22" t="s">
        <v>98</v>
      </c>
      <c r="AY770" s="22" t="s">
        <v>168</v>
      </c>
      <c r="BE770" s="111">
        <f t="shared" si="29"/>
        <v>0</v>
      </c>
      <c r="BF770" s="111">
        <f t="shared" si="30"/>
        <v>0</v>
      </c>
      <c r="BG770" s="111">
        <f t="shared" si="31"/>
        <v>0</v>
      </c>
      <c r="BH770" s="111">
        <f t="shared" si="32"/>
        <v>0</v>
      </c>
      <c r="BI770" s="111">
        <f t="shared" si="33"/>
        <v>0</v>
      </c>
      <c r="BJ770" s="22" t="s">
        <v>82</v>
      </c>
      <c r="BK770" s="111">
        <f t="shared" si="34"/>
        <v>0</v>
      </c>
      <c r="BL770" s="22" t="s">
        <v>252</v>
      </c>
      <c r="BM770" s="22" t="s">
        <v>1274</v>
      </c>
    </row>
    <row r="771" spans="1:65" ht="14.4" customHeight="1" x14ac:dyDescent="0.3">
      <c r="A771" s="39"/>
      <c r="B771" s="139"/>
      <c r="C771" s="170" t="s">
        <v>1275</v>
      </c>
      <c r="D771" s="170" t="s">
        <v>169</v>
      </c>
      <c r="E771" s="171" t="s">
        <v>1276</v>
      </c>
      <c r="F771" s="256" t="s">
        <v>1277</v>
      </c>
      <c r="G771" s="256"/>
      <c r="H771" s="256"/>
      <c r="I771" s="256"/>
      <c r="J771" s="172" t="s">
        <v>298</v>
      </c>
      <c r="K771" s="173">
        <v>3</v>
      </c>
      <c r="L771" s="257">
        <v>0</v>
      </c>
      <c r="M771" s="257"/>
      <c r="N771" s="258">
        <f t="shared" si="25"/>
        <v>0</v>
      </c>
      <c r="O771" s="258"/>
      <c r="P771" s="258"/>
      <c r="Q771" s="258"/>
      <c r="R771" s="141"/>
      <c r="T771" s="174"/>
      <c r="U771" s="50" t="s">
        <v>39</v>
      </c>
      <c r="V771" s="41"/>
      <c r="W771" s="175">
        <f t="shared" si="26"/>
        <v>0</v>
      </c>
      <c r="X771" s="175">
        <v>1.0000000000000001E-5</v>
      </c>
      <c r="Y771" s="175">
        <f t="shared" si="27"/>
        <v>3.0000000000000004E-5</v>
      </c>
      <c r="Z771" s="175">
        <v>0</v>
      </c>
      <c r="AA771" s="176">
        <f t="shared" si="28"/>
        <v>0</v>
      </c>
      <c r="AR771" s="22" t="s">
        <v>252</v>
      </c>
      <c r="AT771" s="22" t="s">
        <v>169</v>
      </c>
      <c r="AU771" s="22" t="s">
        <v>98</v>
      </c>
      <c r="AY771" s="22" t="s">
        <v>168</v>
      </c>
      <c r="BE771" s="111">
        <f t="shared" si="29"/>
        <v>0</v>
      </c>
      <c r="BF771" s="111">
        <f t="shared" si="30"/>
        <v>0</v>
      </c>
      <c r="BG771" s="111">
        <f t="shared" si="31"/>
        <v>0</v>
      </c>
      <c r="BH771" s="111">
        <f t="shared" si="32"/>
        <v>0</v>
      </c>
      <c r="BI771" s="111">
        <f t="shared" si="33"/>
        <v>0</v>
      </c>
      <c r="BJ771" s="22" t="s">
        <v>82</v>
      </c>
      <c r="BK771" s="111">
        <f t="shared" si="34"/>
        <v>0</v>
      </c>
      <c r="BL771" s="22" t="s">
        <v>252</v>
      </c>
      <c r="BM771" s="22" t="s">
        <v>1278</v>
      </c>
    </row>
    <row r="772" spans="1:65" ht="22.95" customHeight="1" x14ac:dyDescent="0.3">
      <c r="A772" s="39"/>
      <c r="B772" s="139"/>
      <c r="C772" s="195" t="s">
        <v>1279</v>
      </c>
      <c r="D772" s="195" t="s">
        <v>301</v>
      </c>
      <c r="E772" s="196" t="s">
        <v>1280</v>
      </c>
      <c r="F772" s="263" t="s">
        <v>1281</v>
      </c>
      <c r="G772" s="263"/>
      <c r="H772" s="263"/>
      <c r="I772" s="263"/>
      <c r="J772" s="197" t="s">
        <v>298</v>
      </c>
      <c r="K772" s="198">
        <v>3</v>
      </c>
      <c r="L772" s="264">
        <v>0</v>
      </c>
      <c r="M772" s="264"/>
      <c r="N772" s="265">
        <f t="shared" si="25"/>
        <v>0</v>
      </c>
      <c r="O772" s="265"/>
      <c r="P772" s="265"/>
      <c r="Q772" s="265"/>
      <c r="R772" s="141"/>
      <c r="T772" s="174"/>
      <c r="U772" s="50" t="s">
        <v>39</v>
      </c>
      <c r="V772" s="41"/>
      <c r="W772" s="175">
        <f t="shared" si="26"/>
        <v>0</v>
      </c>
      <c r="X772" s="175">
        <v>6.7000000000000002E-3</v>
      </c>
      <c r="Y772" s="175">
        <f t="shared" si="27"/>
        <v>2.01E-2</v>
      </c>
      <c r="Z772" s="175">
        <v>0</v>
      </c>
      <c r="AA772" s="176">
        <f t="shared" si="28"/>
        <v>0</v>
      </c>
      <c r="AR772" s="22" t="s">
        <v>330</v>
      </c>
      <c r="AT772" s="22" t="s">
        <v>301</v>
      </c>
      <c r="AU772" s="22" t="s">
        <v>98</v>
      </c>
      <c r="AY772" s="22" t="s">
        <v>168</v>
      </c>
      <c r="BE772" s="111">
        <f t="shared" si="29"/>
        <v>0</v>
      </c>
      <c r="BF772" s="111">
        <f t="shared" si="30"/>
        <v>0</v>
      </c>
      <c r="BG772" s="111">
        <f t="shared" si="31"/>
        <v>0</v>
      </c>
      <c r="BH772" s="111">
        <f t="shared" si="32"/>
        <v>0</v>
      </c>
      <c r="BI772" s="111">
        <f t="shared" si="33"/>
        <v>0</v>
      </c>
      <c r="BJ772" s="22" t="s">
        <v>82</v>
      </c>
      <c r="BK772" s="111">
        <f t="shared" si="34"/>
        <v>0</v>
      </c>
      <c r="BL772" s="22" t="s">
        <v>252</v>
      </c>
      <c r="BM772" s="22" t="s">
        <v>1282</v>
      </c>
    </row>
    <row r="773" spans="1:65" s="158" customFormat="1" ht="29.85" customHeight="1" x14ac:dyDescent="0.35">
      <c r="B773" s="159"/>
      <c r="C773" s="160"/>
      <c r="D773" s="169" t="s">
        <v>124</v>
      </c>
      <c r="E773" s="169"/>
      <c r="F773" s="169"/>
      <c r="G773" s="169"/>
      <c r="H773" s="169"/>
      <c r="I773" s="169"/>
      <c r="J773" s="169"/>
      <c r="K773" s="169"/>
      <c r="L773" s="169"/>
      <c r="M773" s="169"/>
      <c r="N773" s="262">
        <f>BK773</f>
        <v>0</v>
      </c>
      <c r="O773" s="262"/>
      <c r="P773" s="262"/>
      <c r="Q773" s="262"/>
      <c r="R773" s="162"/>
      <c r="T773" s="163"/>
      <c r="U773" s="160"/>
      <c r="V773" s="160"/>
      <c r="W773" s="164">
        <f>SUM(W774:W781)</f>
        <v>0</v>
      </c>
      <c r="X773" s="160"/>
      <c r="Y773" s="164">
        <f>SUM(Y774:Y781)</f>
        <v>1.8734000000000001E-2</v>
      </c>
      <c r="Z773" s="160"/>
      <c r="AA773" s="165">
        <f>SUM(AA774:AA781)</f>
        <v>0</v>
      </c>
      <c r="AR773" s="166" t="s">
        <v>98</v>
      </c>
      <c r="AT773" s="167" t="s">
        <v>73</v>
      </c>
      <c r="AU773" s="167" t="s">
        <v>82</v>
      </c>
      <c r="AY773" s="166" t="s">
        <v>168</v>
      </c>
      <c r="BK773" s="168">
        <f>SUM(BK774:BK781)</f>
        <v>0</v>
      </c>
    </row>
    <row r="774" spans="1:65" s="39" customFormat="1" ht="22.95" customHeight="1" x14ac:dyDescent="0.3">
      <c r="B774" s="139"/>
      <c r="C774" s="170" t="s">
        <v>1283</v>
      </c>
      <c r="D774" s="170" t="s">
        <v>169</v>
      </c>
      <c r="E774" s="171" t="s">
        <v>1284</v>
      </c>
      <c r="F774" s="256" t="s">
        <v>1285</v>
      </c>
      <c r="G774" s="256"/>
      <c r="H774" s="256"/>
      <c r="I774" s="256"/>
      <c r="J774" s="172" t="s">
        <v>422</v>
      </c>
      <c r="K774" s="173">
        <v>1.6</v>
      </c>
      <c r="L774" s="257">
        <v>0</v>
      </c>
      <c r="M774" s="257"/>
      <c r="N774" s="258">
        <f>ROUND(L774*K774,2)</f>
        <v>0</v>
      </c>
      <c r="O774" s="258"/>
      <c r="P774" s="258"/>
      <c r="Q774" s="258"/>
      <c r="R774" s="141"/>
      <c r="T774" s="174"/>
      <c r="U774" s="50" t="s">
        <v>39</v>
      </c>
      <c r="V774" s="41"/>
      <c r="W774" s="175">
        <f>V774*K774</f>
        <v>0</v>
      </c>
      <c r="X774" s="175">
        <v>1.49E-3</v>
      </c>
      <c r="Y774" s="175">
        <f>X774*K774</f>
        <v>2.3840000000000003E-3</v>
      </c>
      <c r="Z774" s="175">
        <v>0</v>
      </c>
      <c r="AA774" s="176">
        <f>Z774*K774</f>
        <v>0</v>
      </c>
      <c r="AR774" s="22" t="s">
        <v>252</v>
      </c>
      <c r="AT774" s="22" t="s">
        <v>169</v>
      </c>
      <c r="AU774" s="22" t="s">
        <v>98</v>
      </c>
      <c r="AY774" s="22" t="s">
        <v>168</v>
      </c>
      <c r="BE774" s="111">
        <f>IF(U774="základní",N774,0)</f>
        <v>0</v>
      </c>
      <c r="BF774" s="111">
        <f>IF(U774="snížená",N774,0)</f>
        <v>0</v>
      </c>
      <c r="BG774" s="111">
        <f>IF(U774="zákl. přenesená",N774,0)</f>
        <v>0</v>
      </c>
      <c r="BH774" s="111">
        <f>IF(U774="sníž. přenesená",N774,0)</f>
        <v>0</v>
      </c>
      <c r="BI774" s="111">
        <f>IF(U774="nulová",N774,0)</f>
        <v>0</v>
      </c>
      <c r="BJ774" s="22" t="s">
        <v>82</v>
      </c>
      <c r="BK774" s="111">
        <f>ROUND(L774*K774,2)</f>
        <v>0</v>
      </c>
      <c r="BL774" s="22" t="s">
        <v>252</v>
      </c>
      <c r="BM774" s="22" t="s">
        <v>1286</v>
      </c>
    </row>
    <row r="775" spans="1:65" s="177" customFormat="1" ht="14.4" customHeight="1" x14ac:dyDescent="0.3">
      <c r="B775" s="178"/>
      <c r="C775" s="179"/>
      <c r="D775" s="179"/>
      <c r="E775" s="180"/>
      <c r="F775" s="259" t="s">
        <v>1287</v>
      </c>
      <c r="G775" s="259"/>
      <c r="H775" s="259"/>
      <c r="I775" s="259"/>
      <c r="J775" s="179"/>
      <c r="K775" s="181">
        <v>1.6</v>
      </c>
      <c r="L775" s="179"/>
      <c r="M775" s="179"/>
      <c r="N775" s="179"/>
      <c r="O775" s="179"/>
      <c r="P775" s="179"/>
      <c r="Q775" s="179"/>
      <c r="R775" s="182"/>
      <c r="T775" s="183"/>
      <c r="U775" s="179"/>
      <c r="V775" s="179"/>
      <c r="W775" s="179"/>
      <c r="X775" s="179"/>
      <c r="Y775" s="179"/>
      <c r="Z775" s="179"/>
      <c r="AA775" s="184"/>
      <c r="AT775" s="185" t="s">
        <v>176</v>
      </c>
      <c r="AU775" s="185" t="s">
        <v>98</v>
      </c>
      <c r="AV775" s="177" t="s">
        <v>98</v>
      </c>
      <c r="AW775" s="177" t="s">
        <v>32</v>
      </c>
      <c r="AX775" s="177" t="s">
        <v>82</v>
      </c>
      <c r="AY775" s="185" t="s">
        <v>168</v>
      </c>
    </row>
    <row r="776" spans="1:65" s="39" customFormat="1" ht="22.95" customHeight="1" x14ac:dyDescent="0.3">
      <c r="B776" s="139"/>
      <c r="C776" s="170" t="s">
        <v>1288</v>
      </c>
      <c r="D776" s="170" t="s">
        <v>169</v>
      </c>
      <c r="E776" s="171" t="s">
        <v>1289</v>
      </c>
      <c r="F776" s="256" t="s">
        <v>1290</v>
      </c>
      <c r="G776" s="256"/>
      <c r="H776" s="256"/>
      <c r="I776" s="256"/>
      <c r="J776" s="172" t="s">
        <v>422</v>
      </c>
      <c r="K776" s="173">
        <v>2.2000000000000002</v>
      </c>
      <c r="L776" s="257">
        <v>0</v>
      </c>
      <c r="M776" s="257"/>
      <c r="N776" s="258">
        <f>ROUND(L776*K776,2)</f>
        <v>0</v>
      </c>
      <c r="O776" s="258"/>
      <c r="P776" s="258"/>
      <c r="Q776" s="258"/>
      <c r="R776" s="141"/>
      <c r="T776" s="174"/>
      <c r="U776" s="50" t="s">
        <v>39</v>
      </c>
      <c r="V776" s="41"/>
      <c r="W776" s="175">
        <f>V776*K776</f>
        <v>0</v>
      </c>
      <c r="X776" s="175">
        <v>1.9499999999999999E-3</v>
      </c>
      <c r="Y776" s="175">
        <f>X776*K776</f>
        <v>4.2900000000000004E-3</v>
      </c>
      <c r="Z776" s="175">
        <v>0</v>
      </c>
      <c r="AA776" s="176">
        <f>Z776*K776</f>
        <v>0</v>
      </c>
      <c r="AR776" s="22" t="s">
        <v>252</v>
      </c>
      <c r="AT776" s="22" t="s">
        <v>169</v>
      </c>
      <c r="AU776" s="22" t="s">
        <v>98</v>
      </c>
      <c r="AY776" s="22" t="s">
        <v>168</v>
      </c>
      <c r="BE776" s="111">
        <f>IF(U776="základní",N776,0)</f>
        <v>0</v>
      </c>
      <c r="BF776" s="111">
        <f>IF(U776="snížená",N776,0)</f>
        <v>0</v>
      </c>
      <c r="BG776" s="111">
        <f>IF(U776="zákl. přenesená",N776,0)</f>
        <v>0</v>
      </c>
      <c r="BH776" s="111">
        <f>IF(U776="sníž. přenesená",N776,0)</f>
        <v>0</v>
      </c>
      <c r="BI776" s="111">
        <f>IF(U776="nulová",N776,0)</f>
        <v>0</v>
      </c>
      <c r="BJ776" s="22" t="s">
        <v>82</v>
      </c>
      <c r="BK776" s="111">
        <f>ROUND(L776*K776,2)</f>
        <v>0</v>
      </c>
      <c r="BL776" s="22" t="s">
        <v>252</v>
      </c>
      <c r="BM776" s="22" t="s">
        <v>1291</v>
      </c>
    </row>
    <row r="777" spans="1:65" s="177" customFormat="1" ht="14.4" customHeight="1" x14ac:dyDescent="0.3">
      <c r="B777" s="178"/>
      <c r="C777" s="179"/>
      <c r="D777" s="179"/>
      <c r="E777" s="180"/>
      <c r="F777" s="259" t="s">
        <v>1292</v>
      </c>
      <c r="G777" s="259"/>
      <c r="H777" s="259"/>
      <c r="I777" s="259"/>
      <c r="J777" s="179"/>
      <c r="K777" s="181">
        <v>2.2000000000000002</v>
      </c>
      <c r="L777" s="179"/>
      <c r="M777" s="179"/>
      <c r="N777" s="179"/>
      <c r="O777" s="179"/>
      <c r="P777" s="179"/>
      <c r="Q777" s="179"/>
      <c r="R777" s="182"/>
      <c r="T777" s="183"/>
      <c r="U777" s="179"/>
      <c r="V777" s="179"/>
      <c r="W777" s="179"/>
      <c r="X777" s="179"/>
      <c r="Y777" s="179"/>
      <c r="Z777" s="179"/>
      <c r="AA777" s="184"/>
      <c r="AT777" s="185" t="s">
        <v>176</v>
      </c>
      <c r="AU777" s="185" t="s">
        <v>98</v>
      </c>
      <c r="AV777" s="177" t="s">
        <v>98</v>
      </c>
      <c r="AW777" s="177" t="s">
        <v>32</v>
      </c>
      <c r="AX777" s="177" t="s">
        <v>82</v>
      </c>
      <c r="AY777" s="185" t="s">
        <v>168</v>
      </c>
    </row>
    <row r="778" spans="1:65" s="39" customFormat="1" ht="34.200000000000003" customHeight="1" x14ac:dyDescent="0.3">
      <c r="B778" s="139"/>
      <c r="C778" s="170" t="s">
        <v>1293</v>
      </c>
      <c r="D778" s="170" t="s">
        <v>169</v>
      </c>
      <c r="E778" s="171" t="s">
        <v>1294</v>
      </c>
      <c r="F778" s="256" t="s">
        <v>1295</v>
      </c>
      <c r="G778" s="256"/>
      <c r="H778" s="256"/>
      <c r="I778" s="256"/>
      <c r="J778" s="172" t="s">
        <v>298</v>
      </c>
      <c r="K778" s="173">
        <v>1</v>
      </c>
      <c r="L778" s="257">
        <v>0</v>
      </c>
      <c r="M778" s="257"/>
      <c r="N778" s="258">
        <f>ROUND(L778*K778,2)</f>
        <v>0</v>
      </c>
      <c r="O778" s="258"/>
      <c r="P778" s="258"/>
      <c r="Q778" s="258"/>
      <c r="R778" s="141"/>
      <c r="T778" s="174"/>
      <c r="U778" s="50" t="s">
        <v>39</v>
      </c>
      <c r="V778" s="41"/>
      <c r="W778" s="175">
        <f>V778*K778</f>
        <v>0</v>
      </c>
      <c r="X778" s="175">
        <v>1.8400000000000001E-3</v>
      </c>
      <c r="Y778" s="175">
        <f>X778*K778</f>
        <v>1.8400000000000001E-3</v>
      </c>
      <c r="Z778" s="175">
        <v>0</v>
      </c>
      <c r="AA778" s="176">
        <f>Z778*K778</f>
        <v>0</v>
      </c>
      <c r="AR778" s="22" t="s">
        <v>252</v>
      </c>
      <c r="AT778" s="22" t="s">
        <v>169</v>
      </c>
      <c r="AU778" s="22" t="s">
        <v>98</v>
      </c>
      <c r="AY778" s="22" t="s">
        <v>168</v>
      </c>
      <c r="BE778" s="111">
        <f>IF(U778="základní",N778,0)</f>
        <v>0</v>
      </c>
      <c r="BF778" s="111">
        <f>IF(U778="snížená",N778,0)</f>
        <v>0</v>
      </c>
      <c r="BG778" s="111">
        <f>IF(U778="zákl. přenesená",N778,0)</f>
        <v>0</v>
      </c>
      <c r="BH778" s="111">
        <f>IF(U778="sníž. přenesená",N778,0)</f>
        <v>0</v>
      </c>
      <c r="BI778" s="111">
        <f>IF(U778="nulová",N778,0)</f>
        <v>0</v>
      </c>
      <c r="BJ778" s="22" t="s">
        <v>82</v>
      </c>
      <c r="BK778" s="111">
        <f>ROUND(L778*K778,2)</f>
        <v>0</v>
      </c>
      <c r="BL778" s="22" t="s">
        <v>252</v>
      </c>
      <c r="BM778" s="22" t="s">
        <v>1296</v>
      </c>
    </row>
    <row r="779" spans="1:65" s="39" customFormat="1" ht="34.200000000000003" customHeight="1" x14ac:dyDescent="0.3">
      <c r="B779" s="139"/>
      <c r="C779" s="170" t="s">
        <v>1297</v>
      </c>
      <c r="D779" s="170" t="s">
        <v>169</v>
      </c>
      <c r="E779" s="171" t="s">
        <v>1298</v>
      </c>
      <c r="F779" s="256" t="s">
        <v>1299</v>
      </c>
      <c r="G779" s="256"/>
      <c r="H779" s="256"/>
      <c r="I779" s="256"/>
      <c r="J779" s="172" t="s">
        <v>298</v>
      </c>
      <c r="K779" s="173">
        <v>1</v>
      </c>
      <c r="L779" s="257">
        <v>0</v>
      </c>
      <c r="M779" s="257"/>
      <c r="N779" s="258">
        <f>ROUND(L779*K779,2)</f>
        <v>0</v>
      </c>
      <c r="O779" s="258"/>
      <c r="P779" s="258"/>
      <c r="Q779" s="258"/>
      <c r="R779" s="141"/>
      <c r="T779" s="174"/>
      <c r="U779" s="50" t="s">
        <v>39</v>
      </c>
      <c r="V779" s="41"/>
      <c r="W779" s="175">
        <f>V779*K779</f>
        <v>0</v>
      </c>
      <c r="X779" s="175">
        <v>2.5400000000000002E-3</v>
      </c>
      <c r="Y779" s="175">
        <f>X779*K779</f>
        <v>2.5400000000000002E-3</v>
      </c>
      <c r="Z779" s="175">
        <v>0</v>
      </c>
      <c r="AA779" s="176">
        <f>Z779*K779</f>
        <v>0</v>
      </c>
      <c r="AR779" s="22" t="s">
        <v>252</v>
      </c>
      <c r="AT779" s="22" t="s">
        <v>169</v>
      </c>
      <c r="AU779" s="22" t="s">
        <v>98</v>
      </c>
      <c r="AY779" s="22" t="s">
        <v>168</v>
      </c>
      <c r="BE779" s="111">
        <f>IF(U779="základní",N779,0)</f>
        <v>0</v>
      </c>
      <c r="BF779" s="111">
        <f>IF(U779="snížená",N779,0)</f>
        <v>0</v>
      </c>
      <c r="BG779" s="111">
        <f>IF(U779="zákl. přenesená",N779,0)</f>
        <v>0</v>
      </c>
      <c r="BH779" s="111">
        <f>IF(U779="sníž. přenesená",N779,0)</f>
        <v>0</v>
      </c>
      <c r="BI779" s="111">
        <f>IF(U779="nulová",N779,0)</f>
        <v>0</v>
      </c>
      <c r="BJ779" s="22" t="s">
        <v>82</v>
      </c>
      <c r="BK779" s="111">
        <f>ROUND(L779*K779,2)</f>
        <v>0</v>
      </c>
      <c r="BL779" s="22" t="s">
        <v>252</v>
      </c>
      <c r="BM779" s="22" t="s">
        <v>1300</v>
      </c>
    </row>
    <row r="780" spans="1:65" s="39" customFormat="1" ht="34.200000000000003" customHeight="1" x14ac:dyDescent="0.3">
      <c r="B780" s="139"/>
      <c r="C780" s="170" t="s">
        <v>1301</v>
      </c>
      <c r="D780" s="170" t="s">
        <v>169</v>
      </c>
      <c r="E780" s="171" t="s">
        <v>1302</v>
      </c>
      <c r="F780" s="256" t="s">
        <v>1303</v>
      </c>
      <c r="G780" s="256"/>
      <c r="H780" s="256"/>
      <c r="I780" s="256"/>
      <c r="J780" s="172" t="s">
        <v>298</v>
      </c>
      <c r="K780" s="173">
        <v>3</v>
      </c>
      <c r="L780" s="257">
        <v>0</v>
      </c>
      <c r="M780" s="257"/>
      <c r="N780" s="258">
        <f>ROUND(L780*K780,2)</f>
        <v>0</v>
      </c>
      <c r="O780" s="258"/>
      <c r="P780" s="258"/>
      <c r="Q780" s="258"/>
      <c r="R780" s="141"/>
      <c r="T780" s="174"/>
      <c r="U780" s="50" t="s">
        <v>39</v>
      </c>
      <c r="V780" s="41"/>
      <c r="W780" s="175">
        <f>V780*K780</f>
        <v>0</v>
      </c>
      <c r="X780" s="175">
        <v>2.5600000000000002E-3</v>
      </c>
      <c r="Y780" s="175">
        <f>X780*K780</f>
        <v>7.6800000000000011E-3</v>
      </c>
      <c r="Z780" s="175">
        <v>0</v>
      </c>
      <c r="AA780" s="176">
        <f>Z780*K780</f>
        <v>0</v>
      </c>
      <c r="AR780" s="22" t="s">
        <v>252</v>
      </c>
      <c r="AT780" s="22" t="s">
        <v>169</v>
      </c>
      <c r="AU780" s="22" t="s">
        <v>98</v>
      </c>
      <c r="AY780" s="22" t="s">
        <v>168</v>
      </c>
      <c r="BE780" s="111">
        <f>IF(U780="základní",N780,0)</f>
        <v>0</v>
      </c>
      <c r="BF780" s="111">
        <f>IF(U780="snížená",N780,0)</f>
        <v>0</v>
      </c>
      <c r="BG780" s="111">
        <f>IF(U780="zákl. přenesená",N780,0)</f>
        <v>0</v>
      </c>
      <c r="BH780" s="111">
        <f>IF(U780="sníž. přenesená",N780,0)</f>
        <v>0</v>
      </c>
      <c r="BI780" s="111">
        <f>IF(U780="nulová",N780,0)</f>
        <v>0</v>
      </c>
      <c r="BJ780" s="22" t="s">
        <v>82</v>
      </c>
      <c r="BK780" s="111">
        <f>ROUND(L780*K780,2)</f>
        <v>0</v>
      </c>
      <c r="BL780" s="22" t="s">
        <v>252</v>
      </c>
      <c r="BM780" s="22" t="s">
        <v>1304</v>
      </c>
    </row>
    <row r="781" spans="1:65" ht="34.200000000000003" customHeight="1" x14ac:dyDescent="0.3">
      <c r="A781" s="39"/>
      <c r="B781" s="139"/>
      <c r="C781" s="170" t="s">
        <v>1305</v>
      </c>
      <c r="D781" s="170" t="s">
        <v>169</v>
      </c>
      <c r="E781" s="171" t="s">
        <v>1306</v>
      </c>
      <c r="F781" s="256" t="s">
        <v>1307</v>
      </c>
      <c r="G781" s="256"/>
      <c r="H781" s="256"/>
      <c r="I781" s="256"/>
      <c r="J781" s="172" t="s">
        <v>1308</v>
      </c>
      <c r="K781" s="207">
        <v>0</v>
      </c>
      <c r="L781" s="257">
        <v>0</v>
      </c>
      <c r="M781" s="257"/>
      <c r="N781" s="258">
        <f>ROUND(L781*K781,2)</f>
        <v>0</v>
      </c>
      <c r="O781" s="258"/>
      <c r="P781" s="258"/>
      <c r="Q781" s="258"/>
      <c r="R781" s="141"/>
      <c r="T781" s="174"/>
      <c r="U781" s="50" t="s">
        <v>39</v>
      </c>
      <c r="V781" s="41"/>
      <c r="W781" s="175">
        <f>V781*K781</f>
        <v>0</v>
      </c>
      <c r="X781" s="175">
        <v>0</v>
      </c>
      <c r="Y781" s="175">
        <f>X781*K781</f>
        <v>0</v>
      </c>
      <c r="Z781" s="175">
        <v>0</v>
      </c>
      <c r="AA781" s="176">
        <f>Z781*K781</f>
        <v>0</v>
      </c>
      <c r="AR781" s="22" t="s">
        <v>252</v>
      </c>
      <c r="AT781" s="22" t="s">
        <v>169</v>
      </c>
      <c r="AU781" s="22" t="s">
        <v>98</v>
      </c>
      <c r="AY781" s="22" t="s">
        <v>168</v>
      </c>
      <c r="BE781" s="111">
        <f>IF(U781="základní",N781,0)</f>
        <v>0</v>
      </c>
      <c r="BF781" s="111">
        <f>IF(U781="snížená",N781,0)</f>
        <v>0</v>
      </c>
      <c r="BG781" s="111">
        <f>IF(U781="zákl. přenesená",N781,0)</f>
        <v>0</v>
      </c>
      <c r="BH781" s="111">
        <f>IF(U781="sníž. přenesená",N781,0)</f>
        <v>0</v>
      </c>
      <c r="BI781" s="111">
        <f>IF(U781="nulová",N781,0)</f>
        <v>0</v>
      </c>
      <c r="BJ781" s="22" t="s">
        <v>82</v>
      </c>
      <c r="BK781" s="111">
        <f>ROUND(L781*K781,2)</f>
        <v>0</v>
      </c>
      <c r="BL781" s="22" t="s">
        <v>252</v>
      </c>
      <c r="BM781" s="22" t="s">
        <v>1309</v>
      </c>
    </row>
    <row r="782" spans="1:65" s="158" customFormat="1" ht="29.85" customHeight="1" x14ac:dyDescent="0.35">
      <c r="B782" s="159"/>
      <c r="C782" s="160"/>
      <c r="D782" s="169" t="s">
        <v>125</v>
      </c>
      <c r="E782" s="169"/>
      <c r="F782" s="169"/>
      <c r="G782" s="169"/>
      <c r="H782" s="169"/>
      <c r="I782" s="169"/>
      <c r="J782" s="169"/>
      <c r="K782" s="169"/>
      <c r="L782" s="169"/>
      <c r="M782" s="169"/>
      <c r="N782" s="262">
        <f>BK782</f>
        <v>0</v>
      </c>
      <c r="O782" s="262"/>
      <c r="P782" s="262"/>
      <c r="Q782" s="262"/>
      <c r="R782" s="162"/>
      <c r="T782" s="163"/>
      <c r="U782" s="160"/>
      <c r="V782" s="160"/>
      <c r="W782" s="164">
        <f>SUM(W783:W796)</f>
        <v>0</v>
      </c>
      <c r="X782" s="160"/>
      <c r="Y782" s="164">
        <f>SUM(Y783:Y796)</f>
        <v>2.3242400000000001</v>
      </c>
      <c r="Z782" s="160"/>
      <c r="AA782" s="165">
        <f>SUM(AA783:AA796)</f>
        <v>2.9229279999999997</v>
      </c>
      <c r="AR782" s="166" t="s">
        <v>98</v>
      </c>
      <c r="AT782" s="167" t="s">
        <v>73</v>
      </c>
      <c r="AU782" s="167" t="s">
        <v>82</v>
      </c>
      <c r="AY782" s="166" t="s">
        <v>168</v>
      </c>
      <c r="BK782" s="168">
        <f>SUM(BK783:BK796)</f>
        <v>0</v>
      </c>
    </row>
    <row r="783" spans="1:65" s="39" customFormat="1" ht="34.200000000000003" customHeight="1" x14ac:dyDescent="0.3">
      <c r="B783" s="139"/>
      <c r="C783" s="170" t="s">
        <v>1310</v>
      </c>
      <c r="D783" s="170" t="s">
        <v>169</v>
      </c>
      <c r="E783" s="171" t="s">
        <v>1311</v>
      </c>
      <c r="F783" s="256" t="s">
        <v>1312</v>
      </c>
      <c r="G783" s="256"/>
      <c r="H783" s="256"/>
      <c r="I783" s="256"/>
      <c r="J783" s="172" t="s">
        <v>211</v>
      </c>
      <c r="K783" s="173">
        <v>42.58</v>
      </c>
      <c r="L783" s="257">
        <v>0</v>
      </c>
      <c r="M783" s="257"/>
      <c r="N783" s="258">
        <f>ROUND(L783*K783,2)</f>
        <v>0</v>
      </c>
      <c r="O783" s="258"/>
      <c r="P783" s="258"/>
      <c r="Q783" s="258"/>
      <c r="R783" s="141"/>
      <c r="T783" s="174"/>
      <c r="U783" s="50" t="s">
        <v>39</v>
      </c>
      <c r="V783" s="41"/>
      <c r="W783" s="175">
        <f>V783*K783</f>
        <v>0</v>
      </c>
      <c r="X783" s="175">
        <v>0</v>
      </c>
      <c r="Y783" s="175">
        <f>X783*K783</f>
        <v>0</v>
      </c>
      <c r="Z783" s="175">
        <v>0</v>
      </c>
      <c r="AA783" s="176">
        <f>Z783*K783</f>
        <v>0</v>
      </c>
      <c r="AR783" s="22" t="s">
        <v>252</v>
      </c>
      <c r="AT783" s="22" t="s">
        <v>169</v>
      </c>
      <c r="AU783" s="22" t="s">
        <v>98</v>
      </c>
      <c r="AY783" s="22" t="s">
        <v>168</v>
      </c>
      <c r="BE783" s="111">
        <f>IF(U783="základní",N783,0)</f>
        <v>0</v>
      </c>
      <c r="BF783" s="111">
        <f>IF(U783="snížená",N783,0)</f>
        <v>0</v>
      </c>
      <c r="BG783" s="111">
        <f>IF(U783="zákl. přenesená",N783,0)</f>
        <v>0</v>
      </c>
      <c r="BH783" s="111">
        <f>IF(U783="sníž. přenesená",N783,0)</f>
        <v>0</v>
      </c>
      <c r="BI783" s="111">
        <f>IF(U783="nulová",N783,0)</f>
        <v>0</v>
      </c>
      <c r="BJ783" s="22" t="s">
        <v>82</v>
      </c>
      <c r="BK783" s="111">
        <f>ROUND(L783*K783,2)</f>
        <v>0</v>
      </c>
      <c r="BL783" s="22" t="s">
        <v>252</v>
      </c>
      <c r="BM783" s="22" t="s">
        <v>1313</v>
      </c>
    </row>
    <row r="784" spans="1:65" s="177" customFormat="1" ht="22.95" customHeight="1" x14ac:dyDescent="0.3">
      <c r="B784" s="178"/>
      <c r="C784" s="179"/>
      <c r="D784" s="179"/>
      <c r="E784" s="180"/>
      <c r="F784" s="259" t="s">
        <v>1314</v>
      </c>
      <c r="G784" s="259"/>
      <c r="H784" s="259"/>
      <c r="I784" s="259"/>
      <c r="J784" s="179"/>
      <c r="K784" s="181">
        <v>34.18</v>
      </c>
      <c r="L784" s="179"/>
      <c r="M784" s="179"/>
      <c r="N784" s="179"/>
      <c r="O784" s="179"/>
      <c r="P784" s="179"/>
      <c r="Q784" s="179"/>
      <c r="R784" s="182"/>
      <c r="T784" s="183"/>
      <c r="U784" s="179"/>
      <c r="V784" s="179"/>
      <c r="W784" s="179"/>
      <c r="X784" s="179"/>
      <c r="Y784" s="179"/>
      <c r="Z784" s="179"/>
      <c r="AA784" s="184"/>
      <c r="AT784" s="185" t="s">
        <v>176</v>
      </c>
      <c r="AU784" s="185" t="s">
        <v>98</v>
      </c>
      <c r="AV784" s="177" t="s">
        <v>98</v>
      </c>
      <c r="AW784" s="177" t="s">
        <v>32</v>
      </c>
      <c r="AX784" s="177" t="s">
        <v>74</v>
      </c>
      <c r="AY784" s="185" t="s">
        <v>168</v>
      </c>
    </row>
    <row r="785" spans="1:65" ht="22.95" customHeight="1" x14ac:dyDescent="0.3">
      <c r="A785" s="177"/>
      <c r="B785" s="178"/>
      <c r="C785" s="179"/>
      <c r="D785" s="179"/>
      <c r="E785" s="180"/>
      <c r="F785" s="260" t="s">
        <v>1315</v>
      </c>
      <c r="G785" s="260"/>
      <c r="H785" s="260"/>
      <c r="I785" s="260"/>
      <c r="J785" s="179"/>
      <c r="K785" s="181">
        <v>8.4</v>
      </c>
      <c r="L785" s="179"/>
      <c r="M785" s="179"/>
      <c r="N785" s="179"/>
      <c r="O785" s="179"/>
      <c r="P785" s="179"/>
      <c r="Q785" s="179"/>
      <c r="R785" s="182"/>
      <c r="T785" s="183"/>
      <c r="U785" s="179"/>
      <c r="V785" s="179"/>
      <c r="W785" s="179"/>
      <c r="X785" s="179"/>
      <c r="Y785" s="179"/>
      <c r="Z785" s="179"/>
      <c r="AA785" s="184"/>
      <c r="AT785" s="185" t="s">
        <v>176</v>
      </c>
      <c r="AU785" s="185" t="s">
        <v>98</v>
      </c>
      <c r="AV785" s="177" t="s">
        <v>98</v>
      </c>
      <c r="AW785" s="177" t="s">
        <v>32</v>
      </c>
      <c r="AX785" s="177" t="s">
        <v>74</v>
      </c>
      <c r="AY785" s="185" t="s">
        <v>168</v>
      </c>
    </row>
    <row r="786" spans="1:65" s="186" customFormat="1" ht="14.4" customHeight="1" x14ac:dyDescent="0.3">
      <c r="B786" s="187"/>
      <c r="C786" s="188"/>
      <c r="D786" s="188"/>
      <c r="E786" s="189"/>
      <c r="F786" s="261" t="s">
        <v>178</v>
      </c>
      <c r="G786" s="261"/>
      <c r="H786" s="261"/>
      <c r="I786" s="261"/>
      <c r="J786" s="188"/>
      <c r="K786" s="190">
        <v>42.58</v>
      </c>
      <c r="L786" s="188"/>
      <c r="M786" s="188"/>
      <c r="N786" s="188"/>
      <c r="O786" s="188"/>
      <c r="P786" s="188"/>
      <c r="Q786" s="188"/>
      <c r="R786" s="191"/>
      <c r="T786" s="192"/>
      <c r="U786" s="188"/>
      <c r="V786" s="188"/>
      <c r="W786" s="188"/>
      <c r="X786" s="188"/>
      <c r="Y786" s="188"/>
      <c r="Z786" s="188"/>
      <c r="AA786" s="193"/>
      <c r="AT786" s="194" t="s">
        <v>176</v>
      </c>
      <c r="AU786" s="194" t="s">
        <v>98</v>
      </c>
      <c r="AV786" s="186" t="s">
        <v>173</v>
      </c>
      <c r="AW786" s="186" t="s">
        <v>32</v>
      </c>
      <c r="AX786" s="186" t="s">
        <v>82</v>
      </c>
      <c r="AY786" s="194" t="s">
        <v>168</v>
      </c>
    </row>
    <row r="787" spans="1:65" s="39" customFormat="1" ht="22.95" customHeight="1" x14ac:dyDescent="0.3">
      <c r="B787" s="139"/>
      <c r="C787" s="195" t="s">
        <v>1316</v>
      </c>
      <c r="D787" s="195" t="s">
        <v>301</v>
      </c>
      <c r="E787" s="196" t="s">
        <v>1317</v>
      </c>
      <c r="F787" s="263" t="s">
        <v>1318</v>
      </c>
      <c r="G787" s="263"/>
      <c r="H787" s="263"/>
      <c r="I787" s="263"/>
      <c r="J787" s="197" t="s">
        <v>298</v>
      </c>
      <c r="K787" s="198">
        <v>1367.2</v>
      </c>
      <c r="L787" s="264">
        <v>0</v>
      </c>
      <c r="M787" s="264"/>
      <c r="N787" s="265">
        <f>ROUND(L787*K787,2)</f>
        <v>0</v>
      </c>
      <c r="O787" s="265"/>
      <c r="P787" s="265"/>
      <c r="Q787" s="265"/>
      <c r="R787" s="141"/>
      <c r="T787" s="174"/>
      <c r="U787" s="50" t="s">
        <v>39</v>
      </c>
      <c r="V787" s="41"/>
      <c r="W787" s="175">
        <f>V787*K787</f>
        <v>0</v>
      </c>
      <c r="X787" s="175">
        <v>1.6999999999999999E-3</v>
      </c>
      <c r="Y787" s="175">
        <f>X787*K787</f>
        <v>2.3242400000000001</v>
      </c>
      <c r="Z787" s="175">
        <v>0</v>
      </c>
      <c r="AA787" s="176">
        <f>Z787*K787</f>
        <v>0</v>
      </c>
      <c r="AR787" s="22" t="s">
        <v>330</v>
      </c>
      <c r="AT787" s="22" t="s">
        <v>301</v>
      </c>
      <c r="AU787" s="22" t="s">
        <v>98</v>
      </c>
      <c r="AY787" s="22" t="s">
        <v>168</v>
      </c>
      <c r="BE787" s="111">
        <f>IF(U787="základní",N787,0)</f>
        <v>0</v>
      </c>
      <c r="BF787" s="111">
        <f>IF(U787="snížená",N787,0)</f>
        <v>0</v>
      </c>
      <c r="BG787" s="111">
        <f>IF(U787="zákl. přenesená",N787,0)</f>
        <v>0</v>
      </c>
      <c r="BH787" s="111">
        <f>IF(U787="sníž. přenesená",N787,0)</f>
        <v>0</v>
      </c>
      <c r="BI787" s="111">
        <f>IF(U787="nulová",N787,0)</f>
        <v>0</v>
      </c>
      <c r="BJ787" s="22" t="s">
        <v>82</v>
      </c>
      <c r="BK787" s="111">
        <f>ROUND(L787*K787,2)</f>
        <v>0</v>
      </c>
      <c r="BL787" s="22" t="s">
        <v>252</v>
      </c>
      <c r="BM787" s="22" t="s">
        <v>1319</v>
      </c>
    </row>
    <row r="788" spans="1:65" s="177" customFormat="1" ht="22.95" customHeight="1" x14ac:dyDescent="0.3">
      <c r="B788" s="178"/>
      <c r="C788" s="179"/>
      <c r="D788" s="179"/>
      <c r="E788" s="180"/>
      <c r="F788" s="259" t="s">
        <v>1320</v>
      </c>
      <c r="G788" s="259"/>
      <c r="H788" s="259"/>
      <c r="I788" s="259"/>
      <c r="J788" s="179"/>
      <c r="K788" s="181">
        <v>1367.2</v>
      </c>
      <c r="L788" s="179"/>
      <c r="M788" s="179"/>
      <c r="N788" s="179"/>
      <c r="O788" s="179"/>
      <c r="P788" s="179"/>
      <c r="Q788" s="179"/>
      <c r="R788" s="182"/>
      <c r="T788" s="183"/>
      <c r="U788" s="179"/>
      <c r="V788" s="179"/>
      <c r="W788" s="179"/>
      <c r="X788" s="179"/>
      <c r="Y788" s="179"/>
      <c r="Z788" s="179"/>
      <c r="AA788" s="184"/>
      <c r="AT788" s="185" t="s">
        <v>176</v>
      </c>
      <c r="AU788" s="185" t="s">
        <v>98</v>
      </c>
      <c r="AV788" s="177" t="s">
        <v>98</v>
      </c>
      <c r="AW788" s="177" t="s">
        <v>32</v>
      </c>
      <c r="AX788" s="177" t="s">
        <v>82</v>
      </c>
      <c r="AY788" s="185" t="s">
        <v>168</v>
      </c>
    </row>
    <row r="789" spans="1:65" s="39" customFormat="1" ht="22.95" customHeight="1" x14ac:dyDescent="0.3">
      <c r="B789" s="139"/>
      <c r="C789" s="170" t="s">
        <v>1321</v>
      </c>
      <c r="D789" s="170" t="s">
        <v>169</v>
      </c>
      <c r="E789" s="171" t="s">
        <v>1322</v>
      </c>
      <c r="F789" s="256" t="s">
        <v>1323</v>
      </c>
      <c r="G789" s="256"/>
      <c r="H789" s="256"/>
      <c r="I789" s="256"/>
      <c r="J789" s="172" t="s">
        <v>211</v>
      </c>
      <c r="K789" s="173">
        <v>35.619999999999997</v>
      </c>
      <c r="L789" s="257">
        <v>0</v>
      </c>
      <c r="M789" s="257"/>
      <c r="N789" s="258">
        <f>ROUND(L789*K789,2)</f>
        <v>0</v>
      </c>
      <c r="O789" s="258"/>
      <c r="P789" s="258"/>
      <c r="Q789" s="258"/>
      <c r="R789" s="141"/>
      <c r="T789" s="174"/>
      <c r="U789" s="50" t="s">
        <v>39</v>
      </c>
      <c r="V789" s="41"/>
      <c r="W789" s="175">
        <f>V789*K789</f>
        <v>0</v>
      </c>
      <c r="X789" s="175">
        <v>0</v>
      </c>
      <c r="Y789" s="175">
        <f>X789*K789</f>
        <v>0</v>
      </c>
      <c r="Z789" s="175">
        <v>6.6400000000000001E-2</v>
      </c>
      <c r="AA789" s="176">
        <f>Z789*K789</f>
        <v>2.3651679999999997</v>
      </c>
      <c r="AR789" s="22" t="s">
        <v>252</v>
      </c>
      <c r="AT789" s="22" t="s">
        <v>169</v>
      </c>
      <c r="AU789" s="22" t="s">
        <v>98</v>
      </c>
      <c r="AY789" s="22" t="s">
        <v>168</v>
      </c>
      <c r="BE789" s="111">
        <f>IF(U789="základní",N789,0)</f>
        <v>0</v>
      </c>
      <c r="BF789" s="111">
        <f>IF(U789="snížená",N789,0)</f>
        <v>0</v>
      </c>
      <c r="BG789" s="111">
        <f>IF(U789="zákl. přenesená",N789,0)</f>
        <v>0</v>
      </c>
      <c r="BH789" s="111">
        <f>IF(U789="sníž. přenesená",N789,0)</f>
        <v>0</v>
      </c>
      <c r="BI789" s="111">
        <f>IF(U789="nulová",N789,0)</f>
        <v>0</v>
      </c>
      <c r="BJ789" s="22" t="s">
        <v>82</v>
      </c>
      <c r="BK789" s="111">
        <f>ROUND(L789*K789,2)</f>
        <v>0</v>
      </c>
      <c r="BL789" s="22" t="s">
        <v>252</v>
      </c>
      <c r="BM789" s="22" t="s">
        <v>1324</v>
      </c>
    </row>
    <row r="790" spans="1:65" s="177" customFormat="1" ht="22.95" customHeight="1" x14ac:dyDescent="0.3">
      <c r="B790" s="178"/>
      <c r="C790" s="179"/>
      <c r="D790" s="179"/>
      <c r="E790" s="180"/>
      <c r="F790" s="259" t="s">
        <v>1314</v>
      </c>
      <c r="G790" s="259"/>
      <c r="H790" s="259"/>
      <c r="I790" s="259"/>
      <c r="J790" s="179"/>
      <c r="K790" s="181">
        <v>34.18</v>
      </c>
      <c r="L790" s="179"/>
      <c r="M790" s="179"/>
      <c r="N790" s="179"/>
      <c r="O790" s="179"/>
      <c r="P790" s="179"/>
      <c r="Q790" s="179"/>
      <c r="R790" s="182"/>
      <c r="T790" s="183"/>
      <c r="U790" s="179"/>
      <c r="V790" s="179"/>
      <c r="W790" s="179"/>
      <c r="X790" s="179"/>
      <c r="Y790" s="179"/>
      <c r="Z790" s="179"/>
      <c r="AA790" s="184"/>
      <c r="AT790" s="185" t="s">
        <v>176</v>
      </c>
      <c r="AU790" s="185" t="s">
        <v>98</v>
      </c>
      <c r="AV790" s="177" t="s">
        <v>98</v>
      </c>
      <c r="AW790" s="177" t="s">
        <v>32</v>
      </c>
      <c r="AX790" s="177" t="s">
        <v>74</v>
      </c>
      <c r="AY790" s="185" t="s">
        <v>168</v>
      </c>
    </row>
    <row r="791" spans="1:65" ht="14.4" customHeight="1" x14ac:dyDescent="0.3">
      <c r="A791" s="177"/>
      <c r="B791" s="178"/>
      <c r="C791" s="179"/>
      <c r="D791" s="179"/>
      <c r="E791" s="180"/>
      <c r="F791" s="260" t="s">
        <v>1047</v>
      </c>
      <c r="G791" s="260"/>
      <c r="H791" s="260"/>
      <c r="I791" s="260"/>
      <c r="J791" s="179"/>
      <c r="K791" s="181">
        <v>1.44</v>
      </c>
      <c r="L791" s="179"/>
      <c r="M791" s="179"/>
      <c r="N791" s="179"/>
      <c r="O791" s="179"/>
      <c r="P791" s="179"/>
      <c r="Q791" s="179"/>
      <c r="R791" s="182"/>
      <c r="T791" s="183"/>
      <c r="U791" s="179"/>
      <c r="V791" s="179"/>
      <c r="W791" s="179"/>
      <c r="X791" s="179"/>
      <c r="Y791" s="179"/>
      <c r="Z791" s="179"/>
      <c r="AA791" s="184"/>
      <c r="AT791" s="185" t="s">
        <v>176</v>
      </c>
      <c r="AU791" s="185" t="s">
        <v>98</v>
      </c>
      <c r="AV791" s="177" t="s">
        <v>98</v>
      </c>
      <c r="AW791" s="177" t="s">
        <v>32</v>
      </c>
      <c r="AX791" s="177" t="s">
        <v>74</v>
      </c>
      <c r="AY791" s="185" t="s">
        <v>168</v>
      </c>
    </row>
    <row r="792" spans="1:65" s="186" customFormat="1" ht="14.4" customHeight="1" x14ac:dyDescent="0.3">
      <c r="B792" s="187"/>
      <c r="C792" s="188"/>
      <c r="D792" s="188"/>
      <c r="E792" s="189"/>
      <c r="F792" s="261" t="s">
        <v>178</v>
      </c>
      <c r="G792" s="261"/>
      <c r="H792" s="261"/>
      <c r="I792" s="261"/>
      <c r="J792" s="188"/>
      <c r="K792" s="190">
        <v>35.619999999999997</v>
      </c>
      <c r="L792" s="188"/>
      <c r="M792" s="188"/>
      <c r="N792" s="188"/>
      <c r="O792" s="188"/>
      <c r="P792" s="188"/>
      <c r="Q792" s="188"/>
      <c r="R792" s="191"/>
      <c r="T792" s="192"/>
      <c r="U792" s="188"/>
      <c r="V792" s="188"/>
      <c r="W792" s="188"/>
      <c r="X792" s="188"/>
      <c r="Y792" s="188"/>
      <c r="Z792" s="188"/>
      <c r="AA792" s="193"/>
      <c r="AT792" s="194" t="s">
        <v>176</v>
      </c>
      <c r="AU792" s="194" t="s">
        <v>98</v>
      </c>
      <c r="AV792" s="186" t="s">
        <v>173</v>
      </c>
      <c r="AW792" s="186" t="s">
        <v>32</v>
      </c>
      <c r="AX792" s="186" t="s">
        <v>82</v>
      </c>
      <c r="AY792" s="194" t="s">
        <v>168</v>
      </c>
    </row>
    <row r="793" spans="1:65" s="39" customFormat="1" ht="34.200000000000003" customHeight="1" x14ac:dyDescent="0.3">
      <c r="B793" s="139"/>
      <c r="C793" s="170" t="s">
        <v>1325</v>
      </c>
      <c r="D793" s="170" t="s">
        <v>169</v>
      </c>
      <c r="E793" s="171" t="s">
        <v>1326</v>
      </c>
      <c r="F793" s="256" t="s">
        <v>1327</v>
      </c>
      <c r="G793" s="256"/>
      <c r="H793" s="256"/>
      <c r="I793" s="256"/>
      <c r="J793" s="172" t="s">
        <v>211</v>
      </c>
      <c r="K793" s="173">
        <v>8.4</v>
      </c>
      <c r="L793" s="257">
        <v>0</v>
      </c>
      <c r="M793" s="257"/>
      <c r="N793" s="258">
        <f>ROUND(L793*K793,2)</f>
        <v>0</v>
      </c>
      <c r="O793" s="258"/>
      <c r="P793" s="258"/>
      <c r="Q793" s="258"/>
      <c r="R793" s="141"/>
      <c r="T793" s="174"/>
      <c r="U793" s="50" t="s">
        <v>39</v>
      </c>
      <c r="V793" s="41"/>
      <c r="W793" s="175">
        <f>V793*K793</f>
        <v>0</v>
      </c>
      <c r="X793" s="175">
        <v>0</v>
      </c>
      <c r="Y793" s="175">
        <f>X793*K793</f>
        <v>0</v>
      </c>
      <c r="Z793" s="175">
        <v>6.6400000000000001E-2</v>
      </c>
      <c r="AA793" s="176">
        <f>Z793*K793</f>
        <v>0.55776000000000003</v>
      </c>
      <c r="AR793" s="22" t="s">
        <v>252</v>
      </c>
      <c r="AT793" s="22" t="s">
        <v>169</v>
      </c>
      <c r="AU793" s="22" t="s">
        <v>98</v>
      </c>
      <c r="AY793" s="22" t="s">
        <v>168</v>
      </c>
      <c r="BE793" s="111">
        <f>IF(U793="základní",N793,0)</f>
        <v>0</v>
      </c>
      <c r="BF793" s="111">
        <f>IF(U793="snížená",N793,0)</f>
        <v>0</v>
      </c>
      <c r="BG793" s="111">
        <f>IF(U793="zákl. přenesená",N793,0)</f>
        <v>0</v>
      </c>
      <c r="BH793" s="111">
        <f>IF(U793="sníž. přenesená",N793,0)</f>
        <v>0</v>
      </c>
      <c r="BI793" s="111">
        <f>IF(U793="nulová",N793,0)</f>
        <v>0</v>
      </c>
      <c r="BJ793" s="22" t="s">
        <v>82</v>
      </c>
      <c r="BK793" s="111">
        <f>ROUND(L793*K793,2)</f>
        <v>0</v>
      </c>
      <c r="BL793" s="22" t="s">
        <v>252</v>
      </c>
      <c r="BM793" s="22" t="s">
        <v>1328</v>
      </c>
    </row>
    <row r="794" spans="1:65" s="177" customFormat="1" ht="14.4" customHeight="1" x14ac:dyDescent="0.3">
      <c r="B794" s="178"/>
      <c r="C794" s="179"/>
      <c r="D794" s="179"/>
      <c r="E794" s="180"/>
      <c r="F794" s="259" t="s">
        <v>1329</v>
      </c>
      <c r="G794" s="259"/>
      <c r="H794" s="259"/>
      <c r="I794" s="259"/>
      <c r="J794" s="179"/>
      <c r="K794" s="181">
        <v>8.4</v>
      </c>
      <c r="L794" s="179"/>
      <c r="M794" s="179"/>
      <c r="N794" s="179"/>
      <c r="O794" s="179"/>
      <c r="P794" s="179"/>
      <c r="Q794" s="179"/>
      <c r="R794" s="182"/>
      <c r="T794" s="183"/>
      <c r="U794" s="179"/>
      <c r="V794" s="179"/>
      <c r="W794" s="179"/>
      <c r="X794" s="179"/>
      <c r="Y794" s="179"/>
      <c r="Z794" s="179"/>
      <c r="AA794" s="184"/>
      <c r="AT794" s="185" t="s">
        <v>176</v>
      </c>
      <c r="AU794" s="185" t="s">
        <v>98</v>
      </c>
      <c r="AV794" s="177" t="s">
        <v>98</v>
      </c>
      <c r="AW794" s="177" t="s">
        <v>32</v>
      </c>
      <c r="AX794" s="177" t="s">
        <v>74</v>
      </c>
      <c r="AY794" s="185" t="s">
        <v>168</v>
      </c>
    </row>
    <row r="795" spans="1:65" s="186" customFormat="1" ht="14.4" customHeight="1" x14ac:dyDescent="0.3">
      <c r="B795" s="187"/>
      <c r="C795" s="188"/>
      <c r="D795" s="188"/>
      <c r="E795" s="189"/>
      <c r="F795" s="261" t="s">
        <v>178</v>
      </c>
      <c r="G795" s="261"/>
      <c r="H795" s="261"/>
      <c r="I795" s="261"/>
      <c r="J795" s="188"/>
      <c r="K795" s="190">
        <v>8.4</v>
      </c>
      <c r="L795" s="188"/>
      <c r="M795" s="188"/>
      <c r="N795" s="188"/>
      <c r="O795" s="188"/>
      <c r="P795" s="188"/>
      <c r="Q795" s="188"/>
      <c r="R795" s="191"/>
      <c r="T795" s="192"/>
      <c r="U795" s="188"/>
      <c r="V795" s="188"/>
      <c r="W795" s="188"/>
      <c r="X795" s="188"/>
      <c r="Y795" s="188"/>
      <c r="Z795" s="188"/>
      <c r="AA795" s="193"/>
      <c r="AT795" s="194" t="s">
        <v>176</v>
      </c>
      <c r="AU795" s="194" t="s">
        <v>98</v>
      </c>
      <c r="AV795" s="186" t="s">
        <v>173</v>
      </c>
      <c r="AW795" s="186" t="s">
        <v>32</v>
      </c>
      <c r="AX795" s="186" t="s">
        <v>82</v>
      </c>
      <c r="AY795" s="194" t="s">
        <v>168</v>
      </c>
    </row>
    <row r="796" spans="1:65" s="39" customFormat="1" ht="22.95" customHeight="1" x14ac:dyDescent="0.3">
      <c r="B796" s="139"/>
      <c r="C796" s="170" t="s">
        <v>1330</v>
      </c>
      <c r="D796" s="170" t="s">
        <v>169</v>
      </c>
      <c r="E796" s="171" t="s">
        <v>1331</v>
      </c>
      <c r="F796" s="256" t="s">
        <v>1332</v>
      </c>
      <c r="G796" s="256"/>
      <c r="H796" s="256"/>
      <c r="I796" s="256"/>
      <c r="J796" s="172" t="s">
        <v>200</v>
      </c>
      <c r="K796" s="173">
        <v>2.3239999999999998</v>
      </c>
      <c r="L796" s="257">
        <v>0</v>
      </c>
      <c r="M796" s="257"/>
      <c r="N796" s="258">
        <f>ROUND(L796*K796,2)</f>
        <v>0</v>
      </c>
      <c r="O796" s="258"/>
      <c r="P796" s="258"/>
      <c r="Q796" s="258"/>
      <c r="R796" s="141"/>
      <c r="T796" s="174"/>
      <c r="U796" s="50" t="s">
        <v>39</v>
      </c>
      <c r="V796" s="41"/>
      <c r="W796" s="175">
        <f>V796*K796</f>
        <v>0</v>
      </c>
      <c r="X796" s="175">
        <v>0</v>
      </c>
      <c r="Y796" s="175">
        <f>X796*K796</f>
        <v>0</v>
      </c>
      <c r="Z796" s="175">
        <v>0</v>
      </c>
      <c r="AA796" s="176">
        <f>Z796*K796</f>
        <v>0</v>
      </c>
      <c r="AR796" s="22" t="s">
        <v>252</v>
      </c>
      <c r="AT796" s="22" t="s">
        <v>169</v>
      </c>
      <c r="AU796" s="22" t="s">
        <v>98</v>
      </c>
      <c r="AY796" s="22" t="s">
        <v>168</v>
      </c>
      <c r="BE796" s="111">
        <f>IF(U796="základní",N796,0)</f>
        <v>0</v>
      </c>
      <c r="BF796" s="111">
        <f>IF(U796="snížená",N796,0)</f>
        <v>0</v>
      </c>
      <c r="BG796" s="111">
        <f>IF(U796="zákl. přenesená",N796,0)</f>
        <v>0</v>
      </c>
      <c r="BH796" s="111">
        <f>IF(U796="sníž. přenesená",N796,0)</f>
        <v>0</v>
      </c>
      <c r="BI796" s="111">
        <f>IF(U796="nulová",N796,0)</f>
        <v>0</v>
      </c>
      <c r="BJ796" s="22" t="s">
        <v>82</v>
      </c>
      <c r="BK796" s="111">
        <f>ROUND(L796*K796,2)</f>
        <v>0</v>
      </c>
      <c r="BL796" s="22" t="s">
        <v>252</v>
      </c>
      <c r="BM796" s="22" t="s">
        <v>1333</v>
      </c>
    </row>
    <row r="797" spans="1:65" s="158" customFormat="1" ht="29.85" customHeight="1" x14ac:dyDescent="0.35">
      <c r="B797" s="159"/>
      <c r="C797" s="160"/>
      <c r="D797" s="169" t="s">
        <v>126</v>
      </c>
      <c r="E797" s="169"/>
      <c r="F797" s="169"/>
      <c r="G797" s="169"/>
      <c r="H797" s="169"/>
      <c r="I797" s="169"/>
      <c r="J797" s="169"/>
      <c r="K797" s="169"/>
      <c r="L797" s="169"/>
      <c r="M797" s="169"/>
      <c r="N797" s="262">
        <f>BK797</f>
        <v>0</v>
      </c>
      <c r="O797" s="262"/>
      <c r="P797" s="262"/>
      <c r="Q797" s="262"/>
      <c r="R797" s="162"/>
      <c r="T797" s="163"/>
      <c r="U797" s="160"/>
      <c r="V797" s="160"/>
      <c r="W797" s="164">
        <f>SUM(W798:W880)</f>
        <v>0</v>
      </c>
      <c r="X797" s="160"/>
      <c r="Y797" s="164">
        <f>SUM(Y798:Y880)</f>
        <v>0</v>
      </c>
      <c r="Z797" s="160"/>
      <c r="AA797" s="165">
        <f>SUM(AA798:AA880)</f>
        <v>10.128839200000002</v>
      </c>
      <c r="AR797" s="166" t="s">
        <v>98</v>
      </c>
      <c r="AT797" s="167" t="s">
        <v>73</v>
      </c>
      <c r="AU797" s="167" t="s">
        <v>82</v>
      </c>
      <c r="AY797" s="166" t="s">
        <v>168</v>
      </c>
      <c r="BK797" s="168">
        <f>SUM(BK798:BK880)</f>
        <v>0</v>
      </c>
    </row>
    <row r="798" spans="1:65" s="39" customFormat="1" ht="45.6" customHeight="1" x14ac:dyDescent="0.3">
      <c r="B798" s="139"/>
      <c r="C798" s="170" t="s">
        <v>1334</v>
      </c>
      <c r="D798" s="170" t="s">
        <v>169</v>
      </c>
      <c r="E798" s="171" t="s">
        <v>1335</v>
      </c>
      <c r="F798" s="256" t="s">
        <v>1336</v>
      </c>
      <c r="G798" s="256"/>
      <c r="H798" s="256"/>
      <c r="I798" s="256"/>
      <c r="J798" s="172" t="s">
        <v>298</v>
      </c>
      <c r="K798" s="173">
        <v>1</v>
      </c>
      <c r="L798" s="257">
        <v>0</v>
      </c>
      <c r="M798" s="257"/>
      <c r="N798" s="258">
        <f t="shared" ref="N798:N836" si="35">ROUND(L798*K798,2)</f>
        <v>0</v>
      </c>
      <c r="O798" s="258"/>
      <c r="P798" s="258"/>
      <c r="Q798" s="258"/>
      <c r="R798" s="141"/>
      <c r="T798" s="174"/>
      <c r="U798" s="50" t="s">
        <v>39</v>
      </c>
      <c r="V798" s="41"/>
      <c r="W798" s="175">
        <f t="shared" ref="W798:W836" si="36">V798*K798</f>
        <v>0</v>
      </c>
      <c r="X798" s="175">
        <v>0</v>
      </c>
      <c r="Y798" s="175">
        <f t="shared" ref="Y798:Y836" si="37">X798*K798</f>
        <v>0</v>
      </c>
      <c r="Z798" s="175">
        <v>0</v>
      </c>
      <c r="AA798" s="176">
        <f t="shared" ref="AA798:AA836" si="38">Z798*K798</f>
        <v>0</v>
      </c>
      <c r="AR798" s="22" t="s">
        <v>252</v>
      </c>
      <c r="AT798" s="22" t="s">
        <v>169</v>
      </c>
      <c r="AU798" s="22" t="s">
        <v>98</v>
      </c>
      <c r="AY798" s="22" t="s">
        <v>168</v>
      </c>
      <c r="BE798" s="111">
        <f t="shared" ref="BE798:BE836" si="39">IF(U798="základní",N798,0)</f>
        <v>0</v>
      </c>
      <c r="BF798" s="111">
        <f t="shared" ref="BF798:BF836" si="40">IF(U798="snížená",N798,0)</f>
        <v>0</v>
      </c>
      <c r="BG798" s="111">
        <f t="shared" ref="BG798:BG836" si="41">IF(U798="zákl. přenesená",N798,0)</f>
        <v>0</v>
      </c>
      <c r="BH798" s="111">
        <f t="shared" ref="BH798:BH836" si="42">IF(U798="sníž. přenesená",N798,0)</f>
        <v>0</v>
      </c>
      <c r="BI798" s="111">
        <f t="shared" ref="BI798:BI836" si="43">IF(U798="nulová",N798,0)</f>
        <v>0</v>
      </c>
      <c r="BJ798" s="22" t="s">
        <v>82</v>
      </c>
      <c r="BK798" s="111">
        <f t="shared" ref="BK798:BK836" si="44">ROUND(L798*K798,2)</f>
        <v>0</v>
      </c>
      <c r="BL798" s="22" t="s">
        <v>252</v>
      </c>
      <c r="BM798" s="22" t="s">
        <v>1337</v>
      </c>
    </row>
    <row r="799" spans="1:65" s="39" customFormat="1" ht="45.6" customHeight="1" x14ac:dyDescent="0.3">
      <c r="B799" s="139"/>
      <c r="C799" s="170" t="s">
        <v>1338</v>
      </c>
      <c r="D799" s="170" t="s">
        <v>169</v>
      </c>
      <c r="E799" s="171" t="s">
        <v>1339</v>
      </c>
      <c r="F799" s="256" t="s">
        <v>1340</v>
      </c>
      <c r="G799" s="256"/>
      <c r="H799" s="256"/>
      <c r="I799" s="256"/>
      <c r="J799" s="172" t="s">
        <v>298</v>
      </c>
      <c r="K799" s="173">
        <v>1</v>
      </c>
      <c r="L799" s="257">
        <v>0</v>
      </c>
      <c r="M799" s="257"/>
      <c r="N799" s="258">
        <f t="shared" si="35"/>
        <v>0</v>
      </c>
      <c r="O799" s="258"/>
      <c r="P799" s="258"/>
      <c r="Q799" s="258"/>
      <c r="R799" s="141"/>
      <c r="T799" s="174"/>
      <c r="U799" s="50" t="s">
        <v>39</v>
      </c>
      <c r="V799" s="41"/>
      <c r="W799" s="175">
        <f t="shared" si="36"/>
        <v>0</v>
      </c>
      <c r="X799" s="175">
        <v>0</v>
      </c>
      <c r="Y799" s="175">
        <f t="shared" si="37"/>
        <v>0</v>
      </c>
      <c r="Z799" s="175">
        <v>0</v>
      </c>
      <c r="AA799" s="176">
        <f t="shared" si="38"/>
        <v>0</v>
      </c>
      <c r="AR799" s="22" t="s">
        <v>252</v>
      </c>
      <c r="AT799" s="22" t="s">
        <v>169</v>
      </c>
      <c r="AU799" s="22" t="s">
        <v>98</v>
      </c>
      <c r="AY799" s="22" t="s">
        <v>168</v>
      </c>
      <c r="BE799" s="111">
        <f t="shared" si="39"/>
        <v>0</v>
      </c>
      <c r="BF799" s="111">
        <f t="shared" si="40"/>
        <v>0</v>
      </c>
      <c r="BG799" s="111">
        <f t="shared" si="41"/>
        <v>0</v>
      </c>
      <c r="BH799" s="111">
        <f t="shared" si="42"/>
        <v>0</v>
      </c>
      <c r="BI799" s="111">
        <f t="shared" si="43"/>
        <v>0</v>
      </c>
      <c r="BJ799" s="22" t="s">
        <v>82</v>
      </c>
      <c r="BK799" s="111">
        <f t="shared" si="44"/>
        <v>0</v>
      </c>
      <c r="BL799" s="22" t="s">
        <v>252</v>
      </c>
      <c r="BM799" s="22" t="s">
        <v>1341</v>
      </c>
    </row>
    <row r="800" spans="1:65" s="39" customFormat="1" ht="57" customHeight="1" x14ac:dyDescent="0.3">
      <c r="B800" s="139"/>
      <c r="C800" s="170" t="s">
        <v>1342</v>
      </c>
      <c r="D800" s="170" t="s">
        <v>169</v>
      </c>
      <c r="E800" s="171" t="s">
        <v>1343</v>
      </c>
      <c r="F800" s="256" t="s">
        <v>1344</v>
      </c>
      <c r="G800" s="256"/>
      <c r="H800" s="256"/>
      <c r="I800" s="256"/>
      <c r="J800" s="172" t="s">
        <v>298</v>
      </c>
      <c r="K800" s="173">
        <v>1</v>
      </c>
      <c r="L800" s="257">
        <v>0</v>
      </c>
      <c r="M800" s="257"/>
      <c r="N800" s="258">
        <f t="shared" si="35"/>
        <v>0</v>
      </c>
      <c r="O800" s="258"/>
      <c r="P800" s="258"/>
      <c r="Q800" s="258"/>
      <c r="R800" s="141"/>
      <c r="T800" s="174"/>
      <c r="U800" s="50" t="s">
        <v>39</v>
      </c>
      <c r="V800" s="41"/>
      <c r="W800" s="175">
        <f t="shared" si="36"/>
        <v>0</v>
      </c>
      <c r="X800" s="175">
        <v>0</v>
      </c>
      <c r="Y800" s="175">
        <f t="shared" si="37"/>
        <v>0</v>
      </c>
      <c r="Z800" s="175">
        <v>0</v>
      </c>
      <c r="AA800" s="176">
        <f t="shared" si="38"/>
        <v>0</v>
      </c>
      <c r="AR800" s="22" t="s">
        <v>252</v>
      </c>
      <c r="AT800" s="22" t="s">
        <v>169</v>
      </c>
      <c r="AU800" s="22" t="s">
        <v>98</v>
      </c>
      <c r="AY800" s="22" t="s">
        <v>168</v>
      </c>
      <c r="BE800" s="111">
        <f t="shared" si="39"/>
        <v>0</v>
      </c>
      <c r="BF800" s="111">
        <f t="shared" si="40"/>
        <v>0</v>
      </c>
      <c r="BG800" s="111">
        <f t="shared" si="41"/>
        <v>0</v>
      </c>
      <c r="BH800" s="111">
        <f t="shared" si="42"/>
        <v>0</v>
      </c>
      <c r="BI800" s="111">
        <f t="shared" si="43"/>
        <v>0</v>
      </c>
      <c r="BJ800" s="22" t="s">
        <v>82</v>
      </c>
      <c r="BK800" s="111">
        <f t="shared" si="44"/>
        <v>0</v>
      </c>
      <c r="BL800" s="22" t="s">
        <v>252</v>
      </c>
      <c r="BM800" s="22" t="s">
        <v>1345</v>
      </c>
    </row>
    <row r="801" spans="2:65" s="39" customFormat="1" ht="57" customHeight="1" x14ac:dyDescent="0.3">
      <c r="B801" s="139"/>
      <c r="C801" s="170" t="s">
        <v>1346</v>
      </c>
      <c r="D801" s="170" t="s">
        <v>169</v>
      </c>
      <c r="E801" s="171" t="s">
        <v>1347</v>
      </c>
      <c r="F801" s="256" t="s">
        <v>1348</v>
      </c>
      <c r="G801" s="256"/>
      <c r="H801" s="256"/>
      <c r="I801" s="256"/>
      <c r="J801" s="172" t="s">
        <v>298</v>
      </c>
      <c r="K801" s="173">
        <v>1</v>
      </c>
      <c r="L801" s="257">
        <v>0</v>
      </c>
      <c r="M801" s="257"/>
      <c r="N801" s="258">
        <f t="shared" si="35"/>
        <v>0</v>
      </c>
      <c r="O801" s="258"/>
      <c r="P801" s="258"/>
      <c r="Q801" s="258"/>
      <c r="R801" s="141"/>
      <c r="T801" s="174"/>
      <c r="U801" s="50" t="s">
        <v>39</v>
      </c>
      <c r="V801" s="41"/>
      <c r="W801" s="175">
        <f t="shared" si="36"/>
        <v>0</v>
      </c>
      <c r="X801" s="175">
        <v>0</v>
      </c>
      <c r="Y801" s="175">
        <f t="shared" si="37"/>
        <v>0</v>
      </c>
      <c r="Z801" s="175">
        <v>0</v>
      </c>
      <c r="AA801" s="176">
        <f t="shared" si="38"/>
        <v>0</v>
      </c>
      <c r="AR801" s="22" t="s">
        <v>252</v>
      </c>
      <c r="AT801" s="22" t="s">
        <v>169</v>
      </c>
      <c r="AU801" s="22" t="s">
        <v>98</v>
      </c>
      <c r="AY801" s="22" t="s">
        <v>168</v>
      </c>
      <c r="BE801" s="111">
        <f t="shared" si="39"/>
        <v>0</v>
      </c>
      <c r="BF801" s="111">
        <f t="shared" si="40"/>
        <v>0</v>
      </c>
      <c r="BG801" s="111">
        <f t="shared" si="41"/>
        <v>0</v>
      </c>
      <c r="BH801" s="111">
        <f t="shared" si="42"/>
        <v>0</v>
      </c>
      <c r="BI801" s="111">
        <f t="shared" si="43"/>
        <v>0</v>
      </c>
      <c r="BJ801" s="22" t="s">
        <v>82</v>
      </c>
      <c r="BK801" s="111">
        <f t="shared" si="44"/>
        <v>0</v>
      </c>
      <c r="BL801" s="22" t="s">
        <v>252</v>
      </c>
      <c r="BM801" s="22" t="s">
        <v>1349</v>
      </c>
    </row>
    <row r="802" spans="2:65" s="39" customFormat="1" ht="45.6" customHeight="1" x14ac:dyDescent="0.3">
      <c r="B802" s="139"/>
      <c r="C802" s="170" t="s">
        <v>1350</v>
      </c>
      <c r="D802" s="170" t="s">
        <v>169</v>
      </c>
      <c r="E802" s="171" t="s">
        <v>1351</v>
      </c>
      <c r="F802" s="256" t="s">
        <v>1352</v>
      </c>
      <c r="G802" s="256"/>
      <c r="H802" s="256"/>
      <c r="I802" s="256"/>
      <c r="J802" s="172" t="s">
        <v>298</v>
      </c>
      <c r="K802" s="173">
        <v>1</v>
      </c>
      <c r="L802" s="257">
        <v>0</v>
      </c>
      <c r="M802" s="257"/>
      <c r="N802" s="258">
        <f t="shared" si="35"/>
        <v>0</v>
      </c>
      <c r="O802" s="258"/>
      <c r="P802" s="258"/>
      <c r="Q802" s="258"/>
      <c r="R802" s="141"/>
      <c r="T802" s="174"/>
      <c r="U802" s="50" t="s">
        <v>39</v>
      </c>
      <c r="V802" s="41"/>
      <c r="W802" s="175">
        <f t="shared" si="36"/>
        <v>0</v>
      </c>
      <c r="X802" s="175">
        <v>0</v>
      </c>
      <c r="Y802" s="175">
        <f t="shared" si="37"/>
        <v>0</v>
      </c>
      <c r="Z802" s="175">
        <v>0</v>
      </c>
      <c r="AA802" s="176">
        <f t="shared" si="38"/>
        <v>0</v>
      </c>
      <c r="AR802" s="22" t="s">
        <v>252</v>
      </c>
      <c r="AT802" s="22" t="s">
        <v>169</v>
      </c>
      <c r="AU802" s="22" t="s">
        <v>98</v>
      </c>
      <c r="AY802" s="22" t="s">
        <v>168</v>
      </c>
      <c r="BE802" s="111">
        <f t="shared" si="39"/>
        <v>0</v>
      </c>
      <c r="BF802" s="111">
        <f t="shared" si="40"/>
        <v>0</v>
      </c>
      <c r="BG802" s="111">
        <f t="shared" si="41"/>
        <v>0</v>
      </c>
      <c r="BH802" s="111">
        <f t="shared" si="42"/>
        <v>0</v>
      </c>
      <c r="BI802" s="111">
        <f t="shared" si="43"/>
        <v>0</v>
      </c>
      <c r="BJ802" s="22" t="s">
        <v>82</v>
      </c>
      <c r="BK802" s="111">
        <f t="shared" si="44"/>
        <v>0</v>
      </c>
      <c r="BL802" s="22" t="s">
        <v>252</v>
      </c>
      <c r="BM802" s="22" t="s">
        <v>1353</v>
      </c>
    </row>
    <row r="803" spans="2:65" s="39" customFormat="1" ht="57" customHeight="1" x14ac:dyDescent="0.3">
      <c r="B803" s="139"/>
      <c r="C803" s="170" t="s">
        <v>1354</v>
      </c>
      <c r="D803" s="170" t="s">
        <v>169</v>
      </c>
      <c r="E803" s="171" t="s">
        <v>1355</v>
      </c>
      <c r="F803" s="256" t="s">
        <v>1356</v>
      </c>
      <c r="G803" s="256"/>
      <c r="H803" s="256"/>
      <c r="I803" s="256"/>
      <c r="J803" s="172" t="s">
        <v>298</v>
      </c>
      <c r="K803" s="173">
        <v>1</v>
      </c>
      <c r="L803" s="257">
        <v>0</v>
      </c>
      <c r="M803" s="257"/>
      <c r="N803" s="258">
        <f t="shared" si="35"/>
        <v>0</v>
      </c>
      <c r="O803" s="258"/>
      <c r="P803" s="258"/>
      <c r="Q803" s="258"/>
      <c r="R803" s="141"/>
      <c r="T803" s="174"/>
      <c r="U803" s="50" t="s">
        <v>39</v>
      </c>
      <c r="V803" s="41"/>
      <c r="W803" s="175">
        <f t="shared" si="36"/>
        <v>0</v>
      </c>
      <c r="X803" s="175">
        <v>0</v>
      </c>
      <c r="Y803" s="175">
        <f t="shared" si="37"/>
        <v>0</v>
      </c>
      <c r="Z803" s="175">
        <v>0</v>
      </c>
      <c r="AA803" s="176">
        <f t="shared" si="38"/>
        <v>0</v>
      </c>
      <c r="AR803" s="22" t="s">
        <v>252</v>
      </c>
      <c r="AT803" s="22" t="s">
        <v>169</v>
      </c>
      <c r="AU803" s="22" t="s">
        <v>98</v>
      </c>
      <c r="AY803" s="22" t="s">
        <v>168</v>
      </c>
      <c r="BE803" s="111">
        <f t="shared" si="39"/>
        <v>0</v>
      </c>
      <c r="BF803" s="111">
        <f t="shared" si="40"/>
        <v>0</v>
      </c>
      <c r="BG803" s="111">
        <f t="shared" si="41"/>
        <v>0</v>
      </c>
      <c r="BH803" s="111">
        <f t="shared" si="42"/>
        <v>0</v>
      </c>
      <c r="BI803" s="111">
        <f t="shared" si="43"/>
        <v>0</v>
      </c>
      <c r="BJ803" s="22" t="s">
        <v>82</v>
      </c>
      <c r="BK803" s="111">
        <f t="shared" si="44"/>
        <v>0</v>
      </c>
      <c r="BL803" s="22" t="s">
        <v>252</v>
      </c>
      <c r="BM803" s="22" t="s">
        <v>1357</v>
      </c>
    </row>
    <row r="804" spans="2:65" s="39" customFormat="1" ht="45.6" customHeight="1" x14ac:dyDescent="0.3">
      <c r="B804" s="139"/>
      <c r="C804" s="170" t="s">
        <v>1358</v>
      </c>
      <c r="D804" s="170" t="s">
        <v>169</v>
      </c>
      <c r="E804" s="171" t="s">
        <v>1359</v>
      </c>
      <c r="F804" s="256" t="s">
        <v>1360</v>
      </c>
      <c r="G804" s="256"/>
      <c r="H804" s="256"/>
      <c r="I804" s="256"/>
      <c r="J804" s="172" t="s">
        <v>298</v>
      </c>
      <c r="K804" s="173">
        <v>2</v>
      </c>
      <c r="L804" s="257">
        <v>0</v>
      </c>
      <c r="M804" s="257"/>
      <c r="N804" s="258">
        <f t="shared" si="35"/>
        <v>0</v>
      </c>
      <c r="O804" s="258"/>
      <c r="P804" s="258"/>
      <c r="Q804" s="258"/>
      <c r="R804" s="141"/>
      <c r="T804" s="174"/>
      <c r="U804" s="50" t="s">
        <v>39</v>
      </c>
      <c r="V804" s="41"/>
      <c r="W804" s="175">
        <f t="shared" si="36"/>
        <v>0</v>
      </c>
      <c r="X804" s="175">
        <v>0</v>
      </c>
      <c r="Y804" s="175">
        <f t="shared" si="37"/>
        <v>0</v>
      </c>
      <c r="Z804" s="175">
        <v>0</v>
      </c>
      <c r="AA804" s="176">
        <f t="shared" si="38"/>
        <v>0</v>
      </c>
      <c r="AR804" s="22" t="s">
        <v>252</v>
      </c>
      <c r="AT804" s="22" t="s">
        <v>169</v>
      </c>
      <c r="AU804" s="22" t="s">
        <v>98</v>
      </c>
      <c r="AY804" s="22" t="s">
        <v>168</v>
      </c>
      <c r="BE804" s="111">
        <f t="shared" si="39"/>
        <v>0</v>
      </c>
      <c r="BF804" s="111">
        <f t="shared" si="40"/>
        <v>0</v>
      </c>
      <c r="BG804" s="111">
        <f t="shared" si="41"/>
        <v>0</v>
      </c>
      <c r="BH804" s="111">
        <f t="shared" si="42"/>
        <v>0</v>
      </c>
      <c r="BI804" s="111">
        <f t="shared" si="43"/>
        <v>0</v>
      </c>
      <c r="BJ804" s="22" t="s">
        <v>82</v>
      </c>
      <c r="BK804" s="111">
        <f t="shared" si="44"/>
        <v>0</v>
      </c>
      <c r="BL804" s="22" t="s">
        <v>252</v>
      </c>
      <c r="BM804" s="22" t="s">
        <v>1361</v>
      </c>
    </row>
    <row r="805" spans="2:65" s="39" customFormat="1" ht="45.6" customHeight="1" x14ac:dyDescent="0.3">
      <c r="B805" s="139"/>
      <c r="C805" s="170" t="s">
        <v>1362</v>
      </c>
      <c r="D805" s="170" t="s">
        <v>169</v>
      </c>
      <c r="E805" s="171" t="s">
        <v>1363</v>
      </c>
      <c r="F805" s="256" t="s">
        <v>1364</v>
      </c>
      <c r="G805" s="256"/>
      <c r="H805" s="256"/>
      <c r="I805" s="256"/>
      <c r="J805" s="172" t="s">
        <v>298</v>
      </c>
      <c r="K805" s="173">
        <v>1</v>
      </c>
      <c r="L805" s="257">
        <v>0</v>
      </c>
      <c r="M805" s="257"/>
      <c r="N805" s="258">
        <f t="shared" si="35"/>
        <v>0</v>
      </c>
      <c r="O805" s="258"/>
      <c r="P805" s="258"/>
      <c r="Q805" s="258"/>
      <c r="R805" s="141"/>
      <c r="T805" s="174"/>
      <c r="U805" s="50" t="s">
        <v>39</v>
      </c>
      <c r="V805" s="41"/>
      <c r="W805" s="175">
        <f t="shared" si="36"/>
        <v>0</v>
      </c>
      <c r="X805" s="175">
        <v>0</v>
      </c>
      <c r="Y805" s="175">
        <f t="shared" si="37"/>
        <v>0</v>
      </c>
      <c r="Z805" s="175">
        <v>0</v>
      </c>
      <c r="AA805" s="176">
        <f t="shared" si="38"/>
        <v>0</v>
      </c>
      <c r="AR805" s="22" t="s">
        <v>252</v>
      </c>
      <c r="AT805" s="22" t="s">
        <v>169</v>
      </c>
      <c r="AU805" s="22" t="s">
        <v>98</v>
      </c>
      <c r="AY805" s="22" t="s">
        <v>168</v>
      </c>
      <c r="BE805" s="111">
        <f t="shared" si="39"/>
        <v>0</v>
      </c>
      <c r="BF805" s="111">
        <f t="shared" si="40"/>
        <v>0</v>
      </c>
      <c r="BG805" s="111">
        <f t="shared" si="41"/>
        <v>0</v>
      </c>
      <c r="BH805" s="111">
        <f t="shared" si="42"/>
        <v>0</v>
      </c>
      <c r="BI805" s="111">
        <f t="shared" si="43"/>
        <v>0</v>
      </c>
      <c r="BJ805" s="22" t="s">
        <v>82</v>
      </c>
      <c r="BK805" s="111">
        <f t="shared" si="44"/>
        <v>0</v>
      </c>
      <c r="BL805" s="22" t="s">
        <v>252</v>
      </c>
      <c r="BM805" s="22" t="s">
        <v>1365</v>
      </c>
    </row>
    <row r="806" spans="2:65" s="39" customFormat="1" ht="45.6" customHeight="1" x14ac:dyDescent="0.3">
      <c r="B806" s="139"/>
      <c r="C806" s="170" t="s">
        <v>1366</v>
      </c>
      <c r="D806" s="170" t="s">
        <v>169</v>
      </c>
      <c r="E806" s="171" t="s">
        <v>1367</v>
      </c>
      <c r="F806" s="256" t="s">
        <v>1368</v>
      </c>
      <c r="G806" s="256"/>
      <c r="H806" s="256"/>
      <c r="I806" s="256"/>
      <c r="J806" s="172" t="s">
        <v>298</v>
      </c>
      <c r="K806" s="173">
        <v>1</v>
      </c>
      <c r="L806" s="257">
        <v>0</v>
      </c>
      <c r="M806" s="257"/>
      <c r="N806" s="258">
        <f t="shared" si="35"/>
        <v>0</v>
      </c>
      <c r="O806" s="258"/>
      <c r="P806" s="258"/>
      <c r="Q806" s="258"/>
      <c r="R806" s="141"/>
      <c r="T806" s="174"/>
      <c r="U806" s="50" t="s">
        <v>39</v>
      </c>
      <c r="V806" s="41"/>
      <c r="W806" s="175">
        <f t="shared" si="36"/>
        <v>0</v>
      </c>
      <c r="X806" s="175">
        <v>0</v>
      </c>
      <c r="Y806" s="175">
        <f t="shared" si="37"/>
        <v>0</v>
      </c>
      <c r="Z806" s="175">
        <v>0</v>
      </c>
      <c r="AA806" s="176">
        <f t="shared" si="38"/>
        <v>0</v>
      </c>
      <c r="AR806" s="22" t="s">
        <v>252</v>
      </c>
      <c r="AT806" s="22" t="s">
        <v>169</v>
      </c>
      <c r="AU806" s="22" t="s">
        <v>98</v>
      </c>
      <c r="AY806" s="22" t="s">
        <v>168</v>
      </c>
      <c r="BE806" s="111">
        <f t="shared" si="39"/>
        <v>0</v>
      </c>
      <c r="BF806" s="111">
        <f t="shared" si="40"/>
        <v>0</v>
      </c>
      <c r="BG806" s="111">
        <f t="shared" si="41"/>
        <v>0</v>
      </c>
      <c r="BH806" s="111">
        <f t="shared" si="42"/>
        <v>0</v>
      </c>
      <c r="BI806" s="111">
        <f t="shared" si="43"/>
        <v>0</v>
      </c>
      <c r="BJ806" s="22" t="s">
        <v>82</v>
      </c>
      <c r="BK806" s="111">
        <f t="shared" si="44"/>
        <v>0</v>
      </c>
      <c r="BL806" s="22" t="s">
        <v>252</v>
      </c>
      <c r="BM806" s="22" t="s">
        <v>1369</v>
      </c>
    </row>
    <row r="807" spans="2:65" s="39" customFormat="1" ht="57" customHeight="1" x14ac:dyDescent="0.3">
      <c r="B807" s="139"/>
      <c r="C807" s="170" t="s">
        <v>1370</v>
      </c>
      <c r="D807" s="170" t="s">
        <v>169</v>
      </c>
      <c r="E807" s="171" t="s">
        <v>1371</v>
      </c>
      <c r="F807" s="256" t="s">
        <v>1372</v>
      </c>
      <c r="G807" s="256"/>
      <c r="H807" s="256"/>
      <c r="I807" s="256"/>
      <c r="J807" s="172" t="s">
        <v>298</v>
      </c>
      <c r="K807" s="173">
        <v>1</v>
      </c>
      <c r="L807" s="257">
        <v>0</v>
      </c>
      <c r="M807" s="257"/>
      <c r="N807" s="258">
        <f t="shared" si="35"/>
        <v>0</v>
      </c>
      <c r="O807" s="258"/>
      <c r="P807" s="258"/>
      <c r="Q807" s="258"/>
      <c r="R807" s="141"/>
      <c r="T807" s="174"/>
      <c r="U807" s="50" t="s">
        <v>39</v>
      </c>
      <c r="V807" s="41"/>
      <c r="W807" s="175">
        <f t="shared" si="36"/>
        <v>0</v>
      </c>
      <c r="X807" s="175">
        <v>0</v>
      </c>
      <c r="Y807" s="175">
        <f t="shared" si="37"/>
        <v>0</v>
      </c>
      <c r="Z807" s="175">
        <v>0</v>
      </c>
      <c r="AA807" s="176">
        <f t="shared" si="38"/>
        <v>0</v>
      </c>
      <c r="AR807" s="22" t="s">
        <v>252</v>
      </c>
      <c r="AT807" s="22" t="s">
        <v>169</v>
      </c>
      <c r="AU807" s="22" t="s">
        <v>98</v>
      </c>
      <c r="AY807" s="22" t="s">
        <v>168</v>
      </c>
      <c r="BE807" s="111">
        <f t="shared" si="39"/>
        <v>0</v>
      </c>
      <c r="BF807" s="111">
        <f t="shared" si="40"/>
        <v>0</v>
      </c>
      <c r="BG807" s="111">
        <f t="shared" si="41"/>
        <v>0</v>
      </c>
      <c r="BH807" s="111">
        <f t="shared" si="42"/>
        <v>0</v>
      </c>
      <c r="BI807" s="111">
        <f t="shared" si="43"/>
        <v>0</v>
      </c>
      <c r="BJ807" s="22" t="s">
        <v>82</v>
      </c>
      <c r="BK807" s="111">
        <f t="shared" si="44"/>
        <v>0</v>
      </c>
      <c r="BL807" s="22" t="s">
        <v>252</v>
      </c>
      <c r="BM807" s="22" t="s">
        <v>1373</v>
      </c>
    </row>
    <row r="808" spans="2:65" s="39" customFormat="1" ht="45.6" customHeight="1" x14ac:dyDescent="0.3">
      <c r="B808" s="139"/>
      <c r="C808" s="170" t="s">
        <v>1374</v>
      </c>
      <c r="D808" s="170" t="s">
        <v>169</v>
      </c>
      <c r="E808" s="171" t="s">
        <v>1375</v>
      </c>
      <c r="F808" s="256" t="s">
        <v>1376</v>
      </c>
      <c r="G808" s="256"/>
      <c r="H808" s="256"/>
      <c r="I808" s="256"/>
      <c r="J808" s="172" t="s">
        <v>298</v>
      </c>
      <c r="K808" s="173">
        <v>1</v>
      </c>
      <c r="L808" s="257">
        <v>0</v>
      </c>
      <c r="M808" s="257"/>
      <c r="N808" s="258">
        <f t="shared" si="35"/>
        <v>0</v>
      </c>
      <c r="O808" s="258"/>
      <c r="P808" s="258"/>
      <c r="Q808" s="258"/>
      <c r="R808" s="141"/>
      <c r="T808" s="174"/>
      <c r="U808" s="50" t="s">
        <v>39</v>
      </c>
      <c r="V808" s="41"/>
      <c r="W808" s="175">
        <f t="shared" si="36"/>
        <v>0</v>
      </c>
      <c r="X808" s="175">
        <v>0</v>
      </c>
      <c r="Y808" s="175">
        <f t="shared" si="37"/>
        <v>0</v>
      </c>
      <c r="Z808" s="175">
        <v>0</v>
      </c>
      <c r="AA808" s="176">
        <f t="shared" si="38"/>
        <v>0</v>
      </c>
      <c r="AR808" s="22" t="s">
        <v>252</v>
      </c>
      <c r="AT808" s="22" t="s">
        <v>169</v>
      </c>
      <c r="AU808" s="22" t="s">
        <v>98</v>
      </c>
      <c r="AY808" s="22" t="s">
        <v>168</v>
      </c>
      <c r="BE808" s="111">
        <f t="shared" si="39"/>
        <v>0</v>
      </c>
      <c r="BF808" s="111">
        <f t="shared" si="40"/>
        <v>0</v>
      </c>
      <c r="BG808" s="111">
        <f t="shared" si="41"/>
        <v>0</v>
      </c>
      <c r="BH808" s="111">
        <f t="shared" si="42"/>
        <v>0</v>
      </c>
      <c r="BI808" s="111">
        <f t="shared" si="43"/>
        <v>0</v>
      </c>
      <c r="BJ808" s="22" t="s">
        <v>82</v>
      </c>
      <c r="BK808" s="111">
        <f t="shared" si="44"/>
        <v>0</v>
      </c>
      <c r="BL808" s="22" t="s">
        <v>252</v>
      </c>
      <c r="BM808" s="22" t="s">
        <v>1377</v>
      </c>
    </row>
    <row r="809" spans="2:65" s="39" customFormat="1" ht="57" customHeight="1" x14ac:dyDescent="0.3">
      <c r="B809" s="139"/>
      <c r="C809" s="170" t="s">
        <v>1378</v>
      </c>
      <c r="D809" s="170" t="s">
        <v>169</v>
      </c>
      <c r="E809" s="171" t="s">
        <v>1379</v>
      </c>
      <c r="F809" s="256" t="s">
        <v>1380</v>
      </c>
      <c r="G809" s="256"/>
      <c r="H809" s="256"/>
      <c r="I809" s="256"/>
      <c r="J809" s="172" t="s">
        <v>298</v>
      </c>
      <c r="K809" s="173">
        <v>1</v>
      </c>
      <c r="L809" s="257">
        <v>0</v>
      </c>
      <c r="M809" s="257"/>
      <c r="N809" s="258">
        <f t="shared" si="35"/>
        <v>0</v>
      </c>
      <c r="O809" s="258"/>
      <c r="P809" s="258"/>
      <c r="Q809" s="258"/>
      <c r="R809" s="141"/>
      <c r="T809" s="174"/>
      <c r="U809" s="50" t="s">
        <v>39</v>
      </c>
      <c r="V809" s="41"/>
      <c r="W809" s="175">
        <f t="shared" si="36"/>
        <v>0</v>
      </c>
      <c r="X809" s="175">
        <v>0</v>
      </c>
      <c r="Y809" s="175">
        <f t="shared" si="37"/>
        <v>0</v>
      </c>
      <c r="Z809" s="175">
        <v>0</v>
      </c>
      <c r="AA809" s="176">
        <f t="shared" si="38"/>
        <v>0</v>
      </c>
      <c r="AR809" s="22" t="s">
        <v>252</v>
      </c>
      <c r="AT809" s="22" t="s">
        <v>169</v>
      </c>
      <c r="AU809" s="22" t="s">
        <v>98</v>
      </c>
      <c r="AY809" s="22" t="s">
        <v>168</v>
      </c>
      <c r="BE809" s="111">
        <f t="shared" si="39"/>
        <v>0</v>
      </c>
      <c r="BF809" s="111">
        <f t="shared" si="40"/>
        <v>0</v>
      </c>
      <c r="BG809" s="111">
        <f t="shared" si="41"/>
        <v>0</v>
      </c>
      <c r="BH809" s="111">
        <f t="shared" si="42"/>
        <v>0</v>
      </c>
      <c r="BI809" s="111">
        <f t="shared" si="43"/>
        <v>0</v>
      </c>
      <c r="BJ809" s="22" t="s">
        <v>82</v>
      </c>
      <c r="BK809" s="111">
        <f t="shared" si="44"/>
        <v>0</v>
      </c>
      <c r="BL809" s="22" t="s">
        <v>252</v>
      </c>
      <c r="BM809" s="22" t="s">
        <v>1381</v>
      </c>
    </row>
    <row r="810" spans="2:65" s="39" customFormat="1" ht="57" customHeight="1" x14ac:dyDescent="0.3">
      <c r="B810" s="139"/>
      <c r="C810" s="170" t="s">
        <v>1382</v>
      </c>
      <c r="D810" s="170" t="s">
        <v>169</v>
      </c>
      <c r="E810" s="171" t="s">
        <v>1383</v>
      </c>
      <c r="F810" s="256" t="s">
        <v>1384</v>
      </c>
      <c r="G810" s="256"/>
      <c r="H810" s="256"/>
      <c r="I810" s="256"/>
      <c r="J810" s="172" t="s">
        <v>298</v>
      </c>
      <c r="K810" s="173">
        <v>2</v>
      </c>
      <c r="L810" s="257">
        <v>0</v>
      </c>
      <c r="M810" s="257"/>
      <c r="N810" s="258">
        <f t="shared" si="35"/>
        <v>0</v>
      </c>
      <c r="O810" s="258"/>
      <c r="P810" s="258"/>
      <c r="Q810" s="258"/>
      <c r="R810" s="141"/>
      <c r="T810" s="174"/>
      <c r="U810" s="50" t="s">
        <v>39</v>
      </c>
      <c r="V810" s="41"/>
      <c r="W810" s="175">
        <f t="shared" si="36"/>
        <v>0</v>
      </c>
      <c r="X810" s="175">
        <v>0</v>
      </c>
      <c r="Y810" s="175">
        <f t="shared" si="37"/>
        <v>0</v>
      </c>
      <c r="Z810" s="175">
        <v>0</v>
      </c>
      <c r="AA810" s="176">
        <f t="shared" si="38"/>
        <v>0</v>
      </c>
      <c r="AR810" s="22" t="s">
        <v>252</v>
      </c>
      <c r="AT810" s="22" t="s">
        <v>169</v>
      </c>
      <c r="AU810" s="22" t="s">
        <v>98</v>
      </c>
      <c r="AY810" s="22" t="s">
        <v>168</v>
      </c>
      <c r="BE810" s="111">
        <f t="shared" si="39"/>
        <v>0</v>
      </c>
      <c r="BF810" s="111">
        <f t="shared" si="40"/>
        <v>0</v>
      </c>
      <c r="BG810" s="111">
        <f t="shared" si="41"/>
        <v>0</v>
      </c>
      <c r="BH810" s="111">
        <f t="shared" si="42"/>
        <v>0</v>
      </c>
      <c r="BI810" s="111">
        <f t="shared" si="43"/>
        <v>0</v>
      </c>
      <c r="BJ810" s="22" t="s">
        <v>82</v>
      </c>
      <c r="BK810" s="111">
        <f t="shared" si="44"/>
        <v>0</v>
      </c>
      <c r="BL810" s="22" t="s">
        <v>252</v>
      </c>
      <c r="BM810" s="22" t="s">
        <v>1385</v>
      </c>
    </row>
    <row r="811" spans="2:65" s="39" customFormat="1" ht="45.6" customHeight="1" x14ac:dyDescent="0.3">
      <c r="B811" s="139"/>
      <c r="C811" s="170" t="s">
        <v>1386</v>
      </c>
      <c r="D811" s="170" t="s">
        <v>169</v>
      </c>
      <c r="E811" s="171" t="s">
        <v>1387</v>
      </c>
      <c r="F811" s="256" t="s">
        <v>1388</v>
      </c>
      <c r="G811" s="256"/>
      <c r="H811" s="256"/>
      <c r="I811" s="256"/>
      <c r="J811" s="172" t="s">
        <v>298</v>
      </c>
      <c r="K811" s="173">
        <v>7</v>
      </c>
      <c r="L811" s="257">
        <v>0</v>
      </c>
      <c r="M811" s="257"/>
      <c r="N811" s="258">
        <f t="shared" si="35"/>
        <v>0</v>
      </c>
      <c r="O811" s="258"/>
      <c r="P811" s="258"/>
      <c r="Q811" s="258"/>
      <c r="R811" s="141"/>
      <c r="T811" s="174"/>
      <c r="U811" s="50" t="s">
        <v>39</v>
      </c>
      <c r="V811" s="41"/>
      <c r="W811" s="175">
        <f t="shared" si="36"/>
        <v>0</v>
      </c>
      <c r="X811" s="175">
        <v>0</v>
      </c>
      <c r="Y811" s="175">
        <f t="shared" si="37"/>
        <v>0</v>
      </c>
      <c r="Z811" s="175">
        <v>0</v>
      </c>
      <c r="AA811" s="176">
        <f t="shared" si="38"/>
        <v>0</v>
      </c>
      <c r="AR811" s="22" t="s">
        <v>252</v>
      </c>
      <c r="AT811" s="22" t="s">
        <v>169</v>
      </c>
      <c r="AU811" s="22" t="s">
        <v>98</v>
      </c>
      <c r="AY811" s="22" t="s">
        <v>168</v>
      </c>
      <c r="BE811" s="111">
        <f t="shared" si="39"/>
        <v>0</v>
      </c>
      <c r="BF811" s="111">
        <f t="shared" si="40"/>
        <v>0</v>
      </c>
      <c r="BG811" s="111">
        <f t="shared" si="41"/>
        <v>0</v>
      </c>
      <c r="BH811" s="111">
        <f t="shared" si="42"/>
        <v>0</v>
      </c>
      <c r="BI811" s="111">
        <f t="shared" si="43"/>
        <v>0</v>
      </c>
      <c r="BJ811" s="22" t="s">
        <v>82</v>
      </c>
      <c r="BK811" s="111">
        <f t="shared" si="44"/>
        <v>0</v>
      </c>
      <c r="BL811" s="22" t="s">
        <v>252</v>
      </c>
      <c r="BM811" s="22" t="s">
        <v>1389</v>
      </c>
    </row>
    <row r="812" spans="2:65" s="39" customFormat="1" ht="45.6" customHeight="1" x14ac:dyDescent="0.3">
      <c r="B812" s="139"/>
      <c r="C812" s="170" t="s">
        <v>1390</v>
      </c>
      <c r="D812" s="170" t="s">
        <v>169</v>
      </c>
      <c r="E812" s="171" t="s">
        <v>1391</v>
      </c>
      <c r="F812" s="256" t="s">
        <v>1392</v>
      </c>
      <c r="G812" s="256"/>
      <c r="H812" s="256"/>
      <c r="I812" s="256"/>
      <c r="J812" s="172" t="s">
        <v>298</v>
      </c>
      <c r="K812" s="173">
        <v>1</v>
      </c>
      <c r="L812" s="257">
        <v>0</v>
      </c>
      <c r="M812" s="257"/>
      <c r="N812" s="258">
        <f t="shared" si="35"/>
        <v>0</v>
      </c>
      <c r="O812" s="258"/>
      <c r="P812" s="258"/>
      <c r="Q812" s="258"/>
      <c r="R812" s="141"/>
      <c r="T812" s="174"/>
      <c r="U812" s="50" t="s">
        <v>39</v>
      </c>
      <c r="V812" s="41"/>
      <c r="W812" s="175">
        <f t="shared" si="36"/>
        <v>0</v>
      </c>
      <c r="X812" s="175">
        <v>0</v>
      </c>
      <c r="Y812" s="175">
        <f t="shared" si="37"/>
        <v>0</v>
      </c>
      <c r="Z812" s="175">
        <v>0</v>
      </c>
      <c r="AA812" s="176">
        <f t="shared" si="38"/>
        <v>0</v>
      </c>
      <c r="AR812" s="22" t="s">
        <v>252</v>
      </c>
      <c r="AT812" s="22" t="s">
        <v>169</v>
      </c>
      <c r="AU812" s="22" t="s">
        <v>98</v>
      </c>
      <c r="AY812" s="22" t="s">
        <v>168</v>
      </c>
      <c r="BE812" s="111">
        <f t="shared" si="39"/>
        <v>0</v>
      </c>
      <c r="BF812" s="111">
        <f t="shared" si="40"/>
        <v>0</v>
      </c>
      <c r="BG812" s="111">
        <f t="shared" si="41"/>
        <v>0</v>
      </c>
      <c r="BH812" s="111">
        <f t="shared" si="42"/>
        <v>0</v>
      </c>
      <c r="BI812" s="111">
        <f t="shared" si="43"/>
        <v>0</v>
      </c>
      <c r="BJ812" s="22" t="s">
        <v>82</v>
      </c>
      <c r="BK812" s="111">
        <f t="shared" si="44"/>
        <v>0</v>
      </c>
      <c r="BL812" s="22" t="s">
        <v>252</v>
      </c>
      <c r="BM812" s="22" t="s">
        <v>1393</v>
      </c>
    </row>
    <row r="813" spans="2:65" s="39" customFormat="1" ht="45.6" customHeight="1" x14ac:dyDescent="0.3">
      <c r="B813" s="139"/>
      <c r="C813" s="170" t="s">
        <v>1394</v>
      </c>
      <c r="D813" s="170" t="s">
        <v>169</v>
      </c>
      <c r="E813" s="171" t="s">
        <v>1395</v>
      </c>
      <c r="F813" s="256" t="s">
        <v>1396</v>
      </c>
      <c r="G813" s="256"/>
      <c r="H813" s="256"/>
      <c r="I813" s="256"/>
      <c r="J813" s="172" t="s">
        <v>298</v>
      </c>
      <c r="K813" s="173">
        <v>2</v>
      </c>
      <c r="L813" s="257">
        <v>0</v>
      </c>
      <c r="M813" s="257"/>
      <c r="N813" s="258">
        <f t="shared" si="35"/>
        <v>0</v>
      </c>
      <c r="O813" s="258"/>
      <c r="P813" s="258"/>
      <c r="Q813" s="258"/>
      <c r="R813" s="141"/>
      <c r="T813" s="174"/>
      <c r="U813" s="50" t="s">
        <v>39</v>
      </c>
      <c r="V813" s="41"/>
      <c r="W813" s="175">
        <f t="shared" si="36"/>
        <v>0</v>
      </c>
      <c r="X813" s="175">
        <v>0</v>
      </c>
      <c r="Y813" s="175">
        <f t="shared" si="37"/>
        <v>0</v>
      </c>
      <c r="Z813" s="175">
        <v>0</v>
      </c>
      <c r="AA813" s="176">
        <f t="shared" si="38"/>
        <v>0</v>
      </c>
      <c r="AR813" s="22" t="s">
        <v>252</v>
      </c>
      <c r="AT813" s="22" t="s">
        <v>169</v>
      </c>
      <c r="AU813" s="22" t="s">
        <v>98</v>
      </c>
      <c r="AY813" s="22" t="s">
        <v>168</v>
      </c>
      <c r="BE813" s="111">
        <f t="shared" si="39"/>
        <v>0</v>
      </c>
      <c r="BF813" s="111">
        <f t="shared" si="40"/>
        <v>0</v>
      </c>
      <c r="BG813" s="111">
        <f t="shared" si="41"/>
        <v>0</v>
      </c>
      <c r="BH813" s="111">
        <f t="shared" si="42"/>
        <v>0</v>
      </c>
      <c r="BI813" s="111">
        <f t="shared" si="43"/>
        <v>0</v>
      </c>
      <c r="BJ813" s="22" t="s">
        <v>82</v>
      </c>
      <c r="BK813" s="111">
        <f t="shared" si="44"/>
        <v>0</v>
      </c>
      <c r="BL813" s="22" t="s">
        <v>252</v>
      </c>
      <c r="BM813" s="22" t="s">
        <v>1397</v>
      </c>
    </row>
    <row r="814" spans="2:65" s="39" customFormat="1" ht="45.6" customHeight="1" x14ac:dyDescent="0.3">
      <c r="B814" s="139"/>
      <c r="C814" s="170" t="s">
        <v>1398</v>
      </c>
      <c r="D814" s="170" t="s">
        <v>169</v>
      </c>
      <c r="E814" s="171" t="s">
        <v>1399</v>
      </c>
      <c r="F814" s="256" t="s">
        <v>1400</v>
      </c>
      <c r="G814" s="256"/>
      <c r="H814" s="256"/>
      <c r="I814" s="256"/>
      <c r="J814" s="172" t="s">
        <v>298</v>
      </c>
      <c r="K814" s="173">
        <v>1</v>
      </c>
      <c r="L814" s="257">
        <v>0</v>
      </c>
      <c r="M814" s="257"/>
      <c r="N814" s="258">
        <f t="shared" si="35"/>
        <v>0</v>
      </c>
      <c r="O814" s="258"/>
      <c r="P814" s="258"/>
      <c r="Q814" s="258"/>
      <c r="R814" s="141"/>
      <c r="T814" s="174"/>
      <c r="U814" s="50" t="s">
        <v>39</v>
      </c>
      <c r="V814" s="41"/>
      <c r="W814" s="175">
        <f t="shared" si="36"/>
        <v>0</v>
      </c>
      <c r="X814" s="175">
        <v>0</v>
      </c>
      <c r="Y814" s="175">
        <f t="shared" si="37"/>
        <v>0</v>
      </c>
      <c r="Z814" s="175">
        <v>0</v>
      </c>
      <c r="AA814" s="176">
        <f t="shared" si="38"/>
        <v>0</v>
      </c>
      <c r="AR814" s="22" t="s">
        <v>252</v>
      </c>
      <c r="AT814" s="22" t="s">
        <v>169</v>
      </c>
      <c r="AU814" s="22" t="s">
        <v>98</v>
      </c>
      <c r="AY814" s="22" t="s">
        <v>168</v>
      </c>
      <c r="BE814" s="111">
        <f t="shared" si="39"/>
        <v>0</v>
      </c>
      <c r="BF814" s="111">
        <f t="shared" si="40"/>
        <v>0</v>
      </c>
      <c r="BG814" s="111">
        <f t="shared" si="41"/>
        <v>0</v>
      </c>
      <c r="BH814" s="111">
        <f t="shared" si="42"/>
        <v>0</v>
      </c>
      <c r="BI814" s="111">
        <f t="shared" si="43"/>
        <v>0</v>
      </c>
      <c r="BJ814" s="22" t="s">
        <v>82</v>
      </c>
      <c r="BK814" s="111">
        <f t="shared" si="44"/>
        <v>0</v>
      </c>
      <c r="BL814" s="22" t="s">
        <v>252</v>
      </c>
      <c r="BM814" s="22" t="s">
        <v>1401</v>
      </c>
    </row>
    <row r="815" spans="2:65" s="39" customFormat="1" ht="45.6" customHeight="1" x14ac:dyDescent="0.3">
      <c r="B815" s="139"/>
      <c r="C815" s="170" t="s">
        <v>1402</v>
      </c>
      <c r="D815" s="170" t="s">
        <v>169</v>
      </c>
      <c r="E815" s="171" t="s">
        <v>1403</v>
      </c>
      <c r="F815" s="256" t="s">
        <v>1404</v>
      </c>
      <c r="G815" s="256"/>
      <c r="H815" s="256"/>
      <c r="I815" s="256"/>
      <c r="J815" s="172" t="s">
        <v>298</v>
      </c>
      <c r="K815" s="173">
        <v>3</v>
      </c>
      <c r="L815" s="257">
        <v>0</v>
      </c>
      <c r="M815" s="257"/>
      <c r="N815" s="258">
        <f t="shared" si="35"/>
        <v>0</v>
      </c>
      <c r="O815" s="258"/>
      <c r="P815" s="258"/>
      <c r="Q815" s="258"/>
      <c r="R815" s="141"/>
      <c r="T815" s="174"/>
      <c r="U815" s="50" t="s">
        <v>39</v>
      </c>
      <c r="V815" s="41"/>
      <c r="W815" s="175">
        <f t="shared" si="36"/>
        <v>0</v>
      </c>
      <c r="X815" s="175">
        <v>0</v>
      </c>
      <c r="Y815" s="175">
        <f t="shared" si="37"/>
        <v>0</v>
      </c>
      <c r="Z815" s="175">
        <v>0</v>
      </c>
      <c r="AA815" s="176">
        <f t="shared" si="38"/>
        <v>0</v>
      </c>
      <c r="AR815" s="22" t="s">
        <v>252</v>
      </c>
      <c r="AT815" s="22" t="s">
        <v>169</v>
      </c>
      <c r="AU815" s="22" t="s">
        <v>98</v>
      </c>
      <c r="AY815" s="22" t="s">
        <v>168</v>
      </c>
      <c r="BE815" s="111">
        <f t="shared" si="39"/>
        <v>0</v>
      </c>
      <c r="BF815" s="111">
        <f t="shared" si="40"/>
        <v>0</v>
      </c>
      <c r="BG815" s="111">
        <f t="shared" si="41"/>
        <v>0</v>
      </c>
      <c r="BH815" s="111">
        <f t="shared" si="42"/>
        <v>0</v>
      </c>
      <c r="BI815" s="111">
        <f t="shared" si="43"/>
        <v>0</v>
      </c>
      <c r="BJ815" s="22" t="s">
        <v>82</v>
      </c>
      <c r="BK815" s="111">
        <f t="shared" si="44"/>
        <v>0</v>
      </c>
      <c r="BL815" s="22" t="s">
        <v>252</v>
      </c>
      <c r="BM815" s="22" t="s">
        <v>1405</v>
      </c>
    </row>
    <row r="816" spans="2:65" s="39" customFormat="1" ht="45.6" customHeight="1" x14ac:dyDescent="0.3">
      <c r="B816" s="139"/>
      <c r="C816" s="170" t="s">
        <v>1406</v>
      </c>
      <c r="D816" s="170" t="s">
        <v>169</v>
      </c>
      <c r="E816" s="171" t="s">
        <v>1407</v>
      </c>
      <c r="F816" s="256" t="s">
        <v>1408</v>
      </c>
      <c r="G816" s="256"/>
      <c r="H816" s="256"/>
      <c r="I816" s="256"/>
      <c r="J816" s="172" t="s">
        <v>298</v>
      </c>
      <c r="K816" s="173">
        <v>4</v>
      </c>
      <c r="L816" s="257">
        <v>0</v>
      </c>
      <c r="M816" s="257"/>
      <c r="N816" s="258">
        <f t="shared" si="35"/>
        <v>0</v>
      </c>
      <c r="O816" s="258"/>
      <c r="P816" s="258"/>
      <c r="Q816" s="258"/>
      <c r="R816" s="141"/>
      <c r="T816" s="174"/>
      <c r="U816" s="50" t="s">
        <v>39</v>
      </c>
      <c r="V816" s="41"/>
      <c r="W816" s="175">
        <f t="shared" si="36"/>
        <v>0</v>
      </c>
      <c r="X816" s="175">
        <v>0</v>
      </c>
      <c r="Y816" s="175">
        <f t="shared" si="37"/>
        <v>0</v>
      </c>
      <c r="Z816" s="175">
        <v>0</v>
      </c>
      <c r="AA816" s="176">
        <f t="shared" si="38"/>
        <v>0</v>
      </c>
      <c r="AR816" s="22" t="s">
        <v>252</v>
      </c>
      <c r="AT816" s="22" t="s">
        <v>169</v>
      </c>
      <c r="AU816" s="22" t="s">
        <v>98</v>
      </c>
      <c r="AY816" s="22" t="s">
        <v>168</v>
      </c>
      <c r="BE816" s="111">
        <f t="shared" si="39"/>
        <v>0</v>
      </c>
      <c r="BF816" s="111">
        <f t="shared" si="40"/>
        <v>0</v>
      </c>
      <c r="BG816" s="111">
        <f t="shared" si="41"/>
        <v>0</v>
      </c>
      <c r="BH816" s="111">
        <f t="shared" si="42"/>
        <v>0</v>
      </c>
      <c r="BI816" s="111">
        <f t="shared" si="43"/>
        <v>0</v>
      </c>
      <c r="BJ816" s="22" t="s">
        <v>82</v>
      </c>
      <c r="BK816" s="111">
        <f t="shared" si="44"/>
        <v>0</v>
      </c>
      <c r="BL816" s="22" t="s">
        <v>252</v>
      </c>
      <c r="BM816" s="22" t="s">
        <v>1409</v>
      </c>
    </row>
    <row r="817" spans="2:65" s="39" customFormat="1" ht="45.6" customHeight="1" x14ac:dyDescent="0.3">
      <c r="B817" s="139"/>
      <c r="C817" s="170" t="s">
        <v>1410</v>
      </c>
      <c r="D817" s="170" t="s">
        <v>169</v>
      </c>
      <c r="E817" s="171" t="s">
        <v>1411</v>
      </c>
      <c r="F817" s="256" t="s">
        <v>1412</v>
      </c>
      <c r="G817" s="256"/>
      <c r="H817" s="256"/>
      <c r="I817" s="256"/>
      <c r="J817" s="172" t="s">
        <v>298</v>
      </c>
      <c r="K817" s="173">
        <v>1</v>
      </c>
      <c r="L817" s="257">
        <v>0</v>
      </c>
      <c r="M817" s="257"/>
      <c r="N817" s="258">
        <f t="shared" si="35"/>
        <v>0</v>
      </c>
      <c r="O817" s="258"/>
      <c r="P817" s="258"/>
      <c r="Q817" s="258"/>
      <c r="R817" s="141"/>
      <c r="T817" s="174"/>
      <c r="U817" s="50" t="s">
        <v>39</v>
      </c>
      <c r="V817" s="41"/>
      <c r="W817" s="175">
        <f t="shared" si="36"/>
        <v>0</v>
      </c>
      <c r="X817" s="175">
        <v>0</v>
      </c>
      <c r="Y817" s="175">
        <f t="shared" si="37"/>
        <v>0</v>
      </c>
      <c r="Z817" s="175">
        <v>0</v>
      </c>
      <c r="AA817" s="176">
        <f t="shared" si="38"/>
        <v>0</v>
      </c>
      <c r="AR817" s="22" t="s">
        <v>252</v>
      </c>
      <c r="AT817" s="22" t="s">
        <v>169</v>
      </c>
      <c r="AU817" s="22" t="s">
        <v>98</v>
      </c>
      <c r="AY817" s="22" t="s">
        <v>168</v>
      </c>
      <c r="BE817" s="111">
        <f t="shared" si="39"/>
        <v>0</v>
      </c>
      <c r="BF817" s="111">
        <f t="shared" si="40"/>
        <v>0</v>
      </c>
      <c r="BG817" s="111">
        <f t="shared" si="41"/>
        <v>0</v>
      </c>
      <c r="BH817" s="111">
        <f t="shared" si="42"/>
        <v>0</v>
      </c>
      <c r="BI817" s="111">
        <f t="shared" si="43"/>
        <v>0</v>
      </c>
      <c r="BJ817" s="22" t="s">
        <v>82</v>
      </c>
      <c r="BK817" s="111">
        <f t="shared" si="44"/>
        <v>0</v>
      </c>
      <c r="BL817" s="22" t="s">
        <v>252</v>
      </c>
      <c r="BM817" s="22" t="s">
        <v>1413</v>
      </c>
    </row>
    <row r="818" spans="2:65" s="39" customFormat="1" ht="45.6" customHeight="1" x14ac:dyDescent="0.3">
      <c r="B818" s="139"/>
      <c r="C818" s="170" t="s">
        <v>1414</v>
      </c>
      <c r="D818" s="170" t="s">
        <v>169</v>
      </c>
      <c r="E818" s="171" t="s">
        <v>1415</v>
      </c>
      <c r="F818" s="256" t="s">
        <v>1416</v>
      </c>
      <c r="G818" s="256"/>
      <c r="H818" s="256"/>
      <c r="I818" s="256"/>
      <c r="J818" s="172" t="s">
        <v>298</v>
      </c>
      <c r="K818" s="173">
        <v>2</v>
      </c>
      <c r="L818" s="257">
        <v>0</v>
      </c>
      <c r="M818" s="257"/>
      <c r="N818" s="258">
        <f t="shared" si="35"/>
        <v>0</v>
      </c>
      <c r="O818" s="258"/>
      <c r="P818" s="258"/>
      <c r="Q818" s="258"/>
      <c r="R818" s="141"/>
      <c r="T818" s="174"/>
      <c r="U818" s="50" t="s">
        <v>39</v>
      </c>
      <c r="V818" s="41"/>
      <c r="W818" s="175">
        <f t="shared" si="36"/>
        <v>0</v>
      </c>
      <c r="X818" s="175">
        <v>0</v>
      </c>
      <c r="Y818" s="175">
        <f t="shared" si="37"/>
        <v>0</v>
      </c>
      <c r="Z818" s="175">
        <v>0</v>
      </c>
      <c r="AA818" s="176">
        <f t="shared" si="38"/>
        <v>0</v>
      </c>
      <c r="AR818" s="22" t="s">
        <v>252</v>
      </c>
      <c r="AT818" s="22" t="s">
        <v>169</v>
      </c>
      <c r="AU818" s="22" t="s">
        <v>98</v>
      </c>
      <c r="AY818" s="22" t="s">
        <v>168</v>
      </c>
      <c r="BE818" s="111">
        <f t="shared" si="39"/>
        <v>0</v>
      </c>
      <c r="BF818" s="111">
        <f t="shared" si="40"/>
        <v>0</v>
      </c>
      <c r="BG818" s="111">
        <f t="shared" si="41"/>
        <v>0</v>
      </c>
      <c r="BH818" s="111">
        <f t="shared" si="42"/>
        <v>0</v>
      </c>
      <c r="BI818" s="111">
        <f t="shared" si="43"/>
        <v>0</v>
      </c>
      <c r="BJ818" s="22" t="s">
        <v>82</v>
      </c>
      <c r="BK818" s="111">
        <f t="shared" si="44"/>
        <v>0</v>
      </c>
      <c r="BL818" s="22" t="s">
        <v>252</v>
      </c>
      <c r="BM818" s="22" t="s">
        <v>1417</v>
      </c>
    </row>
    <row r="819" spans="2:65" s="39" customFormat="1" ht="57" customHeight="1" x14ac:dyDescent="0.3">
      <c r="B819" s="139"/>
      <c r="C819" s="170" t="s">
        <v>1418</v>
      </c>
      <c r="D819" s="170" t="s">
        <v>169</v>
      </c>
      <c r="E819" s="171" t="s">
        <v>1419</v>
      </c>
      <c r="F819" s="256" t="s">
        <v>1420</v>
      </c>
      <c r="G819" s="256"/>
      <c r="H819" s="256"/>
      <c r="I819" s="256"/>
      <c r="J819" s="172" t="s">
        <v>298</v>
      </c>
      <c r="K819" s="173">
        <v>1</v>
      </c>
      <c r="L819" s="257">
        <v>0</v>
      </c>
      <c r="M819" s="257"/>
      <c r="N819" s="258">
        <f t="shared" si="35"/>
        <v>0</v>
      </c>
      <c r="O819" s="258"/>
      <c r="P819" s="258"/>
      <c r="Q819" s="258"/>
      <c r="R819" s="141"/>
      <c r="T819" s="174"/>
      <c r="U819" s="50" t="s">
        <v>39</v>
      </c>
      <c r="V819" s="41"/>
      <c r="W819" s="175">
        <f t="shared" si="36"/>
        <v>0</v>
      </c>
      <c r="X819" s="175">
        <v>0</v>
      </c>
      <c r="Y819" s="175">
        <f t="shared" si="37"/>
        <v>0</v>
      </c>
      <c r="Z819" s="175">
        <v>0</v>
      </c>
      <c r="AA819" s="176">
        <f t="shared" si="38"/>
        <v>0</v>
      </c>
      <c r="AR819" s="22" t="s">
        <v>252</v>
      </c>
      <c r="AT819" s="22" t="s">
        <v>169</v>
      </c>
      <c r="AU819" s="22" t="s">
        <v>98</v>
      </c>
      <c r="AY819" s="22" t="s">
        <v>168</v>
      </c>
      <c r="BE819" s="111">
        <f t="shared" si="39"/>
        <v>0</v>
      </c>
      <c r="BF819" s="111">
        <f t="shared" si="40"/>
        <v>0</v>
      </c>
      <c r="BG819" s="111">
        <f t="shared" si="41"/>
        <v>0</v>
      </c>
      <c r="BH819" s="111">
        <f t="shared" si="42"/>
        <v>0</v>
      </c>
      <c r="BI819" s="111">
        <f t="shared" si="43"/>
        <v>0</v>
      </c>
      <c r="BJ819" s="22" t="s">
        <v>82</v>
      </c>
      <c r="BK819" s="111">
        <f t="shared" si="44"/>
        <v>0</v>
      </c>
      <c r="BL819" s="22" t="s">
        <v>252</v>
      </c>
      <c r="BM819" s="22" t="s">
        <v>1421</v>
      </c>
    </row>
    <row r="820" spans="2:65" s="39" customFormat="1" ht="57" customHeight="1" x14ac:dyDescent="0.3">
      <c r="B820" s="139"/>
      <c r="C820" s="170" t="s">
        <v>1422</v>
      </c>
      <c r="D820" s="170" t="s">
        <v>169</v>
      </c>
      <c r="E820" s="171" t="s">
        <v>1423</v>
      </c>
      <c r="F820" s="256" t="s">
        <v>1424</v>
      </c>
      <c r="G820" s="256"/>
      <c r="H820" s="256"/>
      <c r="I820" s="256"/>
      <c r="J820" s="172" t="s">
        <v>298</v>
      </c>
      <c r="K820" s="173">
        <v>1</v>
      </c>
      <c r="L820" s="257">
        <v>0</v>
      </c>
      <c r="M820" s="257"/>
      <c r="N820" s="258">
        <f t="shared" si="35"/>
        <v>0</v>
      </c>
      <c r="O820" s="258"/>
      <c r="P820" s="258"/>
      <c r="Q820" s="258"/>
      <c r="R820" s="141"/>
      <c r="T820" s="174"/>
      <c r="U820" s="50" t="s">
        <v>39</v>
      </c>
      <c r="V820" s="41"/>
      <c r="W820" s="175">
        <f t="shared" si="36"/>
        <v>0</v>
      </c>
      <c r="X820" s="175">
        <v>0</v>
      </c>
      <c r="Y820" s="175">
        <f t="shared" si="37"/>
        <v>0</v>
      </c>
      <c r="Z820" s="175">
        <v>0</v>
      </c>
      <c r="AA820" s="176">
        <f t="shared" si="38"/>
        <v>0</v>
      </c>
      <c r="AR820" s="22" t="s">
        <v>252</v>
      </c>
      <c r="AT820" s="22" t="s">
        <v>169</v>
      </c>
      <c r="AU820" s="22" t="s">
        <v>98</v>
      </c>
      <c r="AY820" s="22" t="s">
        <v>168</v>
      </c>
      <c r="BE820" s="111">
        <f t="shared" si="39"/>
        <v>0</v>
      </c>
      <c r="BF820" s="111">
        <f t="shared" si="40"/>
        <v>0</v>
      </c>
      <c r="BG820" s="111">
        <f t="shared" si="41"/>
        <v>0</v>
      </c>
      <c r="BH820" s="111">
        <f t="shared" si="42"/>
        <v>0</v>
      </c>
      <c r="BI820" s="111">
        <f t="shared" si="43"/>
        <v>0</v>
      </c>
      <c r="BJ820" s="22" t="s">
        <v>82</v>
      </c>
      <c r="BK820" s="111">
        <f t="shared" si="44"/>
        <v>0</v>
      </c>
      <c r="BL820" s="22" t="s">
        <v>252</v>
      </c>
      <c r="BM820" s="22" t="s">
        <v>1425</v>
      </c>
    </row>
    <row r="821" spans="2:65" s="39" customFormat="1" ht="57" customHeight="1" x14ac:dyDescent="0.3">
      <c r="B821" s="139"/>
      <c r="C821" s="170" t="s">
        <v>1426</v>
      </c>
      <c r="D821" s="170" t="s">
        <v>169</v>
      </c>
      <c r="E821" s="171" t="s">
        <v>1427</v>
      </c>
      <c r="F821" s="256" t="s">
        <v>1428</v>
      </c>
      <c r="G821" s="256"/>
      <c r="H821" s="256"/>
      <c r="I821" s="256"/>
      <c r="J821" s="172" t="s">
        <v>298</v>
      </c>
      <c r="K821" s="173">
        <v>1</v>
      </c>
      <c r="L821" s="257">
        <v>0</v>
      </c>
      <c r="M821" s="257"/>
      <c r="N821" s="258">
        <f t="shared" si="35"/>
        <v>0</v>
      </c>
      <c r="O821" s="258"/>
      <c r="P821" s="258"/>
      <c r="Q821" s="258"/>
      <c r="R821" s="141"/>
      <c r="T821" s="174"/>
      <c r="U821" s="50" t="s">
        <v>39</v>
      </c>
      <c r="V821" s="41"/>
      <c r="W821" s="175">
        <f t="shared" si="36"/>
        <v>0</v>
      </c>
      <c r="X821" s="175">
        <v>0</v>
      </c>
      <c r="Y821" s="175">
        <f t="shared" si="37"/>
        <v>0</v>
      </c>
      <c r="Z821" s="175">
        <v>0</v>
      </c>
      <c r="AA821" s="176">
        <f t="shared" si="38"/>
        <v>0</v>
      </c>
      <c r="AR821" s="22" t="s">
        <v>252</v>
      </c>
      <c r="AT821" s="22" t="s">
        <v>169</v>
      </c>
      <c r="AU821" s="22" t="s">
        <v>98</v>
      </c>
      <c r="AY821" s="22" t="s">
        <v>168</v>
      </c>
      <c r="BE821" s="111">
        <f t="shared" si="39"/>
        <v>0</v>
      </c>
      <c r="BF821" s="111">
        <f t="shared" si="40"/>
        <v>0</v>
      </c>
      <c r="BG821" s="111">
        <f t="shared" si="41"/>
        <v>0</v>
      </c>
      <c r="BH821" s="111">
        <f t="shared" si="42"/>
        <v>0</v>
      </c>
      <c r="BI821" s="111">
        <f t="shared" si="43"/>
        <v>0</v>
      </c>
      <c r="BJ821" s="22" t="s">
        <v>82</v>
      </c>
      <c r="BK821" s="111">
        <f t="shared" si="44"/>
        <v>0</v>
      </c>
      <c r="BL821" s="22" t="s">
        <v>252</v>
      </c>
      <c r="BM821" s="22" t="s">
        <v>1429</v>
      </c>
    </row>
    <row r="822" spans="2:65" s="39" customFormat="1" ht="45.6" customHeight="1" x14ac:dyDescent="0.3">
      <c r="B822" s="139"/>
      <c r="C822" s="170" t="s">
        <v>1430</v>
      </c>
      <c r="D822" s="170" t="s">
        <v>169</v>
      </c>
      <c r="E822" s="171" t="s">
        <v>1431</v>
      </c>
      <c r="F822" s="256" t="s">
        <v>1432</v>
      </c>
      <c r="G822" s="256"/>
      <c r="H822" s="256"/>
      <c r="I822" s="256"/>
      <c r="J822" s="172" t="s">
        <v>298</v>
      </c>
      <c r="K822" s="173">
        <v>2</v>
      </c>
      <c r="L822" s="257">
        <v>0</v>
      </c>
      <c r="M822" s="257"/>
      <c r="N822" s="258">
        <f t="shared" si="35"/>
        <v>0</v>
      </c>
      <c r="O822" s="258"/>
      <c r="P822" s="258"/>
      <c r="Q822" s="258"/>
      <c r="R822" s="141"/>
      <c r="T822" s="174"/>
      <c r="U822" s="50" t="s">
        <v>39</v>
      </c>
      <c r="V822" s="41"/>
      <c r="W822" s="175">
        <f t="shared" si="36"/>
        <v>0</v>
      </c>
      <c r="X822" s="175">
        <v>0</v>
      </c>
      <c r="Y822" s="175">
        <f t="shared" si="37"/>
        <v>0</v>
      </c>
      <c r="Z822" s="175">
        <v>0</v>
      </c>
      <c r="AA822" s="176">
        <f t="shared" si="38"/>
        <v>0</v>
      </c>
      <c r="AR822" s="22" t="s">
        <v>252</v>
      </c>
      <c r="AT822" s="22" t="s">
        <v>169</v>
      </c>
      <c r="AU822" s="22" t="s">
        <v>98</v>
      </c>
      <c r="AY822" s="22" t="s">
        <v>168</v>
      </c>
      <c r="BE822" s="111">
        <f t="shared" si="39"/>
        <v>0</v>
      </c>
      <c r="BF822" s="111">
        <f t="shared" si="40"/>
        <v>0</v>
      </c>
      <c r="BG822" s="111">
        <f t="shared" si="41"/>
        <v>0</v>
      </c>
      <c r="BH822" s="111">
        <f t="shared" si="42"/>
        <v>0</v>
      </c>
      <c r="BI822" s="111">
        <f t="shared" si="43"/>
        <v>0</v>
      </c>
      <c r="BJ822" s="22" t="s">
        <v>82</v>
      </c>
      <c r="BK822" s="111">
        <f t="shared" si="44"/>
        <v>0</v>
      </c>
      <c r="BL822" s="22" t="s">
        <v>252</v>
      </c>
      <c r="BM822" s="22" t="s">
        <v>1433</v>
      </c>
    </row>
    <row r="823" spans="2:65" s="39" customFormat="1" ht="45.6" customHeight="1" x14ac:dyDescent="0.3">
      <c r="B823" s="139"/>
      <c r="C823" s="170" t="s">
        <v>1434</v>
      </c>
      <c r="D823" s="170" t="s">
        <v>169</v>
      </c>
      <c r="E823" s="171" t="s">
        <v>1435</v>
      </c>
      <c r="F823" s="256" t="s">
        <v>1436</v>
      </c>
      <c r="G823" s="256"/>
      <c r="H823" s="256"/>
      <c r="I823" s="256"/>
      <c r="J823" s="172" t="s">
        <v>298</v>
      </c>
      <c r="K823" s="173">
        <v>1</v>
      </c>
      <c r="L823" s="257">
        <v>0</v>
      </c>
      <c r="M823" s="257"/>
      <c r="N823" s="258">
        <f t="shared" si="35"/>
        <v>0</v>
      </c>
      <c r="O823" s="258"/>
      <c r="P823" s="258"/>
      <c r="Q823" s="258"/>
      <c r="R823" s="141"/>
      <c r="T823" s="174"/>
      <c r="U823" s="50" t="s">
        <v>39</v>
      </c>
      <c r="V823" s="41"/>
      <c r="W823" s="175">
        <f t="shared" si="36"/>
        <v>0</v>
      </c>
      <c r="X823" s="175">
        <v>0</v>
      </c>
      <c r="Y823" s="175">
        <f t="shared" si="37"/>
        <v>0</v>
      </c>
      <c r="Z823" s="175">
        <v>0</v>
      </c>
      <c r="AA823" s="176">
        <f t="shared" si="38"/>
        <v>0</v>
      </c>
      <c r="AR823" s="22" t="s">
        <v>252</v>
      </c>
      <c r="AT823" s="22" t="s">
        <v>169</v>
      </c>
      <c r="AU823" s="22" t="s">
        <v>98</v>
      </c>
      <c r="AY823" s="22" t="s">
        <v>168</v>
      </c>
      <c r="BE823" s="111">
        <f t="shared" si="39"/>
        <v>0</v>
      </c>
      <c r="BF823" s="111">
        <f t="shared" si="40"/>
        <v>0</v>
      </c>
      <c r="BG823" s="111">
        <f t="shared" si="41"/>
        <v>0</v>
      </c>
      <c r="BH823" s="111">
        <f t="shared" si="42"/>
        <v>0</v>
      </c>
      <c r="BI823" s="111">
        <f t="shared" si="43"/>
        <v>0</v>
      </c>
      <c r="BJ823" s="22" t="s">
        <v>82</v>
      </c>
      <c r="BK823" s="111">
        <f t="shared" si="44"/>
        <v>0</v>
      </c>
      <c r="BL823" s="22" t="s">
        <v>252</v>
      </c>
      <c r="BM823" s="22" t="s">
        <v>1437</v>
      </c>
    </row>
    <row r="824" spans="2:65" s="39" customFormat="1" ht="45.6" customHeight="1" x14ac:dyDescent="0.3">
      <c r="B824" s="139"/>
      <c r="C824" s="170" t="s">
        <v>1438</v>
      </c>
      <c r="D824" s="170" t="s">
        <v>169</v>
      </c>
      <c r="E824" s="171" t="s">
        <v>1439</v>
      </c>
      <c r="F824" s="256" t="s">
        <v>1440</v>
      </c>
      <c r="G824" s="256"/>
      <c r="H824" s="256"/>
      <c r="I824" s="256"/>
      <c r="J824" s="172" t="s">
        <v>298</v>
      </c>
      <c r="K824" s="173">
        <v>1</v>
      </c>
      <c r="L824" s="257">
        <v>0</v>
      </c>
      <c r="M824" s="257"/>
      <c r="N824" s="258">
        <f t="shared" si="35"/>
        <v>0</v>
      </c>
      <c r="O824" s="258"/>
      <c r="P824" s="258"/>
      <c r="Q824" s="258"/>
      <c r="R824" s="141"/>
      <c r="T824" s="174"/>
      <c r="U824" s="50" t="s">
        <v>39</v>
      </c>
      <c r="V824" s="41"/>
      <c r="W824" s="175">
        <f t="shared" si="36"/>
        <v>0</v>
      </c>
      <c r="X824" s="175">
        <v>0</v>
      </c>
      <c r="Y824" s="175">
        <f t="shared" si="37"/>
        <v>0</v>
      </c>
      <c r="Z824" s="175">
        <v>0</v>
      </c>
      <c r="AA824" s="176">
        <f t="shared" si="38"/>
        <v>0</v>
      </c>
      <c r="AR824" s="22" t="s">
        <v>252</v>
      </c>
      <c r="AT824" s="22" t="s">
        <v>169</v>
      </c>
      <c r="AU824" s="22" t="s">
        <v>98</v>
      </c>
      <c r="AY824" s="22" t="s">
        <v>168</v>
      </c>
      <c r="BE824" s="111">
        <f t="shared" si="39"/>
        <v>0</v>
      </c>
      <c r="BF824" s="111">
        <f t="shared" si="40"/>
        <v>0</v>
      </c>
      <c r="BG824" s="111">
        <f t="shared" si="41"/>
        <v>0</v>
      </c>
      <c r="BH824" s="111">
        <f t="shared" si="42"/>
        <v>0</v>
      </c>
      <c r="BI824" s="111">
        <f t="shared" si="43"/>
        <v>0</v>
      </c>
      <c r="BJ824" s="22" t="s">
        <v>82</v>
      </c>
      <c r="BK824" s="111">
        <f t="shared" si="44"/>
        <v>0</v>
      </c>
      <c r="BL824" s="22" t="s">
        <v>252</v>
      </c>
      <c r="BM824" s="22" t="s">
        <v>1441</v>
      </c>
    </row>
    <row r="825" spans="2:65" s="39" customFormat="1" ht="45.6" customHeight="1" x14ac:dyDescent="0.3">
      <c r="B825" s="139"/>
      <c r="C825" s="170" t="s">
        <v>1442</v>
      </c>
      <c r="D825" s="170" t="s">
        <v>169</v>
      </c>
      <c r="E825" s="171" t="s">
        <v>1443</v>
      </c>
      <c r="F825" s="256" t="s">
        <v>1444</v>
      </c>
      <c r="G825" s="256"/>
      <c r="H825" s="256"/>
      <c r="I825" s="256"/>
      <c r="J825" s="172" t="s">
        <v>298</v>
      </c>
      <c r="K825" s="173">
        <v>1</v>
      </c>
      <c r="L825" s="257">
        <v>0</v>
      </c>
      <c r="M825" s="257"/>
      <c r="N825" s="258">
        <f t="shared" si="35"/>
        <v>0</v>
      </c>
      <c r="O825" s="258"/>
      <c r="P825" s="258"/>
      <c r="Q825" s="258"/>
      <c r="R825" s="141"/>
      <c r="T825" s="174"/>
      <c r="U825" s="50" t="s">
        <v>39</v>
      </c>
      <c r="V825" s="41"/>
      <c r="W825" s="175">
        <f t="shared" si="36"/>
        <v>0</v>
      </c>
      <c r="X825" s="175">
        <v>0</v>
      </c>
      <c r="Y825" s="175">
        <f t="shared" si="37"/>
        <v>0</v>
      </c>
      <c r="Z825" s="175">
        <v>0</v>
      </c>
      <c r="AA825" s="176">
        <f t="shared" si="38"/>
        <v>0</v>
      </c>
      <c r="AR825" s="22" t="s">
        <v>252</v>
      </c>
      <c r="AT825" s="22" t="s">
        <v>169</v>
      </c>
      <c r="AU825" s="22" t="s">
        <v>98</v>
      </c>
      <c r="AY825" s="22" t="s">
        <v>168</v>
      </c>
      <c r="BE825" s="111">
        <f t="shared" si="39"/>
        <v>0</v>
      </c>
      <c r="BF825" s="111">
        <f t="shared" si="40"/>
        <v>0</v>
      </c>
      <c r="BG825" s="111">
        <f t="shared" si="41"/>
        <v>0</v>
      </c>
      <c r="BH825" s="111">
        <f t="shared" si="42"/>
        <v>0</v>
      </c>
      <c r="BI825" s="111">
        <f t="shared" si="43"/>
        <v>0</v>
      </c>
      <c r="BJ825" s="22" t="s">
        <v>82</v>
      </c>
      <c r="BK825" s="111">
        <f t="shared" si="44"/>
        <v>0</v>
      </c>
      <c r="BL825" s="22" t="s">
        <v>252</v>
      </c>
      <c r="BM825" s="22" t="s">
        <v>1445</v>
      </c>
    </row>
    <row r="826" spans="2:65" s="39" customFormat="1" ht="45.6" customHeight="1" x14ac:dyDescent="0.3">
      <c r="B826" s="139"/>
      <c r="C826" s="170" t="s">
        <v>1446</v>
      </c>
      <c r="D826" s="170" t="s">
        <v>169</v>
      </c>
      <c r="E826" s="171" t="s">
        <v>1447</v>
      </c>
      <c r="F826" s="256" t="s">
        <v>1448</v>
      </c>
      <c r="G826" s="256"/>
      <c r="H826" s="256"/>
      <c r="I826" s="256"/>
      <c r="J826" s="172" t="s">
        <v>298</v>
      </c>
      <c r="K826" s="173">
        <v>1</v>
      </c>
      <c r="L826" s="257">
        <v>0</v>
      </c>
      <c r="M826" s="257"/>
      <c r="N826" s="258">
        <f t="shared" si="35"/>
        <v>0</v>
      </c>
      <c r="O826" s="258"/>
      <c r="P826" s="258"/>
      <c r="Q826" s="258"/>
      <c r="R826" s="141"/>
      <c r="T826" s="174"/>
      <c r="U826" s="50" t="s">
        <v>39</v>
      </c>
      <c r="V826" s="41"/>
      <c r="W826" s="175">
        <f t="shared" si="36"/>
        <v>0</v>
      </c>
      <c r="X826" s="175">
        <v>0</v>
      </c>
      <c r="Y826" s="175">
        <f t="shared" si="37"/>
        <v>0</v>
      </c>
      <c r="Z826" s="175">
        <v>0</v>
      </c>
      <c r="AA826" s="176">
        <f t="shared" si="38"/>
        <v>0</v>
      </c>
      <c r="AR826" s="22" t="s">
        <v>252</v>
      </c>
      <c r="AT826" s="22" t="s">
        <v>169</v>
      </c>
      <c r="AU826" s="22" t="s">
        <v>98</v>
      </c>
      <c r="AY826" s="22" t="s">
        <v>168</v>
      </c>
      <c r="BE826" s="111">
        <f t="shared" si="39"/>
        <v>0</v>
      </c>
      <c r="BF826" s="111">
        <f t="shared" si="40"/>
        <v>0</v>
      </c>
      <c r="BG826" s="111">
        <f t="shared" si="41"/>
        <v>0</v>
      </c>
      <c r="BH826" s="111">
        <f t="shared" si="42"/>
        <v>0</v>
      </c>
      <c r="BI826" s="111">
        <f t="shared" si="43"/>
        <v>0</v>
      </c>
      <c r="BJ826" s="22" t="s">
        <v>82</v>
      </c>
      <c r="BK826" s="111">
        <f t="shared" si="44"/>
        <v>0</v>
      </c>
      <c r="BL826" s="22" t="s">
        <v>252</v>
      </c>
      <c r="BM826" s="22" t="s">
        <v>1449</v>
      </c>
    </row>
    <row r="827" spans="2:65" s="39" customFormat="1" ht="45.6" customHeight="1" x14ac:dyDescent="0.3">
      <c r="B827" s="139"/>
      <c r="C827" s="170" t="s">
        <v>1450</v>
      </c>
      <c r="D827" s="170" t="s">
        <v>169</v>
      </c>
      <c r="E827" s="171" t="s">
        <v>1451</v>
      </c>
      <c r="F827" s="256" t="s">
        <v>1452</v>
      </c>
      <c r="G827" s="256"/>
      <c r="H827" s="256"/>
      <c r="I827" s="256"/>
      <c r="J827" s="172" t="s">
        <v>298</v>
      </c>
      <c r="K827" s="173">
        <v>1</v>
      </c>
      <c r="L827" s="257">
        <v>0</v>
      </c>
      <c r="M827" s="257"/>
      <c r="N827" s="258">
        <f t="shared" si="35"/>
        <v>0</v>
      </c>
      <c r="O827" s="258"/>
      <c r="P827" s="258"/>
      <c r="Q827" s="258"/>
      <c r="R827" s="141"/>
      <c r="T827" s="174"/>
      <c r="U827" s="50" t="s">
        <v>39</v>
      </c>
      <c r="V827" s="41"/>
      <c r="W827" s="175">
        <f t="shared" si="36"/>
        <v>0</v>
      </c>
      <c r="X827" s="175">
        <v>0</v>
      </c>
      <c r="Y827" s="175">
        <f t="shared" si="37"/>
        <v>0</v>
      </c>
      <c r="Z827" s="175">
        <v>0</v>
      </c>
      <c r="AA827" s="176">
        <f t="shared" si="38"/>
        <v>0</v>
      </c>
      <c r="AR827" s="22" t="s">
        <v>252</v>
      </c>
      <c r="AT827" s="22" t="s">
        <v>169</v>
      </c>
      <c r="AU827" s="22" t="s">
        <v>98</v>
      </c>
      <c r="AY827" s="22" t="s">
        <v>168</v>
      </c>
      <c r="BE827" s="111">
        <f t="shared" si="39"/>
        <v>0</v>
      </c>
      <c r="BF827" s="111">
        <f t="shared" si="40"/>
        <v>0</v>
      </c>
      <c r="BG827" s="111">
        <f t="shared" si="41"/>
        <v>0</v>
      </c>
      <c r="BH827" s="111">
        <f t="shared" si="42"/>
        <v>0</v>
      </c>
      <c r="BI827" s="111">
        <f t="shared" si="43"/>
        <v>0</v>
      </c>
      <c r="BJ827" s="22" t="s">
        <v>82</v>
      </c>
      <c r="BK827" s="111">
        <f t="shared" si="44"/>
        <v>0</v>
      </c>
      <c r="BL827" s="22" t="s">
        <v>252</v>
      </c>
      <c r="BM827" s="22" t="s">
        <v>1453</v>
      </c>
    </row>
    <row r="828" spans="2:65" s="39" customFormat="1" ht="45.6" customHeight="1" x14ac:dyDescent="0.3">
      <c r="B828" s="139"/>
      <c r="C828" s="170" t="s">
        <v>1454</v>
      </c>
      <c r="D828" s="170" t="s">
        <v>169</v>
      </c>
      <c r="E828" s="171" t="s">
        <v>1455</v>
      </c>
      <c r="F828" s="256" t="s">
        <v>1456</v>
      </c>
      <c r="G828" s="256"/>
      <c r="H828" s="256"/>
      <c r="I828" s="256"/>
      <c r="J828" s="172" t="s">
        <v>298</v>
      </c>
      <c r="K828" s="173">
        <v>1</v>
      </c>
      <c r="L828" s="257">
        <v>0</v>
      </c>
      <c r="M828" s="257"/>
      <c r="N828" s="258">
        <f t="shared" si="35"/>
        <v>0</v>
      </c>
      <c r="O828" s="258"/>
      <c r="P828" s="258"/>
      <c r="Q828" s="258"/>
      <c r="R828" s="141"/>
      <c r="T828" s="174"/>
      <c r="U828" s="50" t="s">
        <v>39</v>
      </c>
      <c r="V828" s="41"/>
      <c r="W828" s="175">
        <f t="shared" si="36"/>
        <v>0</v>
      </c>
      <c r="X828" s="175">
        <v>0</v>
      </c>
      <c r="Y828" s="175">
        <f t="shared" si="37"/>
        <v>0</v>
      </c>
      <c r="Z828" s="175">
        <v>0</v>
      </c>
      <c r="AA828" s="176">
        <f t="shared" si="38"/>
        <v>0</v>
      </c>
      <c r="AR828" s="22" t="s">
        <v>252</v>
      </c>
      <c r="AT828" s="22" t="s">
        <v>169</v>
      </c>
      <c r="AU828" s="22" t="s">
        <v>98</v>
      </c>
      <c r="AY828" s="22" t="s">
        <v>168</v>
      </c>
      <c r="BE828" s="111">
        <f t="shared" si="39"/>
        <v>0</v>
      </c>
      <c r="BF828" s="111">
        <f t="shared" si="40"/>
        <v>0</v>
      </c>
      <c r="BG828" s="111">
        <f t="shared" si="41"/>
        <v>0</v>
      </c>
      <c r="BH828" s="111">
        <f t="shared" si="42"/>
        <v>0</v>
      </c>
      <c r="BI828" s="111">
        <f t="shared" si="43"/>
        <v>0</v>
      </c>
      <c r="BJ828" s="22" t="s">
        <v>82</v>
      </c>
      <c r="BK828" s="111">
        <f t="shared" si="44"/>
        <v>0</v>
      </c>
      <c r="BL828" s="22" t="s">
        <v>252</v>
      </c>
      <c r="BM828" s="22" t="s">
        <v>1457</v>
      </c>
    </row>
    <row r="829" spans="2:65" s="39" customFormat="1" ht="45.6" customHeight="1" x14ac:dyDescent="0.3">
      <c r="B829" s="139"/>
      <c r="C829" s="170" t="s">
        <v>1458</v>
      </c>
      <c r="D829" s="170" t="s">
        <v>169</v>
      </c>
      <c r="E829" s="171" t="s">
        <v>1459</v>
      </c>
      <c r="F829" s="256" t="s">
        <v>1460</v>
      </c>
      <c r="G829" s="256"/>
      <c r="H829" s="256"/>
      <c r="I829" s="256"/>
      <c r="J829" s="172" t="s">
        <v>298</v>
      </c>
      <c r="K829" s="173">
        <v>1</v>
      </c>
      <c r="L829" s="257">
        <v>0</v>
      </c>
      <c r="M829" s="257"/>
      <c r="N829" s="258">
        <f t="shared" si="35"/>
        <v>0</v>
      </c>
      <c r="O829" s="258"/>
      <c r="P829" s="258"/>
      <c r="Q829" s="258"/>
      <c r="R829" s="141"/>
      <c r="T829" s="174"/>
      <c r="U829" s="50" t="s">
        <v>39</v>
      </c>
      <c r="V829" s="41"/>
      <c r="W829" s="175">
        <f t="shared" si="36"/>
        <v>0</v>
      </c>
      <c r="X829" s="175">
        <v>0</v>
      </c>
      <c r="Y829" s="175">
        <f t="shared" si="37"/>
        <v>0</v>
      </c>
      <c r="Z829" s="175">
        <v>0</v>
      </c>
      <c r="AA829" s="176">
        <f t="shared" si="38"/>
        <v>0</v>
      </c>
      <c r="AR829" s="22" t="s">
        <v>252</v>
      </c>
      <c r="AT829" s="22" t="s">
        <v>169</v>
      </c>
      <c r="AU829" s="22" t="s">
        <v>98</v>
      </c>
      <c r="AY829" s="22" t="s">
        <v>168</v>
      </c>
      <c r="BE829" s="111">
        <f t="shared" si="39"/>
        <v>0</v>
      </c>
      <c r="BF829" s="111">
        <f t="shared" si="40"/>
        <v>0</v>
      </c>
      <c r="BG829" s="111">
        <f t="shared" si="41"/>
        <v>0</v>
      </c>
      <c r="BH829" s="111">
        <f t="shared" si="42"/>
        <v>0</v>
      </c>
      <c r="BI829" s="111">
        <f t="shared" si="43"/>
        <v>0</v>
      </c>
      <c r="BJ829" s="22" t="s">
        <v>82</v>
      </c>
      <c r="BK829" s="111">
        <f t="shared" si="44"/>
        <v>0</v>
      </c>
      <c r="BL829" s="22" t="s">
        <v>252</v>
      </c>
      <c r="BM829" s="22" t="s">
        <v>1461</v>
      </c>
    </row>
    <row r="830" spans="2:65" s="39" customFormat="1" ht="45.6" customHeight="1" x14ac:dyDescent="0.3">
      <c r="B830" s="139"/>
      <c r="C830" s="170" t="s">
        <v>1462</v>
      </c>
      <c r="D830" s="170" t="s">
        <v>169</v>
      </c>
      <c r="E830" s="171" t="s">
        <v>1463</v>
      </c>
      <c r="F830" s="256" t="s">
        <v>1464</v>
      </c>
      <c r="G830" s="256"/>
      <c r="H830" s="256"/>
      <c r="I830" s="256"/>
      <c r="J830" s="172" t="s">
        <v>298</v>
      </c>
      <c r="K830" s="173">
        <v>1</v>
      </c>
      <c r="L830" s="257">
        <v>0</v>
      </c>
      <c r="M830" s="257"/>
      <c r="N830" s="258">
        <f t="shared" si="35"/>
        <v>0</v>
      </c>
      <c r="O830" s="258"/>
      <c r="P830" s="258"/>
      <c r="Q830" s="258"/>
      <c r="R830" s="141"/>
      <c r="T830" s="174"/>
      <c r="U830" s="50" t="s">
        <v>39</v>
      </c>
      <c r="V830" s="41"/>
      <c r="W830" s="175">
        <f t="shared" si="36"/>
        <v>0</v>
      </c>
      <c r="X830" s="175">
        <v>0</v>
      </c>
      <c r="Y830" s="175">
        <f t="shared" si="37"/>
        <v>0</v>
      </c>
      <c r="Z830" s="175">
        <v>0</v>
      </c>
      <c r="AA830" s="176">
        <f t="shared" si="38"/>
        <v>0</v>
      </c>
      <c r="AR830" s="22" t="s">
        <v>252</v>
      </c>
      <c r="AT830" s="22" t="s">
        <v>169</v>
      </c>
      <c r="AU830" s="22" t="s">
        <v>98</v>
      </c>
      <c r="AY830" s="22" t="s">
        <v>168</v>
      </c>
      <c r="BE830" s="111">
        <f t="shared" si="39"/>
        <v>0</v>
      </c>
      <c r="BF830" s="111">
        <f t="shared" si="40"/>
        <v>0</v>
      </c>
      <c r="BG830" s="111">
        <f t="shared" si="41"/>
        <v>0</v>
      </c>
      <c r="BH830" s="111">
        <f t="shared" si="42"/>
        <v>0</v>
      </c>
      <c r="BI830" s="111">
        <f t="shared" si="43"/>
        <v>0</v>
      </c>
      <c r="BJ830" s="22" t="s">
        <v>82</v>
      </c>
      <c r="BK830" s="111">
        <f t="shared" si="44"/>
        <v>0</v>
      </c>
      <c r="BL830" s="22" t="s">
        <v>252</v>
      </c>
      <c r="BM830" s="22" t="s">
        <v>1465</v>
      </c>
    </row>
    <row r="831" spans="2:65" s="39" customFormat="1" ht="45.6" customHeight="1" x14ac:dyDescent="0.3">
      <c r="B831" s="139"/>
      <c r="C831" s="170" t="s">
        <v>1466</v>
      </c>
      <c r="D831" s="170" t="s">
        <v>169</v>
      </c>
      <c r="E831" s="171" t="s">
        <v>1467</v>
      </c>
      <c r="F831" s="256" t="s">
        <v>1468</v>
      </c>
      <c r="G831" s="256"/>
      <c r="H831" s="256"/>
      <c r="I831" s="256"/>
      <c r="J831" s="172" t="s">
        <v>298</v>
      </c>
      <c r="K831" s="173">
        <v>1</v>
      </c>
      <c r="L831" s="257">
        <v>0</v>
      </c>
      <c r="M831" s="257"/>
      <c r="N831" s="258">
        <f t="shared" si="35"/>
        <v>0</v>
      </c>
      <c r="O831" s="258"/>
      <c r="P831" s="258"/>
      <c r="Q831" s="258"/>
      <c r="R831" s="141"/>
      <c r="T831" s="174"/>
      <c r="U831" s="50" t="s">
        <v>39</v>
      </c>
      <c r="V831" s="41"/>
      <c r="W831" s="175">
        <f t="shared" si="36"/>
        <v>0</v>
      </c>
      <c r="X831" s="175">
        <v>0</v>
      </c>
      <c r="Y831" s="175">
        <f t="shared" si="37"/>
        <v>0</v>
      </c>
      <c r="Z831" s="175">
        <v>0</v>
      </c>
      <c r="AA831" s="176">
        <f t="shared" si="38"/>
        <v>0</v>
      </c>
      <c r="AR831" s="22" t="s">
        <v>252</v>
      </c>
      <c r="AT831" s="22" t="s">
        <v>169</v>
      </c>
      <c r="AU831" s="22" t="s">
        <v>98</v>
      </c>
      <c r="AY831" s="22" t="s">
        <v>168</v>
      </c>
      <c r="BE831" s="111">
        <f t="shared" si="39"/>
        <v>0</v>
      </c>
      <c r="BF831" s="111">
        <f t="shared" si="40"/>
        <v>0</v>
      </c>
      <c r="BG831" s="111">
        <f t="shared" si="41"/>
        <v>0</v>
      </c>
      <c r="BH831" s="111">
        <f t="shared" si="42"/>
        <v>0</v>
      </c>
      <c r="BI831" s="111">
        <f t="shared" si="43"/>
        <v>0</v>
      </c>
      <c r="BJ831" s="22" t="s">
        <v>82</v>
      </c>
      <c r="BK831" s="111">
        <f t="shared" si="44"/>
        <v>0</v>
      </c>
      <c r="BL831" s="22" t="s">
        <v>252</v>
      </c>
      <c r="BM831" s="22" t="s">
        <v>1469</v>
      </c>
    </row>
    <row r="832" spans="2:65" s="39" customFormat="1" ht="57" customHeight="1" x14ac:dyDescent="0.3">
      <c r="B832" s="139"/>
      <c r="C832" s="170" t="s">
        <v>1470</v>
      </c>
      <c r="D832" s="170" t="s">
        <v>169</v>
      </c>
      <c r="E832" s="171" t="s">
        <v>1471</v>
      </c>
      <c r="F832" s="256" t="s">
        <v>1472</v>
      </c>
      <c r="G832" s="256"/>
      <c r="H832" s="256"/>
      <c r="I832" s="256"/>
      <c r="J832" s="172" t="s">
        <v>298</v>
      </c>
      <c r="K832" s="173">
        <v>1</v>
      </c>
      <c r="L832" s="257">
        <v>0</v>
      </c>
      <c r="M832" s="257"/>
      <c r="N832" s="258">
        <f t="shared" si="35"/>
        <v>0</v>
      </c>
      <c r="O832" s="258"/>
      <c r="P832" s="258"/>
      <c r="Q832" s="258"/>
      <c r="R832" s="141"/>
      <c r="T832" s="174"/>
      <c r="U832" s="50" t="s">
        <v>39</v>
      </c>
      <c r="V832" s="41"/>
      <c r="W832" s="175">
        <f t="shared" si="36"/>
        <v>0</v>
      </c>
      <c r="X832" s="175">
        <v>0</v>
      </c>
      <c r="Y832" s="175">
        <f t="shared" si="37"/>
        <v>0</v>
      </c>
      <c r="Z832" s="175">
        <v>0</v>
      </c>
      <c r="AA832" s="176">
        <f t="shared" si="38"/>
        <v>0</v>
      </c>
      <c r="AR832" s="22" t="s">
        <v>252</v>
      </c>
      <c r="AT832" s="22" t="s">
        <v>169</v>
      </c>
      <c r="AU832" s="22" t="s">
        <v>98</v>
      </c>
      <c r="AY832" s="22" t="s">
        <v>168</v>
      </c>
      <c r="BE832" s="111">
        <f t="shared" si="39"/>
        <v>0</v>
      </c>
      <c r="BF832" s="111">
        <f t="shared" si="40"/>
        <v>0</v>
      </c>
      <c r="BG832" s="111">
        <f t="shared" si="41"/>
        <v>0</v>
      </c>
      <c r="BH832" s="111">
        <f t="shared" si="42"/>
        <v>0</v>
      </c>
      <c r="BI832" s="111">
        <f t="shared" si="43"/>
        <v>0</v>
      </c>
      <c r="BJ832" s="22" t="s">
        <v>82</v>
      </c>
      <c r="BK832" s="111">
        <f t="shared" si="44"/>
        <v>0</v>
      </c>
      <c r="BL832" s="22" t="s">
        <v>252</v>
      </c>
      <c r="BM832" s="22" t="s">
        <v>1473</v>
      </c>
    </row>
    <row r="833" spans="2:65" s="39" customFormat="1" ht="45.6" customHeight="1" x14ac:dyDescent="0.3">
      <c r="B833" s="139"/>
      <c r="C833" s="170" t="s">
        <v>1474</v>
      </c>
      <c r="D833" s="170" t="s">
        <v>169</v>
      </c>
      <c r="E833" s="171" t="s">
        <v>1475</v>
      </c>
      <c r="F833" s="256" t="s">
        <v>1476</v>
      </c>
      <c r="G833" s="256"/>
      <c r="H833" s="256"/>
      <c r="I833" s="256"/>
      <c r="J833" s="172" t="s">
        <v>298</v>
      </c>
      <c r="K833" s="173">
        <v>1</v>
      </c>
      <c r="L833" s="257">
        <v>0</v>
      </c>
      <c r="M833" s="257"/>
      <c r="N833" s="258">
        <f t="shared" si="35"/>
        <v>0</v>
      </c>
      <c r="O833" s="258"/>
      <c r="P833" s="258"/>
      <c r="Q833" s="258"/>
      <c r="R833" s="141"/>
      <c r="T833" s="174"/>
      <c r="U833" s="50" t="s">
        <v>39</v>
      </c>
      <c r="V833" s="41"/>
      <c r="W833" s="175">
        <f t="shared" si="36"/>
        <v>0</v>
      </c>
      <c r="X833" s="175">
        <v>0</v>
      </c>
      <c r="Y833" s="175">
        <f t="shared" si="37"/>
        <v>0</v>
      </c>
      <c r="Z833" s="175">
        <v>0</v>
      </c>
      <c r="AA833" s="176">
        <f t="shared" si="38"/>
        <v>0</v>
      </c>
      <c r="AR833" s="22" t="s">
        <v>252</v>
      </c>
      <c r="AT833" s="22" t="s">
        <v>169</v>
      </c>
      <c r="AU833" s="22" t="s">
        <v>98</v>
      </c>
      <c r="AY833" s="22" t="s">
        <v>168</v>
      </c>
      <c r="BE833" s="111">
        <f t="shared" si="39"/>
        <v>0</v>
      </c>
      <c r="BF833" s="111">
        <f t="shared" si="40"/>
        <v>0</v>
      </c>
      <c r="BG833" s="111">
        <f t="shared" si="41"/>
        <v>0</v>
      </c>
      <c r="BH833" s="111">
        <f t="shared" si="42"/>
        <v>0</v>
      </c>
      <c r="BI833" s="111">
        <f t="shared" si="43"/>
        <v>0</v>
      </c>
      <c r="BJ833" s="22" t="s">
        <v>82</v>
      </c>
      <c r="BK833" s="111">
        <f t="shared" si="44"/>
        <v>0</v>
      </c>
      <c r="BL833" s="22" t="s">
        <v>252</v>
      </c>
      <c r="BM833" s="22" t="s">
        <v>1477</v>
      </c>
    </row>
    <row r="834" spans="2:65" s="39" customFormat="1" ht="57" customHeight="1" x14ac:dyDescent="0.3">
      <c r="B834" s="139"/>
      <c r="C834" s="170" t="s">
        <v>1478</v>
      </c>
      <c r="D834" s="170" t="s">
        <v>169</v>
      </c>
      <c r="E834" s="171" t="s">
        <v>1479</v>
      </c>
      <c r="F834" s="256" t="s">
        <v>1480</v>
      </c>
      <c r="G834" s="256"/>
      <c r="H834" s="256"/>
      <c r="I834" s="256"/>
      <c r="J834" s="172" t="s">
        <v>298</v>
      </c>
      <c r="K834" s="173">
        <v>1</v>
      </c>
      <c r="L834" s="257">
        <v>0</v>
      </c>
      <c r="M834" s="257"/>
      <c r="N834" s="258">
        <f t="shared" si="35"/>
        <v>0</v>
      </c>
      <c r="O834" s="258"/>
      <c r="P834" s="258"/>
      <c r="Q834" s="258"/>
      <c r="R834" s="141"/>
      <c r="T834" s="174"/>
      <c r="U834" s="50" t="s">
        <v>39</v>
      </c>
      <c r="V834" s="41"/>
      <c r="W834" s="175">
        <f t="shared" si="36"/>
        <v>0</v>
      </c>
      <c r="X834" s="175">
        <v>0</v>
      </c>
      <c r="Y834" s="175">
        <f t="shared" si="37"/>
        <v>0</v>
      </c>
      <c r="Z834" s="175">
        <v>0</v>
      </c>
      <c r="AA834" s="176">
        <f t="shared" si="38"/>
        <v>0</v>
      </c>
      <c r="AR834" s="22" t="s">
        <v>252</v>
      </c>
      <c r="AT834" s="22" t="s">
        <v>169</v>
      </c>
      <c r="AU834" s="22" t="s">
        <v>98</v>
      </c>
      <c r="AY834" s="22" t="s">
        <v>168</v>
      </c>
      <c r="BE834" s="111">
        <f t="shared" si="39"/>
        <v>0</v>
      </c>
      <c r="BF834" s="111">
        <f t="shared" si="40"/>
        <v>0</v>
      </c>
      <c r="BG834" s="111">
        <f t="shared" si="41"/>
        <v>0</v>
      </c>
      <c r="BH834" s="111">
        <f t="shared" si="42"/>
        <v>0</v>
      </c>
      <c r="BI834" s="111">
        <f t="shared" si="43"/>
        <v>0</v>
      </c>
      <c r="BJ834" s="22" t="s">
        <v>82</v>
      </c>
      <c r="BK834" s="111">
        <f t="shared" si="44"/>
        <v>0</v>
      </c>
      <c r="BL834" s="22" t="s">
        <v>252</v>
      </c>
      <c r="BM834" s="22" t="s">
        <v>1481</v>
      </c>
    </row>
    <row r="835" spans="2:65" s="39" customFormat="1" ht="45.6" customHeight="1" x14ac:dyDescent="0.3">
      <c r="B835" s="139"/>
      <c r="C835" s="170" t="s">
        <v>1482</v>
      </c>
      <c r="D835" s="170" t="s">
        <v>169</v>
      </c>
      <c r="E835" s="171" t="s">
        <v>1483</v>
      </c>
      <c r="F835" s="256" t="s">
        <v>1484</v>
      </c>
      <c r="G835" s="256"/>
      <c r="H835" s="256"/>
      <c r="I835" s="256"/>
      <c r="J835" s="172" t="s">
        <v>298</v>
      </c>
      <c r="K835" s="173">
        <v>1</v>
      </c>
      <c r="L835" s="257">
        <v>0</v>
      </c>
      <c r="M835" s="257"/>
      <c r="N835" s="258">
        <f t="shared" si="35"/>
        <v>0</v>
      </c>
      <c r="O835" s="258"/>
      <c r="P835" s="258"/>
      <c r="Q835" s="258"/>
      <c r="R835" s="141"/>
      <c r="T835" s="174"/>
      <c r="U835" s="50" t="s">
        <v>39</v>
      </c>
      <c r="V835" s="41"/>
      <c r="W835" s="175">
        <f t="shared" si="36"/>
        <v>0</v>
      </c>
      <c r="X835" s="175">
        <v>0</v>
      </c>
      <c r="Y835" s="175">
        <f t="shared" si="37"/>
        <v>0</v>
      </c>
      <c r="Z835" s="175">
        <v>0</v>
      </c>
      <c r="AA835" s="176">
        <f t="shared" si="38"/>
        <v>0</v>
      </c>
      <c r="AR835" s="22" t="s">
        <v>252</v>
      </c>
      <c r="AT835" s="22" t="s">
        <v>169</v>
      </c>
      <c r="AU835" s="22" t="s">
        <v>98</v>
      </c>
      <c r="AY835" s="22" t="s">
        <v>168</v>
      </c>
      <c r="BE835" s="111">
        <f t="shared" si="39"/>
        <v>0</v>
      </c>
      <c r="BF835" s="111">
        <f t="shared" si="40"/>
        <v>0</v>
      </c>
      <c r="BG835" s="111">
        <f t="shared" si="41"/>
        <v>0</v>
      </c>
      <c r="BH835" s="111">
        <f t="shared" si="42"/>
        <v>0</v>
      </c>
      <c r="BI835" s="111">
        <f t="shared" si="43"/>
        <v>0</v>
      </c>
      <c r="BJ835" s="22" t="s">
        <v>82</v>
      </c>
      <c r="BK835" s="111">
        <f t="shared" si="44"/>
        <v>0</v>
      </c>
      <c r="BL835" s="22" t="s">
        <v>252</v>
      </c>
      <c r="BM835" s="22" t="s">
        <v>1485</v>
      </c>
    </row>
    <row r="836" spans="2:65" s="39" customFormat="1" ht="34.200000000000003" customHeight="1" x14ac:dyDescent="0.3">
      <c r="B836" s="139"/>
      <c r="C836" s="170" t="s">
        <v>1486</v>
      </c>
      <c r="D836" s="170" t="s">
        <v>169</v>
      </c>
      <c r="E836" s="171" t="s">
        <v>1487</v>
      </c>
      <c r="F836" s="256" t="s">
        <v>1488</v>
      </c>
      <c r="G836" s="256"/>
      <c r="H836" s="256"/>
      <c r="I836" s="256"/>
      <c r="J836" s="172" t="s">
        <v>422</v>
      </c>
      <c r="K836" s="173">
        <v>2.16</v>
      </c>
      <c r="L836" s="257">
        <v>0</v>
      </c>
      <c r="M836" s="257"/>
      <c r="N836" s="258">
        <f t="shared" si="35"/>
        <v>0</v>
      </c>
      <c r="O836" s="258"/>
      <c r="P836" s="258"/>
      <c r="Q836" s="258"/>
      <c r="R836" s="141"/>
      <c r="T836" s="174"/>
      <c r="U836" s="50" t="s">
        <v>39</v>
      </c>
      <c r="V836" s="41"/>
      <c r="W836" s="175">
        <f t="shared" si="36"/>
        <v>0</v>
      </c>
      <c r="X836" s="175">
        <v>0</v>
      </c>
      <c r="Y836" s="175">
        <f t="shared" si="37"/>
        <v>0</v>
      </c>
      <c r="Z836" s="175">
        <v>0</v>
      </c>
      <c r="AA836" s="176">
        <f t="shared" si="38"/>
        <v>0</v>
      </c>
      <c r="AR836" s="22" t="s">
        <v>252</v>
      </c>
      <c r="AT836" s="22" t="s">
        <v>169</v>
      </c>
      <c r="AU836" s="22" t="s">
        <v>98</v>
      </c>
      <c r="AY836" s="22" t="s">
        <v>168</v>
      </c>
      <c r="BE836" s="111">
        <f t="shared" si="39"/>
        <v>0</v>
      </c>
      <c r="BF836" s="111">
        <f t="shared" si="40"/>
        <v>0</v>
      </c>
      <c r="BG836" s="111">
        <f t="shared" si="41"/>
        <v>0</v>
      </c>
      <c r="BH836" s="111">
        <f t="shared" si="42"/>
        <v>0</v>
      </c>
      <c r="BI836" s="111">
        <f t="shared" si="43"/>
        <v>0</v>
      </c>
      <c r="BJ836" s="22" t="s">
        <v>82</v>
      </c>
      <c r="BK836" s="111">
        <f t="shared" si="44"/>
        <v>0</v>
      </c>
      <c r="BL836" s="22" t="s">
        <v>252</v>
      </c>
      <c r="BM836" s="22" t="s">
        <v>1489</v>
      </c>
    </row>
    <row r="837" spans="2:65" s="177" customFormat="1" ht="14.4" customHeight="1" x14ac:dyDescent="0.3">
      <c r="B837" s="178"/>
      <c r="C837" s="179"/>
      <c r="D837" s="179"/>
      <c r="E837" s="180"/>
      <c r="F837" s="259" t="s">
        <v>1490</v>
      </c>
      <c r="G837" s="259"/>
      <c r="H837" s="259"/>
      <c r="I837" s="259"/>
      <c r="J837" s="179"/>
      <c r="K837" s="181">
        <v>2.16</v>
      </c>
      <c r="L837" s="179"/>
      <c r="M837" s="179"/>
      <c r="N837" s="179"/>
      <c r="O837" s="179"/>
      <c r="P837" s="179"/>
      <c r="Q837" s="179"/>
      <c r="R837" s="182"/>
      <c r="T837" s="183"/>
      <c r="U837" s="179"/>
      <c r="V837" s="179"/>
      <c r="W837" s="179"/>
      <c r="X837" s="179"/>
      <c r="Y837" s="179"/>
      <c r="Z837" s="179"/>
      <c r="AA837" s="184"/>
      <c r="AT837" s="185" t="s">
        <v>176</v>
      </c>
      <c r="AU837" s="185" t="s">
        <v>98</v>
      </c>
      <c r="AV837" s="177" t="s">
        <v>98</v>
      </c>
      <c r="AW837" s="177" t="s">
        <v>32</v>
      </c>
      <c r="AX837" s="177" t="s">
        <v>82</v>
      </c>
      <c r="AY837" s="185" t="s">
        <v>168</v>
      </c>
    </row>
    <row r="838" spans="2:65" s="39" customFormat="1" ht="34.200000000000003" customHeight="1" x14ac:dyDescent="0.3">
      <c r="B838" s="139"/>
      <c r="C838" s="170" t="s">
        <v>1491</v>
      </c>
      <c r="D838" s="170" t="s">
        <v>169</v>
      </c>
      <c r="E838" s="171" t="s">
        <v>1492</v>
      </c>
      <c r="F838" s="256" t="s">
        <v>1493</v>
      </c>
      <c r="G838" s="256"/>
      <c r="H838" s="256"/>
      <c r="I838" s="256"/>
      <c r="J838" s="172" t="s">
        <v>422</v>
      </c>
      <c r="K838" s="173">
        <v>1.1399999999999999</v>
      </c>
      <c r="L838" s="257">
        <v>0</v>
      </c>
      <c r="M838" s="257"/>
      <c r="N838" s="258">
        <f>ROUND(L838*K838,2)</f>
        <v>0</v>
      </c>
      <c r="O838" s="258"/>
      <c r="P838" s="258"/>
      <c r="Q838" s="258"/>
      <c r="R838" s="141"/>
      <c r="T838" s="174"/>
      <c r="U838" s="50" t="s">
        <v>39</v>
      </c>
      <c r="V838" s="41"/>
      <c r="W838" s="175">
        <f>V838*K838</f>
        <v>0</v>
      </c>
      <c r="X838" s="175">
        <v>0</v>
      </c>
      <c r="Y838" s="175">
        <f>X838*K838</f>
        <v>0</v>
      </c>
      <c r="Z838" s="175">
        <v>0</v>
      </c>
      <c r="AA838" s="176">
        <f>Z838*K838</f>
        <v>0</v>
      </c>
      <c r="AR838" s="22" t="s">
        <v>252</v>
      </c>
      <c r="AT838" s="22" t="s">
        <v>169</v>
      </c>
      <c r="AU838" s="22" t="s">
        <v>98</v>
      </c>
      <c r="AY838" s="22" t="s">
        <v>168</v>
      </c>
      <c r="BE838" s="111">
        <f>IF(U838="základní",N838,0)</f>
        <v>0</v>
      </c>
      <c r="BF838" s="111">
        <f>IF(U838="snížená",N838,0)</f>
        <v>0</v>
      </c>
      <c r="BG838" s="111">
        <f>IF(U838="zákl. přenesená",N838,0)</f>
        <v>0</v>
      </c>
      <c r="BH838" s="111">
        <f>IF(U838="sníž. přenesená",N838,0)</f>
        <v>0</v>
      </c>
      <c r="BI838" s="111">
        <f>IF(U838="nulová",N838,0)</f>
        <v>0</v>
      </c>
      <c r="BJ838" s="22" t="s">
        <v>82</v>
      </c>
      <c r="BK838" s="111">
        <f>ROUND(L838*K838,2)</f>
        <v>0</v>
      </c>
      <c r="BL838" s="22" t="s">
        <v>252</v>
      </c>
      <c r="BM838" s="22" t="s">
        <v>1494</v>
      </c>
    </row>
    <row r="839" spans="2:65" s="177" customFormat="1" ht="14.4" customHeight="1" x14ac:dyDescent="0.3">
      <c r="B839" s="178"/>
      <c r="C839" s="179"/>
      <c r="D839" s="179"/>
      <c r="E839" s="180"/>
      <c r="F839" s="259" t="s">
        <v>1495</v>
      </c>
      <c r="G839" s="259"/>
      <c r="H839" s="259"/>
      <c r="I839" s="259"/>
      <c r="J839" s="179"/>
      <c r="K839" s="181">
        <v>1.1399999999999999</v>
      </c>
      <c r="L839" s="179"/>
      <c r="M839" s="179"/>
      <c r="N839" s="179"/>
      <c r="O839" s="179"/>
      <c r="P839" s="179"/>
      <c r="Q839" s="179"/>
      <c r="R839" s="182"/>
      <c r="T839" s="183"/>
      <c r="U839" s="179"/>
      <c r="V839" s="179"/>
      <c r="W839" s="179"/>
      <c r="X839" s="179"/>
      <c r="Y839" s="179"/>
      <c r="Z839" s="179"/>
      <c r="AA839" s="184"/>
      <c r="AT839" s="185" t="s">
        <v>176</v>
      </c>
      <c r="AU839" s="185" t="s">
        <v>98</v>
      </c>
      <c r="AV839" s="177" t="s">
        <v>98</v>
      </c>
      <c r="AW839" s="177" t="s">
        <v>32</v>
      </c>
      <c r="AX839" s="177" t="s">
        <v>82</v>
      </c>
      <c r="AY839" s="185" t="s">
        <v>168</v>
      </c>
    </row>
    <row r="840" spans="2:65" s="39" customFormat="1" ht="34.200000000000003" customHeight="1" x14ac:dyDescent="0.3">
      <c r="B840" s="139"/>
      <c r="C840" s="170" t="s">
        <v>1496</v>
      </c>
      <c r="D840" s="170" t="s">
        <v>169</v>
      </c>
      <c r="E840" s="171" t="s">
        <v>1497</v>
      </c>
      <c r="F840" s="256" t="s">
        <v>1498</v>
      </c>
      <c r="G840" s="256"/>
      <c r="H840" s="256"/>
      <c r="I840" s="256"/>
      <c r="J840" s="172" t="s">
        <v>422</v>
      </c>
      <c r="K840" s="173">
        <v>2.16</v>
      </c>
      <c r="L840" s="257">
        <v>0</v>
      </c>
      <c r="M840" s="257"/>
      <c r="N840" s="258">
        <f>ROUND(L840*K840,2)</f>
        <v>0</v>
      </c>
      <c r="O840" s="258"/>
      <c r="P840" s="258"/>
      <c r="Q840" s="258"/>
      <c r="R840" s="141"/>
      <c r="T840" s="174"/>
      <c r="U840" s="50" t="s">
        <v>39</v>
      </c>
      <c r="V840" s="41"/>
      <c r="W840" s="175">
        <f>V840*K840</f>
        <v>0</v>
      </c>
      <c r="X840" s="175">
        <v>0</v>
      </c>
      <c r="Y840" s="175">
        <f>X840*K840</f>
        <v>0</v>
      </c>
      <c r="Z840" s="175">
        <v>0</v>
      </c>
      <c r="AA840" s="176">
        <f>Z840*K840</f>
        <v>0</v>
      </c>
      <c r="AR840" s="22" t="s">
        <v>252</v>
      </c>
      <c r="AT840" s="22" t="s">
        <v>169</v>
      </c>
      <c r="AU840" s="22" t="s">
        <v>98</v>
      </c>
      <c r="AY840" s="22" t="s">
        <v>168</v>
      </c>
      <c r="BE840" s="111">
        <f>IF(U840="základní",N840,0)</f>
        <v>0</v>
      </c>
      <c r="BF840" s="111">
        <f>IF(U840="snížená",N840,0)</f>
        <v>0</v>
      </c>
      <c r="BG840" s="111">
        <f>IF(U840="zákl. přenesená",N840,0)</f>
        <v>0</v>
      </c>
      <c r="BH840" s="111">
        <f>IF(U840="sníž. přenesená",N840,0)</f>
        <v>0</v>
      </c>
      <c r="BI840" s="111">
        <f>IF(U840="nulová",N840,0)</f>
        <v>0</v>
      </c>
      <c r="BJ840" s="22" t="s">
        <v>82</v>
      </c>
      <c r="BK840" s="111">
        <f>ROUND(L840*K840,2)</f>
        <v>0</v>
      </c>
      <c r="BL840" s="22" t="s">
        <v>252</v>
      </c>
      <c r="BM840" s="22" t="s">
        <v>1499</v>
      </c>
    </row>
    <row r="841" spans="2:65" s="177" customFormat="1" ht="14.4" customHeight="1" x14ac:dyDescent="0.3">
      <c r="B841" s="178"/>
      <c r="C841" s="179"/>
      <c r="D841" s="179"/>
      <c r="E841" s="180"/>
      <c r="F841" s="259" t="s">
        <v>1490</v>
      </c>
      <c r="G841" s="259"/>
      <c r="H841" s="259"/>
      <c r="I841" s="259"/>
      <c r="J841" s="179"/>
      <c r="K841" s="181">
        <v>2.16</v>
      </c>
      <c r="L841" s="179"/>
      <c r="M841" s="179"/>
      <c r="N841" s="179"/>
      <c r="O841" s="179"/>
      <c r="P841" s="179"/>
      <c r="Q841" s="179"/>
      <c r="R841" s="182"/>
      <c r="T841" s="183"/>
      <c r="U841" s="179"/>
      <c r="V841" s="179"/>
      <c r="W841" s="179"/>
      <c r="X841" s="179"/>
      <c r="Y841" s="179"/>
      <c r="Z841" s="179"/>
      <c r="AA841" s="184"/>
      <c r="AT841" s="185" t="s">
        <v>176</v>
      </c>
      <c r="AU841" s="185" t="s">
        <v>98</v>
      </c>
      <c r="AV841" s="177" t="s">
        <v>98</v>
      </c>
      <c r="AW841" s="177" t="s">
        <v>32</v>
      </c>
      <c r="AX841" s="177" t="s">
        <v>82</v>
      </c>
      <c r="AY841" s="185" t="s">
        <v>168</v>
      </c>
    </row>
    <row r="842" spans="2:65" s="39" customFormat="1" ht="34.200000000000003" customHeight="1" x14ac:dyDescent="0.3">
      <c r="B842" s="139"/>
      <c r="C842" s="170" t="s">
        <v>1500</v>
      </c>
      <c r="D842" s="170" t="s">
        <v>169</v>
      </c>
      <c r="E842" s="171" t="s">
        <v>1501</v>
      </c>
      <c r="F842" s="256" t="s">
        <v>1502</v>
      </c>
      <c r="G842" s="256"/>
      <c r="H842" s="256"/>
      <c r="I842" s="256"/>
      <c r="J842" s="172" t="s">
        <v>422</v>
      </c>
      <c r="K842" s="173">
        <v>4.5999999999999996</v>
      </c>
      <c r="L842" s="257">
        <v>0</v>
      </c>
      <c r="M842" s="257"/>
      <c r="N842" s="258">
        <f>ROUND(L842*K842,2)</f>
        <v>0</v>
      </c>
      <c r="O842" s="258"/>
      <c r="P842" s="258"/>
      <c r="Q842" s="258"/>
      <c r="R842" s="141"/>
      <c r="T842" s="174"/>
      <c r="U842" s="50" t="s">
        <v>39</v>
      </c>
      <c r="V842" s="41"/>
      <c r="W842" s="175">
        <f>V842*K842</f>
        <v>0</v>
      </c>
      <c r="X842" s="175">
        <v>0</v>
      </c>
      <c r="Y842" s="175">
        <f>X842*K842</f>
        <v>0</v>
      </c>
      <c r="Z842" s="175">
        <v>0</v>
      </c>
      <c r="AA842" s="176">
        <f>Z842*K842</f>
        <v>0</v>
      </c>
      <c r="AR842" s="22" t="s">
        <v>252</v>
      </c>
      <c r="AT842" s="22" t="s">
        <v>169</v>
      </c>
      <c r="AU842" s="22" t="s">
        <v>98</v>
      </c>
      <c r="AY842" s="22" t="s">
        <v>168</v>
      </c>
      <c r="BE842" s="111">
        <f>IF(U842="základní",N842,0)</f>
        <v>0</v>
      </c>
      <c r="BF842" s="111">
        <f>IF(U842="snížená",N842,0)</f>
        <v>0</v>
      </c>
      <c r="BG842" s="111">
        <f>IF(U842="zákl. přenesená",N842,0)</f>
        <v>0</v>
      </c>
      <c r="BH842" s="111">
        <f>IF(U842="sníž. přenesená",N842,0)</f>
        <v>0</v>
      </c>
      <c r="BI842" s="111">
        <f>IF(U842="nulová",N842,0)</f>
        <v>0</v>
      </c>
      <c r="BJ842" s="22" t="s">
        <v>82</v>
      </c>
      <c r="BK842" s="111">
        <f>ROUND(L842*K842,2)</f>
        <v>0</v>
      </c>
      <c r="BL842" s="22" t="s">
        <v>252</v>
      </c>
      <c r="BM842" s="22" t="s">
        <v>1503</v>
      </c>
    </row>
    <row r="843" spans="2:65" s="177" customFormat="1" ht="14.4" customHeight="1" x14ac:dyDescent="0.3">
      <c r="B843" s="178"/>
      <c r="C843" s="179"/>
      <c r="D843" s="179"/>
      <c r="E843" s="180"/>
      <c r="F843" s="259" t="s">
        <v>1504</v>
      </c>
      <c r="G843" s="259"/>
      <c r="H843" s="259"/>
      <c r="I843" s="259"/>
      <c r="J843" s="179"/>
      <c r="K843" s="181">
        <v>4.5999999999999996</v>
      </c>
      <c r="L843" s="179"/>
      <c r="M843" s="179"/>
      <c r="N843" s="179"/>
      <c r="O843" s="179"/>
      <c r="P843" s="179"/>
      <c r="Q843" s="179"/>
      <c r="R843" s="182"/>
      <c r="T843" s="183"/>
      <c r="U843" s="179"/>
      <c r="V843" s="179"/>
      <c r="W843" s="179"/>
      <c r="X843" s="179"/>
      <c r="Y843" s="179"/>
      <c r="Z843" s="179"/>
      <c r="AA843" s="184"/>
      <c r="AT843" s="185" t="s">
        <v>176</v>
      </c>
      <c r="AU843" s="185" t="s">
        <v>98</v>
      </c>
      <c r="AV843" s="177" t="s">
        <v>98</v>
      </c>
      <c r="AW843" s="177" t="s">
        <v>32</v>
      </c>
      <c r="AX843" s="177" t="s">
        <v>82</v>
      </c>
      <c r="AY843" s="185" t="s">
        <v>168</v>
      </c>
    </row>
    <row r="844" spans="2:65" s="39" customFormat="1" ht="34.200000000000003" customHeight="1" x14ac:dyDescent="0.3">
      <c r="B844" s="139"/>
      <c r="C844" s="170" t="s">
        <v>1505</v>
      </c>
      <c r="D844" s="170" t="s">
        <v>169</v>
      </c>
      <c r="E844" s="171" t="s">
        <v>1506</v>
      </c>
      <c r="F844" s="256" t="s">
        <v>1507</v>
      </c>
      <c r="G844" s="256"/>
      <c r="H844" s="256"/>
      <c r="I844" s="256"/>
      <c r="J844" s="172" t="s">
        <v>422</v>
      </c>
      <c r="K844" s="173">
        <v>6</v>
      </c>
      <c r="L844" s="257">
        <v>0</v>
      </c>
      <c r="M844" s="257"/>
      <c r="N844" s="258">
        <f>ROUND(L844*K844,2)</f>
        <v>0</v>
      </c>
      <c r="O844" s="258"/>
      <c r="P844" s="258"/>
      <c r="Q844" s="258"/>
      <c r="R844" s="141"/>
      <c r="T844" s="174"/>
      <c r="U844" s="50" t="s">
        <v>39</v>
      </c>
      <c r="V844" s="41"/>
      <c r="W844" s="175">
        <f>V844*K844</f>
        <v>0</v>
      </c>
      <c r="X844" s="175">
        <v>0</v>
      </c>
      <c r="Y844" s="175">
        <f>X844*K844</f>
        <v>0</v>
      </c>
      <c r="Z844" s="175">
        <v>0</v>
      </c>
      <c r="AA844" s="176">
        <f>Z844*K844</f>
        <v>0</v>
      </c>
      <c r="AR844" s="22" t="s">
        <v>252</v>
      </c>
      <c r="AT844" s="22" t="s">
        <v>169</v>
      </c>
      <c r="AU844" s="22" t="s">
        <v>98</v>
      </c>
      <c r="AY844" s="22" t="s">
        <v>168</v>
      </c>
      <c r="BE844" s="111">
        <f>IF(U844="základní",N844,0)</f>
        <v>0</v>
      </c>
      <c r="BF844" s="111">
        <f>IF(U844="snížená",N844,0)</f>
        <v>0</v>
      </c>
      <c r="BG844" s="111">
        <f>IF(U844="zákl. přenesená",N844,0)</f>
        <v>0</v>
      </c>
      <c r="BH844" s="111">
        <f>IF(U844="sníž. přenesená",N844,0)</f>
        <v>0</v>
      </c>
      <c r="BI844" s="111">
        <f>IF(U844="nulová",N844,0)</f>
        <v>0</v>
      </c>
      <c r="BJ844" s="22" t="s">
        <v>82</v>
      </c>
      <c r="BK844" s="111">
        <f>ROUND(L844*K844,2)</f>
        <v>0</v>
      </c>
      <c r="BL844" s="22" t="s">
        <v>252</v>
      </c>
      <c r="BM844" s="22" t="s">
        <v>1508</v>
      </c>
    </row>
    <row r="845" spans="2:65" s="177" customFormat="1" ht="14.4" customHeight="1" x14ac:dyDescent="0.3">
      <c r="B845" s="178"/>
      <c r="C845" s="179"/>
      <c r="D845" s="179"/>
      <c r="E845" s="180"/>
      <c r="F845" s="259" t="s">
        <v>1509</v>
      </c>
      <c r="G845" s="259"/>
      <c r="H845" s="259"/>
      <c r="I845" s="259"/>
      <c r="J845" s="179"/>
      <c r="K845" s="181">
        <v>6</v>
      </c>
      <c r="L845" s="179"/>
      <c r="M845" s="179"/>
      <c r="N845" s="179"/>
      <c r="O845" s="179"/>
      <c r="P845" s="179"/>
      <c r="Q845" s="179"/>
      <c r="R845" s="182"/>
      <c r="T845" s="183"/>
      <c r="U845" s="179"/>
      <c r="V845" s="179"/>
      <c r="W845" s="179"/>
      <c r="X845" s="179"/>
      <c r="Y845" s="179"/>
      <c r="Z845" s="179"/>
      <c r="AA845" s="184"/>
      <c r="AT845" s="185" t="s">
        <v>176</v>
      </c>
      <c r="AU845" s="185" t="s">
        <v>98</v>
      </c>
      <c r="AV845" s="177" t="s">
        <v>98</v>
      </c>
      <c r="AW845" s="177" t="s">
        <v>32</v>
      </c>
      <c r="AX845" s="177" t="s">
        <v>82</v>
      </c>
      <c r="AY845" s="185" t="s">
        <v>168</v>
      </c>
    </row>
    <row r="846" spans="2:65" s="39" customFormat="1" ht="34.200000000000003" customHeight="1" x14ac:dyDescent="0.3">
      <c r="B846" s="139"/>
      <c r="C846" s="170" t="s">
        <v>1510</v>
      </c>
      <c r="D846" s="170" t="s">
        <v>169</v>
      </c>
      <c r="E846" s="171" t="s">
        <v>1511</v>
      </c>
      <c r="F846" s="256" t="s">
        <v>1512</v>
      </c>
      <c r="G846" s="256"/>
      <c r="H846" s="256"/>
      <c r="I846" s="256"/>
      <c r="J846" s="172" t="s">
        <v>422</v>
      </c>
      <c r="K846" s="173">
        <v>4.8</v>
      </c>
      <c r="L846" s="257">
        <v>0</v>
      </c>
      <c r="M846" s="257"/>
      <c r="N846" s="258">
        <f>ROUND(L846*K846,2)</f>
        <v>0</v>
      </c>
      <c r="O846" s="258"/>
      <c r="P846" s="258"/>
      <c r="Q846" s="258"/>
      <c r="R846" s="141"/>
      <c r="T846" s="174"/>
      <c r="U846" s="50" t="s">
        <v>39</v>
      </c>
      <c r="V846" s="41"/>
      <c r="W846" s="175">
        <f>V846*K846</f>
        <v>0</v>
      </c>
      <c r="X846" s="175">
        <v>0</v>
      </c>
      <c r="Y846" s="175">
        <f>X846*K846</f>
        <v>0</v>
      </c>
      <c r="Z846" s="175">
        <v>0</v>
      </c>
      <c r="AA846" s="176">
        <f>Z846*K846</f>
        <v>0</v>
      </c>
      <c r="AR846" s="22" t="s">
        <v>252</v>
      </c>
      <c r="AT846" s="22" t="s">
        <v>169</v>
      </c>
      <c r="AU846" s="22" t="s">
        <v>98</v>
      </c>
      <c r="AY846" s="22" t="s">
        <v>168</v>
      </c>
      <c r="BE846" s="111">
        <f>IF(U846="základní",N846,0)</f>
        <v>0</v>
      </c>
      <c r="BF846" s="111">
        <f>IF(U846="snížená",N846,0)</f>
        <v>0</v>
      </c>
      <c r="BG846" s="111">
        <f>IF(U846="zákl. přenesená",N846,0)</f>
        <v>0</v>
      </c>
      <c r="BH846" s="111">
        <f>IF(U846="sníž. přenesená",N846,0)</f>
        <v>0</v>
      </c>
      <c r="BI846" s="111">
        <f>IF(U846="nulová",N846,0)</f>
        <v>0</v>
      </c>
      <c r="BJ846" s="22" t="s">
        <v>82</v>
      </c>
      <c r="BK846" s="111">
        <f>ROUND(L846*K846,2)</f>
        <v>0</v>
      </c>
      <c r="BL846" s="22" t="s">
        <v>252</v>
      </c>
      <c r="BM846" s="22" t="s">
        <v>1513</v>
      </c>
    </row>
    <row r="847" spans="2:65" s="177" customFormat="1" ht="14.4" customHeight="1" x14ac:dyDescent="0.3">
      <c r="B847" s="178"/>
      <c r="C847" s="179"/>
      <c r="D847" s="179"/>
      <c r="E847" s="180"/>
      <c r="F847" s="259" t="s">
        <v>1514</v>
      </c>
      <c r="G847" s="259"/>
      <c r="H847" s="259"/>
      <c r="I847" s="259"/>
      <c r="J847" s="179"/>
      <c r="K847" s="181">
        <v>4.8</v>
      </c>
      <c r="L847" s="179"/>
      <c r="M847" s="179"/>
      <c r="N847" s="179"/>
      <c r="O847" s="179"/>
      <c r="P847" s="179"/>
      <c r="Q847" s="179"/>
      <c r="R847" s="182"/>
      <c r="T847" s="183"/>
      <c r="U847" s="179"/>
      <c r="V847" s="179"/>
      <c r="W847" s="179"/>
      <c r="X847" s="179"/>
      <c r="Y847" s="179"/>
      <c r="Z847" s="179"/>
      <c r="AA847" s="184"/>
      <c r="AT847" s="185" t="s">
        <v>176</v>
      </c>
      <c r="AU847" s="185" t="s">
        <v>98</v>
      </c>
      <c r="AV847" s="177" t="s">
        <v>98</v>
      </c>
      <c r="AW847" s="177" t="s">
        <v>32</v>
      </c>
      <c r="AX847" s="177" t="s">
        <v>82</v>
      </c>
      <c r="AY847" s="185" t="s">
        <v>168</v>
      </c>
    </row>
    <row r="848" spans="2:65" s="39" customFormat="1" ht="34.200000000000003" customHeight="1" x14ac:dyDescent="0.3">
      <c r="B848" s="139"/>
      <c r="C848" s="170" t="s">
        <v>1515</v>
      </c>
      <c r="D848" s="170" t="s">
        <v>169</v>
      </c>
      <c r="E848" s="171" t="s">
        <v>1516</v>
      </c>
      <c r="F848" s="256" t="s">
        <v>1517</v>
      </c>
      <c r="G848" s="256"/>
      <c r="H848" s="256"/>
      <c r="I848" s="256"/>
      <c r="J848" s="172" t="s">
        <v>422</v>
      </c>
      <c r="K848" s="173">
        <v>2.2999999999999998</v>
      </c>
      <c r="L848" s="257">
        <v>0</v>
      </c>
      <c r="M848" s="257"/>
      <c r="N848" s="258">
        <f>ROUND(L848*K848,2)</f>
        <v>0</v>
      </c>
      <c r="O848" s="258"/>
      <c r="P848" s="258"/>
      <c r="Q848" s="258"/>
      <c r="R848" s="141"/>
      <c r="T848" s="174"/>
      <c r="U848" s="50" t="s">
        <v>39</v>
      </c>
      <c r="V848" s="41"/>
      <c r="W848" s="175">
        <f>V848*K848</f>
        <v>0</v>
      </c>
      <c r="X848" s="175">
        <v>0</v>
      </c>
      <c r="Y848" s="175">
        <f>X848*K848</f>
        <v>0</v>
      </c>
      <c r="Z848" s="175">
        <v>0</v>
      </c>
      <c r="AA848" s="176">
        <f>Z848*K848</f>
        <v>0</v>
      </c>
      <c r="AR848" s="22" t="s">
        <v>252</v>
      </c>
      <c r="AT848" s="22" t="s">
        <v>169</v>
      </c>
      <c r="AU848" s="22" t="s">
        <v>98</v>
      </c>
      <c r="AY848" s="22" t="s">
        <v>168</v>
      </c>
      <c r="BE848" s="111">
        <f>IF(U848="základní",N848,0)</f>
        <v>0</v>
      </c>
      <c r="BF848" s="111">
        <f>IF(U848="snížená",N848,0)</f>
        <v>0</v>
      </c>
      <c r="BG848" s="111">
        <f>IF(U848="zákl. přenesená",N848,0)</f>
        <v>0</v>
      </c>
      <c r="BH848" s="111">
        <f>IF(U848="sníž. přenesená",N848,0)</f>
        <v>0</v>
      </c>
      <c r="BI848" s="111">
        <f>IF(U848="nulová",N848,0)</f>
        <v>0</v>
      </c>
      <c r="BJ848" s="22" t="s">
        <v>82</v>
      </c>
      <c r="BK848" s="111">
        <f>ROUND(L848*K848,2)</f>
        <v>0</v>
      </c>
      <c r="BL848" s="22" t="s">
        <v>252</v>
      </c>
      <c r="BM848" s="22" t="s">
        <v>1518</v>
      </c>
    </row>
    <row r="849" spans="2:65" s="177" customFormat="1" ht="14.4" customHeight="1" x14ac:dyDescent="0.3">
      <c r="B849" s="178"/>
      <c r="C849" s="179"/>
      <c r="D849" s="179"/>
      <c r="E849" s="180"/>
      <c r="F849" s="259" t="s">
        <v>1519</v>
      </c>
      <c r="G849" s="259"/>
      <c r="H849" s="259"/>
      <c r="I849" s="259"/>
      <c r="J849" s="179"/>
      <c r="K849" s="181">
        <v>2.2999999999999998</v>
      </c>
      <c r="L849" s="179"/>
      <c r="M849" s="179"/>
      <c r="N849" s="179"/>
      <c r="O849" s="179"/>
      <c r="P849" s="179"/>
      <c r="Q849" s="179"/>
      <c r="R849" s="182"/>
      <c r="T849" s="183"/>
      <c r="U849" s="179"/>
      <c r="V849" s="179"/>
      <c r="W849" s="179"/>
      <c r="X849" s="179"/>
      <c r="Y849" s="179"/>
      <c r="Z849" s="179"/>
      <c r="AA849" s="184"/>
      <c r="AT849" s="185" t="s">
        <v>176</v>
      </c>
      <c r="AU849" s="185" t="s">
        <v>98</v>
      </c>
      <c r="AV849" s="177" t="s">
        <v>98</v>
      </c>
      <c r="AW849" s="177" t="s">
        <v>32</v>
      </c>
      <c r="AX849" s="177" t="s">
        <v>82</v>
      </c>
      <c r="AY849" s="185" t="s">
        <v>168</v>
      </c>
    </row>
    <row r="850" spans="2:65" s="39" customFormat="1" ht="34.200000000000003" customHeight="1" x14ac:dyDescent="0.3">
      <c r="B850" s="139"/>
      <c r="C850" s="170" t="s">
        <v>1520</v>
      </c>
      <c r="D850" s="170" t="s">
        <v>169</v>
      </c>
      <c r="E850" s="171" t="s">
        <v>1521</v>
      </c>
      <c r="F850" s="256" t="s">
        <v>1522</v>
      </c>
      <c r="G850" s="256"/>
      <c r="H850" s="256"/>
      <c r="I850" s="256"/>
      <c r="J850" s="172" t="s">
        <v>422</v>
      </c>
      <c r="K850" s="173">
        <v>1.1200000000000001</v>
      </c>
      <c r="L850" s="257">
        <v>0</v>
      </c>
      <c r="M850" s="257"/>
      <c r="N850" s="258">
        <f>ROUND(L850*K850,2)</f>
        <v>0</v>
      </c>
      <c r="O850" s="258"/>
      <c r="P850" s="258"/>
      <c r="Q850" s="258"/>
      <c r="R850" s="141"/>
      <c r="T850" s="174"/>
      <c r="U850" s="50" t="s">
        <v>39</v>
      </c>
      <c r="V850" s="41"/>
      <c r="W850" s="175">
        <f>V850*K850</f>
        <v>0</v>
      </c>
      <c r="X850" s="175">
        <v>0</v>
      </c>
      <c r="Y850" s="175">
        <f>X850*K850</f>
        <v>0</v>
      </c>
      <c r="Z850" s="175">
        <v>0</v>
      </c>
      <c r="AA850" s="176">
        <f>Z850*K850</f>
        <v>0</v>
      </c>
      <c r="AR850" s="22" t="s">
        <v>252</v>
      </c>
      <c r="AT850" s="22" t="s">
        <v>169</v>
      </c>
      <c r="AU850" s="22" t="s">
        <v>98</v>
      </c>
      <c r="AY850" s="22" t="s">
        <v>168</v>
      </c>
      <c r="BE850" s="111">
        <f>IF(U850="základní",N850,0)</f>
        <v>0</v>
      </c>
      <c r="BF850" s="111">
        <f>IF(U850="snížená",N850,0)</f>
        <v>0</v>
      </c>
      <c r="BG850" s="111">
        <f>IF(U850="zákl. přenesená",N850,0)</f>
        <v>0</v>
      </c>
      <c r="BH850" s="111">
        <f>IF(U850="sníž. přenesená",N850,0)</f>
        <v>0</v>
      </c>
      <c r="BI850" s="111">
        <f>IF(U850="nulová",N850,0)</f>
        <v>0</v>
      </c>
      <c r="BJ850" s="22" t="s">
        <v>82</v>
      </c>
      <c r="BK850" s="111">
        <f>ROUND(L850*K850,2)</f>
        <v>0</v>
      </c>
      <c r="BL850" s="22" t="s">
        <v>252</v>
      </c>
      <c r="BM850" s="22" t="s">
        <v>1523</v>
      </c>
    </row>
    <row r="851" spans="2:65" s="177" customFormat="1" ht="14.4" customHeight="1" x14ac:dyDescent="0.3">
      <c r="B851" s="178"/>
      <c r="C851" s="179"/>
      <c r="D851" s="179"/>
      <c r="E851" s="180"/>
      <c r="F851" s="259" t="s">
        <v>1524</v>
      </c>
      <c r="G851" s="259"/>
      <c r="H851" s="259"/>
      <c r="I851" s="259"/>
      <c r="J851" s="179"/>
      <c r="K851" s="181">
        <v>1.1200000000000001</v>
      </c>
      <c r="L851" s="179"/>
      <c r="M851" s="179"/>
      <c r="N851" s="179"/>
      <c r="O851" s="179"/>
      <c r="P851" s="179"/>
      <c r="Q851" s="179"/>
      <c r="R851" s="182"/>
      <c r="T851" s="183"/>
      <c r="U851" s="179"/>
      <c r="V851" s="179"/>
      <c r="W851" s="179"/>
      <c r="X851" s="179"/>
      <c r="Y851" s="179"/>
      <c r="Z851" s="179"/>
      <c r="AA851" s="184"/>
      <c r="AT851" s="185" t="s">
        <v>176</v>
      </c>
      <c r="AU851" s="185" t="s">
        <v>98</v>
      </c>
      <c r="AV851" s="177" t="s">
        <v>98</v>
      </c>
      <c r="AW851" s="177" t="s">
        <v>32</v>
      </c>
      <c r="AX851" s="177" t="s">
        <v>82</v>
      </c>
      <c r="AY851" s="185" t="s">
        <v>168</v>
      </c>
    </row>
    <row r="852" spans="2:65" s="39" customFormat="1" ht="34.200000000000003" customHeight="1" x14ac:dyDescent="0.3">
      <c r="B852" s="139"/>
      <c r="C852" s="170" t="s">
        <v>1525</v>
      </c>
      <c r="D852" s="170" t="s">
        <v>169</v>
      </c>
      <c r="E852" s="171" t="s">
        <v>1526</v>
      </c>
      <c r="F852" s="256" t="s">
        <v>1527</v>
      </c>
      <c r="G852" s="256"/>
      <c r="H852" s="256"/>
      <c r="I852" s="256"/>
      <c r="J852" s="172" t="s">
        <v>422</v>
      </c>
      <c r="K852" s="173">
        <v>1.1200000000000001</v>
      </c>
      <c r="L852" s="257">
        <v>0</v>
      </c>
      <c r="M852" s="257"/>
      <c r="N852" s="258">
        <f>ROUND(L852*K852,2)</f>
        <v>0</v>
      </c>
      <c r="O852" s="258"/>
      <c r="P852" s="258"/>
      <c r="Q852" s="258"/>
      <c r="R852" s="141"/>
      <c r="T852" s="174"/>
      <c r="U852" s="50" t="s">
        <v>39</v>
      </c>
      <c r="V852" s="41"/>
      <c r="W852" s="175">
        <f>V852*K852</f>
        <v>0</v>
      </c>
      <c r="X852" s="175">
        <v>0</v>
      </c>
      <c r="Y852" s="175">
        <f>X852*K852</f>
        <v>0</v>
      </c>
      <c r="Z852" s="175">
        <v>0</v>
      </c>
      <c r="AA852" s="176">
        <f>Z852*K852</f>
        <v>0</v>
      </c>
      <c r="AR852" s="22" t="s">
        <v>252</v>
      </c>
      <c r="AT852" s="22" t="s">
        <v>169</v>
      </c>
      <c r="AU852" s="22" t="s">
        <v>98</v>
      </c>
      <c r="AY852" s="22" t="s">
        <v>168</v>
      </c>
      <c r="BE852" s="111">
        <f>IF(U852="základní",N852,0)</f>
        <v>0</v>
      </c>
      <c r="BF852" s="111">
        <f>IF(U852="snížená",N852,0)</f>
        <v>0</v>
      </c>
      <c r="BG852" s="111">
        <f>IF(U852="zákl. přenesená",N852,0)</f>
        <v>0</v>
      </c>
      <c r="BH852" s="111">
        <f>IF(U852="sníž. přenesená",N852,0)</f>
        <v>0</v>
      </c>
      <c r="BI852" s="111">
        <f>IF(U852="nulová",N852,0)</f>
        <v>0</v>
      </c>
      <c r="BJ852" s="22" t="s">
        <v>82</v>
      </c>
      <c r="BK852" s="111">
        <f>ROUND(L852*K852,2)</f>
        <v>0</v>
      </c>
      <c r="BL852" s="22" t="s">
        <v>252</v>
      </c>
      <c r="BM852" s="22" t="s">
        <v>1528</v>
      </c>
    </row>
    <row r="853" spans="2:65" s="177" customFormat="1" ht="14.4" customHeight="1" x14ac:dyDescent="0.3">
      <c r="B853" s="178"/>
      <c r="C853" s="179"/>
      <c r="D853" s="179"/>
      <c r="E853" s="180"/>
      <c r="F853" s="259" t="s">
        <v>1524</v>
      </c>
      <c r="G853" s="259"/>
      <c r="H853" s="259"/>
      <c r="I853" s="259"/>
      <c r="J853" s="179"/>
      <c r="K853" s="181">
        <v>1.1200000000000001</v>
      </c>
      <c r="L853" s="179"/>
      <c r="M853" s="179"/>
      <c r="N853" s="179"/>
      <c r="O853" s="179"/>
      <c r="P853" s="179"/>
      <c r="Q853" s="179"/>
      <c r="R853" s="182"/>
      <c r="T853" s="183"/>
      <c r="U853" s="179"/>
      <c r="V853" s="179"/>
      <c r="W853" s="179"/>
      <c r="X853" s="179"/>
      <c r="Y853" s="179"/>
      <c r="Z853" s="179"/>
      <c r="AA853" s="184"/>
      <c r="AT853" s="185" t="s">
        <v>176</v>
      </c>
      <c r="AU853" s="185" t="s">
        <v>98</v>
      </c>
      <c r="AV853" s="177" t="s">
        <v>98</v>
      </c>
      <c r="AW853" s="177" t="s">
        <v>32</v>
      </c>
      <c r="AX853" s="177" t="s">
        <v>82</v>
      </c>
      <c r="AY853" s="185" t="s">
        <v>168</v>
      </c>
    </row>
    <row r="854" spans="2:65" s="39" customFormat="1" ht="34.200000000000003" customHeight="1" x14ac:dyDescent="0.3">
      <c r="B854" s="139"/>
      <c r="C854" s="170" t="s">
        <v>1529</v>
      </c>
      <c r="D854" s="170" t="s">
        <v>169</v>
      </c>
      <c r="E854" s="171" t="s">
        <v>1530</v>
      </c>
      <c r="F854" s="256" t="s">
        <v>1531</v>
      </c>
      <c r="G854" s="256"/>
      <c r="H854" s="256"/>
      <c r="I854" s="256"/>
      <c r="J854" s="172" t="s">
        <v>422</v>
      </c>
      <c r="K854" s="173">
        <v>1.88</v>
      </c>
      <c r="L854" s="257">
        <v>0</v>
      </c>
      <c r="M854" s="257"/>
      <c r="N854" s="258">
        <f>ROUND(L854*K854,2)</f>
        <v>0</v>
      </c>
      <c r="O854" s="258"/>
      <c r="P854" s="258"/>
      <c r="Q854" s="258"/>
      <c r="R854" s="141"/>
      <c r="T854" s="174"/>
      <c r="U854" s="50" t="s">
        <v>39</v>
      </c>
      <c r="V854" s="41"/>
      <c r="W854" s="175">
        <f>V854*K854</f>
        <v>0</v>
      </c>
      <c r="X854" s="175">
        <v>0</v>
      </c>
      <c r="Y854" s="175">
        <f>X854*K854</f>
        <v>0</v>
      </c>
      <c r="Z854" s="175">
        <v>0</v>
      </c>
      <c r="AA854" s="176">
        <f>Z854*K854</f>
        <v>0</v>
      </c>
      <c r="AR854" s="22" t="s">
        <v>252</v>
      </c>
      <c r="AT854" s="22" t="s">
        <v>169</v>
      </c>
      <c r="AU854" s="22" t="s">
        <v>98</v>
      </c>
      <c r="AY854" s="22" t="s">
        <v>168</v>
      </c>
      <c r="BE854" s="111">
        <f>IF(U854="základní",N854,0)</f>
        <v>0</v>
      </c>
      <c r="BF854" s="111">
        <f>IF(U854="snížená",N854,0)</f>
        <v>0</v>
      </c>
      <c r="BG854" s="111">
        <f>IF(U854="zákl. přenesená",N854,0)</f>
        <v>0</v>
      </c>
      <c r="BH854" s="111">
        <f>IF(U854="sníž. přenesená",N854,0)</f>
        <v>0</v>
      </c>
      <c r="BI854" s="111">
        <f>IF(U854="nulová",N854,0)</f>
        <v>0</v>
      </c>
      <c r="BJ854" s="22" t="s">
        <v>82</v>
      </c>
      <c r="BK854" s="111">
        <f>ROUND(L854*K854,2)</f>
        <v>0</v>
      </c>
      <c r="BL854" s="22" t="s">
        <v>252</v>
      </c>
      <c r="BM854" s="22" t="s">
        <v>1532</v>
      </c>
    </row>
    <row r="855" spans="2:65" s="177" customFormat="1" ht="14.4" customHeight="1" x14ac:dyDescent="0.3">
      <c r="B855" s="178"/>
      <c r="C855" s="179"/>
      <c r="D855" s="179"/>
      <c r="E855" s="180"/>
      <c r="F855" s="259" t="s">
        <v>1533</v>
      </c>
      <c r="G855" s="259"/>
      <c r="H855" s="259"/>
      <c r="I855" s="259"/>
      <c r="J855" s="179"/>
      <c r="K855" s="181">
        <v>1.88</v>
      </c>
      <c r="L855" s="179"/>
      <c r="M855" s="179"/>
      <c r="N855" s="179"/>
      <c r="O855" s="179"/>
      <c r="P855" s="179"/>
      <c r="Q855" s="179"/>
      <c r="R855" s="182"/>
      <c r="T855" s="183"/>
      <c r="U855" s="179"/>
      <c r="V855" s="179"/>
      <c r="W855" s="179"/>
      <c r="X855" s="179"/>
      <c r="Y855" s="179"/>
      <c r="Z855" s="179"/>
      <c r="AA855" s="184"/>
      <c r="AT855" s="185" t="s">
        <v>176</v>
      </c>
      <c r="AU855" s="185" t="s">
        <v>98</v>
      </c>
      <c r="AV855" s="177" t="s">
        <v>98</v>
      </c>
      <c r="AW855" s="177" t="s">
        <v>32</v>
      </c>
      <c r="AX855" s="177" t="s">
        <v>82</v>
      </c>
      <c r="AY855" s="185" t="s">
        <v>168</v>
      </c>
    </row>
    <row r="856" spans="2:65" s="39" customFormat="1" ht="34.200000000000003" customHeight="1" x14ac:dyDescent="0.3">
      <c r="B856" s="139"/>
      <c r="C856" s="170" t="s">
        <v>1534</v>
      </c>
      <c r="D856" s="170" t="s">
        <v>169</v>
      </c>
      <c r="E856" s="171" t="s">
        <v>1535</v>
      </c>
      <c r="F856" s="256" t="s">
        <v>1536</v>
      </c>
      <c r="G856" s="256"/>
      <c r="H856" s="256"/>
      <c r="I856" s="256"/>
      <c r="J856" s="172" t="s">
        <v>422</v>
      </c>
      <c r="K856" s="173">
        <v>4.5999999999999996</v>
      </c>
      <c r="L856" s="257">
        <v>0</v>
      </c>
      <c r="M856" s="257"/>
      <c r="N856" s="258">
        <f>ROUND(L856*K856,2)</f>
        <v>0</v>
      </c>
      <c r="O856" s="258"/>
      <c r="P856" s="258"/>
      <c r="Q856" s="258"/>
      <c r="R856" s="141"/>
      <c r="T856" s="174"/>
      <c r="U856" s="50" t="s">
        <v>39</v>
      </c>
      <c r="V856" s="41"/>
      <c r="W856" s="175">
        <f>V856*K856</f>
        <v>0</v>
      </c>
      <c r="X856" s="175">
        <v>0</v>
      </c>
      <c r="Y856" s="175">
        <f>X856*K856</f>
        <v>0</v>
      </c>
      <c r="Z856" s="175">
        <v>0</v>
      </c>
      <c r="AA856" s="176">
        <f>Z856*K856</f>
        <v>0</v>
      </c>
      <c r="AR856" s="22" t="s">
        <v>252</v>
      </c>
      <c r="AT856" s="22" t="s">
        <v>169</v>
      </c>
      <c r="AU856" s="22" t="s">
        <v>98</v>
      </c>
      <c r="AY856" s="22" t="s">
        <v>168</v>
      </c>
      <c r="BE856" s="111">
        <f>IF(U856="základní",N856,0)</f>
        <v>0</v>
      </c>
      <c r="BF856" s="111">
        <f>IF(U856="snížená",N856,0)</f>
        <v>0</v>
      </c>
      <c r="BG856" s="111">
        <f>IF(U856="zákl. přenesená",N856,0)</f>
        <v>0</v>
      </c>
      <c r="BH856" s="111">
        <f>IF(U856="sníž. přenesená",N856,0)</f>
        <v>0</v>
      </c>
      <c r="BI856" s="111">
        <f>IF(U856="nulová",N856,0)</f>
        <v>0</v>
      </c>
      <c r="BJ856" s="22" t="s">
        <v>82</v>
      </c>
      <c r="BK856" s="111">
        <f>ROUND(L856*K856,2)</f>
        <v>0</v>
      </c>
      <c r="BL856" s="22" t="s">
        <v>252</v>
      </c>
      <c r="BM856" s="22" t="s">
        <v>1537</v>
      </c>
    </row>
    <row r="857" spans="2:65" s="177" customFormat="1" ht="14.4" customHeight="1" x14ac:dyDescent="0.3">
      <c r="B857" s="178"/>
      <c r="C857" s="179"/>
      <c r="D857" s="179"/>
      <c r="E857" s="180"/>
      <c r="F857" s="259" t="s">
        <v>1504</v>
      </c>
      <c r="G857" s="259"/>
      <c r="H857" s="259"/>
      <c r="I857" s="259"/>
      <c r="J857" s="179"/>
      <c r="K857" s="181">
        <v>4.5999999999999996</v>
      </c>
      <c r="L857" s="179"/>
      <c r="M857" s="179"/>
      <c r="N857" s="179"/>
      <c r="O857" s="179"/>
      <c r="P857" s="179"/>
      <c r="Q857" s="179"/>
      <c r="R857" s="182"/>
      <c r="T857" s="183"/>
      <c r="U857" s="179"/>
      <c r="V857" s="179"/>
      <c r="W857" s="179"/>
      <c r="X857" s="179"/>
      <c r="Y857" s="179"/>
      <c r="Z857" s="179"/>
      <c r="AA857" s="184"/>
      <c r="AT857" s="185" t="s">
        <v>176</v>
      </c>
      <c r="AU857" s="185" t="s">
        <v>98</v>
      </c>
      <c r="AV857" s="177" t="s">
        <v>98</v>
      </c>
      <c r="AW857" s="177" t="s">
        <v>32</v>
      </c>
      <c r="AX857" s="177" t="s">
        <v>82</v>
      </c>
      <c r="AY857" s="185" t="s">
        <v>168</v>
      </c>
    </row>
    <row r="858" spans="2:65" s="39" customFormat="1" ht="34.200000000000003" customHeight="1" x14ac:dyDescent="0.3">
      <c r="B858" s="139"/>
      <c r="C858" s="170" t="s">
        <v>1538</v>
      </c>
      <c r="D858" s="170" t="s">
        <v>169</v>
      </c>
      <c r="E858" s="171" t="s">
        <v>1539</v>
      </c>
      <c r="F858" s="256" t="s">
        <v>1540</v>
      </c>
      <c r="G858" s="256"/>
      <c r="H858" s="256"/>
      <c r="I858" s="256"/>
      <c r="J858" s="172" t="s">
        <v>422</v>
      </c>
      <c r="K858" s="173">
        <v>1.26</v>
      </c>
      <c r="L858" s="257">
        <v>0</v>
      </c>
      <c r="M858" s="257"/>
      <c r="N858" s="258">
        <f>ROUND(L858*K858,2)</f>
        <v>0</v>
      </c>
      <c r="O858" s="258"/>
      <c r="P858" s="258"/>
      <c r="Q858" s="258"/>
      <c r="R858" s="141"/>
      <c r="T858" s="174"/>
      <c r="U858" s="50" t="s">
        <v>39</v>
      </c>
      <c r="V858" s="41"/>
      <c r="W858" s="175">
        <f>V858*K858</f>
        <v>0</v>
      </c>
      <c r="X858" s="175">
        <v>0</v>
      </c>
      <c r="Y858" s="175">
        <f>X858*K858</f>
        <v>0</v>
      </c>
      <c r="Z858" s="175">
        <v>0</v>
      </c>
      <c r="AA858" s="176">
        <f>Z858*K858</f>
        <v>0</v>
      </c>
      <c r="AR858" s="22" t="s">
        <v>252</v>
      </c>
      <c r="AT858" s="22" t="s">
        <v>169</v>
      </c>
      <c r="AU858" s="22" t="s">
        <v>98</v>
      </c>
      <c r="AY858" s="22" t="s">
        <v>168</v>
      </c>
      <c r="BE858" s="111">
        <f>IF(U858="základní",N858,0)</f>
        <v>0</v>
      </c>
      <c r="BF858" s="111">
        <f>IF(U858="snížená",N858,0)</f>
        <v>0</v>
      </c>
      <c r="BG858" s="111">
        <f>IF(U858="zákl. přenesená",N858,0)</f>
        <v>0</v>
      </c>
      <c r="BH858" s="111">
        <f>IF(U858="sníž. přenesená",N858,0)</f>
        <v>0</v>
      </c>
      <c r="BI858" s="111">
        <f>IF(U858="nulová",N858,0)</f>
        <v>0</v>
      </c>
      <c r="BJ858" s="22" t="s">
        <v>82</v>
      </c>
      <c r="BK858" s="111">
        <f>ROUND(L858*K858,2)</f>
        <v>0</v>
      </c>
      <c r="BL858" s="22" t="s">
        <v>252</v>
      </c>
      <c r="BM858" s="22" t="s">
        <v>1541</v>
      </c>
    </row>
    <row r="859" spans="2:65" s="177" customFormat="1" ht="14.4" customHeight="1" x14ac:dyDescent="0.3">
      <c r="B859" s="178"/>
      <c r="C859" s="179"/>
      <c r="D859" s="179"/>
      <c r="E859" s="180"/>
      <c r="F859" s="259" t="s">
        <v>1542</v>
      </c>
      <c r="G859" s="259"/>
      <c r="H859" s="259"/>
      <c r="I859" s="259"/>
      <c r="J859" s="179"/>
      <c r="K859" s="181">
        <v>1.26</v>
      </c>
      <c r="L859" s="179"/>
      <c r="M859" s="179"/>
      <c r="N859" s="179"/>
      <c r="O859" s="179"/>
      <c r="P859" s="179"/>
      <c r="Q859" s="179"/>
      <c r="R859" s="182"/>
      <c r="T859" s="183"/>
      <c r="U859" s="179"/>
      <c r="V859" s="179"/>
      <c r="W859" s="179"/>
      <c r="X859" s="179"/>
      <c r="Y859" s="179"/>
      <c r="Z859" s="179"/>
      <c r="AA859" s="184"/>
      <c r="AT859" s="185" t="s">
        <v>176</v>
      </c>
      <c r="AU859" s="185" t="s">
        <v>98</v>
      </c>
      <c r="AV859" s="177" t="s">
        <v>98</v>
      </c>
      <c r="AW859" s="177" t="s">
        <v>32</v>
      </c>
      <c r="AX859" s="177" t="s">
        <v>82</v>
      </c>
      <c r="AY859" s="185" t="s">
        <v>168</v>
      </c>
    </row>
    <row r="860" spans="2:65" s="39" customFormat="1" ht="34.200000000000003" customHeight="1" x14ac:dyDescent="0.3">
      <c r="B860" s="139"/>
      <c r="C860" s="170" t="s">
        <v>1543</v>
      </c>
      <c r="D860" s="170" t="s">
        <v>169</v>
      </c>
      <c r="E860" s="171" t="s">
        <v>1544</v>
      </c>
      <c r="F860" s="256" t="s">
        <v>1545</v>
      </c>
      <c r="G860" s="256"/>
      <c r="H860" s="256"/>
      <c r="I860" s="256"/>
      <c r="J860" s="172" t="s">
        <v>422</v>
      </c>
      <c r="K860" s="173">
        <v>2.2000000000000002</v>
      </c>
      <c r="L860" s="257">
        <v>0</v>
      </c>
      <c r="M860" s="257"/>
      <c r="N860" s="258">
        <f>ROUND(L860*K860,2)</f>
        <v>0</v>
      </c>
      <c r="O860" s="258"/>
      <c r="P860" s="258"/>
      <c r="Q860" s="258"/>
      <c r="R860" s="141"/>
      <c r="T860" s="174"/>
      <c r="U860" s="50" t="s">
        <v>39</v>
      </c>
      <c r="V860" s="41"/>
      <c r="W860" s="175">
        <f>V860*K860</f>
        <v>0</v>
      </c>
      <c r="X860" s="175">
        <v>0</v>
      </c>
      <c r="Y860" s="175">
        <f>X860*K860</f>
        <v>0</v>
      </c>
      <c r="Z860" s="175">
        <v>0</v>
      </c>
      <c r="AA860" s="176">
        <f>Z860*K860</f>
        <v>0</v>
      </c>
      <c r="AR860" s="22" t="s">
        <v>252</v>
      </c>
      <c r="AT860" s="22" t="s">
        <v>169</v>
      </c>
      <c r="AU860" s="22" t="s">
        <v>98</v>
      </c>
      <c r="AY860" s="22" t="s">
        <v>168</v>
      </c>
      <c r="BE860" s="111">
        <f>IF(U860="základní",N860,0)</f>
        <v>0</v>
      </c>
      <c r="BF860" s="111">
        <f>IF(U860="snížená",N860,0)</f>
        <v>0</v>
      </c>
      <c r="BG860" s="111">
        <f>IF(U860="zákl. přenesená",N860,0)</f>
        <v>0</v>
      </c>
      <c r="BH860" s="111">
        <f>IF(U860="sníž. přenesená",N860,0)</f>
        <v>0</v>
      </c>
      <c r="BI860" s="111">
        <f>IF(U860="nulová",N860,0)</f>
        <v>0</v>
      </c>
      <c r="BJ860" s="22" t="s">
        <v>82</v>
      </c>
      <c r="BK860" s="111">
        <f>ROUND(L860*K860,2)</f>
        <v>0</v>
      </c>
      <c r="BL860" s="22" t="s">
        <v>252</v>
      </c>
      <c r="BM860" s="22" t="s">
        <v>1546</v>
      </c>
    </row>
    <row r="861" spans="2:65" s="177" customFormat="1" ht="14.4" customHeight="1" x14ac:dyDescent="0.3">
      <c r="B861" s="178"/>
      <c r="C861" s="179"/>
      <c r="D861" s="179"/>
      <c r="E861" s="180"/>
      <c r="F861" s="259" t="s">
        <v>1547</v>
      </c>
      <c r="G861" s="259"/>
      <c r="H861" s="259"/>
      <c r="I861" s="259"/>
      <c r="J861" s="179"/>
      <c r="K861" s="181">
        <v>2.2000000000000002</v>
      </c>
      <c r="L861" s="179"/>
      <c r="M861" s="179"/>
      <c r="N861" s="179"/>
      <c r="O861" s="179"/>
      <c r="P861" s="179"/>
      <c r="Q861" s="179"/>
      <c r="R861" s="182"/>
      <c r="T861" s="183"/>
      <c r="U861" s="179"/>
      <c r="V861" s="179"/>
      <c r="W861" s="179"/>
      <c r="X861" s="179"/>
      <c r="Y861" s="179"/>
      <c r="Z861" s="179"/>
      <c r="AA861" s="184"/>
      <c r="AT861" s="185" t="s">
        <v>176</v>
      </c>
      <c r="AU861" s="185" t="s">
        <v>98</v>
      </c>
      <c r="AV861" s="177" t="s">
        <v>98</v>
      </c>
      <c r="AW861" s="177" t="s">
        <v>32</v>
      </c>
      <c r="AX861" s="177" t="s">
        <v>82</v>
      </c>
      <c r="AY861" s="185" t="s">
        <v>168</v>
      </c>
    </row>
    <row r="862" spans="2:65" s="39" customFormat="1" ht="34.200000000000003" customHeight="1" x14ac:dyDescent="0.3">
      <c r="B862" s="139"/>
      <c r="C862" s="170" t="s">
        <v>1548</v>
      </c>
      <c r="D862" s="170" t="s">
        <v>169</v>
      </c>
      <c r="E862" s="171" t="s">
        <v>1549</v>
      </c>
      <c r="F862" s="256" t="s">
        <v>1550</v>
      </c>
      <c r="G862" s="256"/>
      <c r="H862" s="256"/>
      <c r="I862" s="256"/>
      <c r="J862" s="172" t="s">
        <v>422</v>
      </c>
      <c r="K862" s="173">
        <v>1.05</v>
      </c>
      <c r="L862" s="257">
        <v>0</v>
      </c>
      <c r="M862" s="257"/>
      <c r="N862" s="258">
        <f>ROUND(L862*K862,2)</f>
        <v>0</v>
      </c>
      <c r="O862" s="258"/>
      <c r="P862" s="258"/>
      <c r="Q862" s="258"/>
      <c r="R862" s="141"/>
      <c r="T862" s="174"/>
      <c r="U862" s="50" t="s">
        <v>39</v>
      </c>
      <c r="V862" s="41"/>
      <c r="W862" s="175">
        <f>V862*K862</f>
        <v>0</v>
      </c>
      <c r="X862" s="175">
        <v>0</v>
      </c>
      <c r="Y862" s="175">
        <f>X862*K862</f>
        <v>0</v>
      </c>
      <c r="Z862" s="175">
        <v>0</v>
      </c>
      <c r="AA862" s="176">
        <f>Z862*K862</f>
        <v>0</v>
      </c>
      <c r="AR862" s="22" t="s">
        <v>252</v>
      </c>
      <c r="AT862" s="22" t="s">
        <v>169</v>
      </c>
      <c r="AU862" s="22" t="s">
        <v>98</v>
      </c>
      <c r="AY862" s="22" t="s">
        <v>168</v>
      </c>
      <c r="BE862" s="111">
        <f>IF(U862="základní",N862,0)</f>
        <v>0</v>
      </c>
      <c r="BF862" s="111">
        <f>IF(U862="snížená",N862,0)</f>
        <v>0</v>
      </c>
      <c r="BG862" s="111">
        <f>IF(U862="zákl. přenesená",N862,0)</f>
        <v>0</v>
      </c>
      <c r="BH862" s="111">
        <f>IF(U862="sníž. přenesená",N862,0)</f>
        <v>0</v>
      </c>
      <c r="BI862" s="111">
        <f>IF(U862="nulová",N862,0)</f>
        <v>0</v>
      </c>
      <c r="BJ862" s="22" t="s">
        <v>82</v>
      </c>
      <c r="BK862" s="111">
        <f>ROUND(L862*K862,2)</f>
        <v>0</v>
      </c>
      <c r="BL862" s="22" t="s">
        <v>252</v>
      </c>
      <c r="BM862" s="22" t="s">
        <v>1551</v>
      </c>
    </row>
    <row r="863" spans="2:65" s="177" customFormat="1" ht="14.4" customHeight="1" x14ac:dyDescent="0.3">
      <c r="B863" s="178"/>
      <c r="C863" s="179"/>
      <c r="D863" s="179"/>
      <c r="E863" s="180"/>
      <c r="F863" s="259" t="s">
        <v>1552</v>
      </c>
      <c r="G863" s="259"/>
      <c r="H863" s="259"/>
      <c r="I863" s="259"/>
      <c r="J863" s="179"/>
      <c r="K863" s="181">
        <v>1.05</v>
      </c>
      <c r="L863" s="179"/>
      <c r="M863" s="179"/>
      <c r="N863" s="179"/>
      <c r="O863" s="179"/>
      <c r="P863" s="179"/>
      <c r="Q863" s="179"/>
      <c r="R863" s="182"/>
      <c r="T863" s="183"/>
      <c r="U863" s="179"/>
      <c r="V863" s="179"/>
      <c r="W863" s="179"/>
      <c r="X863" s="179"/>
      <c r="Y863" s="179"/>
      <c r="Z863" s="179"/>
      <c r="AA863" s="184"/>
      <c r="AT863" s="185" t="s">
        <v>176</v>
      </c>
      <c r="AU863" s="185" t="s">
        <v>98</v>
      </c>
      <c r="AV863" s="177" t="s">
        <v>98</v>
      </c>
      <c r="AW863" s="177" t="s">
        <v>32</v>
      </c>
      <c r="AX863" s="177" t="s">
        <v>82</v>
      </c>
      <c r="AY863" s="185" t="s">
        <v>168</v>
      </c>
    </row>
    <row r="864" spans="2:65" s="39" customFormat="1" ht="34.200000000000003" customHeight="1" x14ac:dyDescent="0.3">
      <c r="B864" s="139"/>
      <c r="C864" s="170" t="s">
        <v>1553</v>
      </c>
      <c r="D864" s="170" t="s">
        <v>169</v>
      </c>
      <c r="E864" s="171" t="s">
        <v>1554</v>
      </c>
      <c r="F864" s="256" t="s">
        <v>1555</v>
      </c>
      <c r="G864" s="256"/>
      <c r="H864" s="256"/>
      <c r="I864" s="256"/>
      <c r="J864" s="172" t="s">
        <v>422</v>
      </c>
      <c r="K864" s="173">
        <v>2.0499999999999998</v>
      </c>
      <c r="L864" s="257">
        <v>0</v>
      </c>
      <c r="M864" s="257"/>
      <c r="N864" s="258">
        <f>ROUND(L864*K864,2)</f>
        <v>0</v>
      </c>
      <c r="O864" s="258"/>
      <c r="P864" s="258"/>
      <c r="Q864" s="258"/>
      <c r="R864" s="141"/>
      <c r="T864" s="174"/>
      <c r="U864" s="50" t="s">
        <v>39</v>
      </c>
      <c r="V864" s="41"/>
      <c r="W864" s="175">
        <f>V864*K864</f>
        <v>0</v>
      </c>
      <c r="X864" s="175">
        <v>0</v>
      </c>
      <c r="Y864" s="175">
        <f>X864*K864</f>
        <v>0</v>
      </c>
      <c r="Z864" s="175">
        <v>0</v>
      </c>
      <c r="AA864" s="176">
        <f>Z864*K864</f>
        <v>0</v>
      </c>
      <c r="AR864" s="22" t="s">
        <v>252</v>
      </c>
      <c r="AT864" s="22" t="s">
        <v>169</v>
      </c>
      <c r="AU864" s="22" t="s">
        <v>98</v>
      </c>
      <c r="AY864" s="22" t="s">
        <v>168</v>
      </c>
      <c r="BE864" s="111">
        <f>IF(U864="základní",N864,0)</f>
        <v>0</v>
      </c>
      <c r="BF864" s="111">
        <f>IF(U864="snížená",N864,0)</f>
        <v>0</v>
      </c>
      <c r="BG864" s="111">
        <f>IF(U864="zákl. přenesená",N864,0)</f>
        <v>0</v>
      </c>
      <c r="BH864" s="111">
        <f>IF(U864="sníž. přenesená",N864,0)</f>
        <v>0</v>
      </c>
      <c r="BI864" s="111">
        <f>IF(U864="nulová",N864,0)</f>
        <v>0</v>
      </c>
      <c r="BJ864" s="22" t="s">
        <v>82</v>
      </c>
      <c r="BK864" s="111">
        <f>ROUND(L864*K864,2)</f>
        <v>0</v>
      </c>
      <c r="BL864" s="22" t="s">
        <v>252</v>
      </c>
      <c r="BM864" s="22" t="s">
        <v>1556</v>
      </c>
    </row>
    <row r="865" spans="1:65" s="177" customFormat="1" ht="14.4" customHeight="1" x14ac:dyDescent="0.3">
      <c r="B865" s="178"/>
      <c r="C865" s="179"/>
      <c r="D865" s="179"/>
      <c r="E865" s="180"/>
      <c r="F865" s="259" t="s">
        <v>1557</v>
      </c>
      <c r="G865" s="259"/>
      <c r="H865" s="259"/>
      <c r="I865" s="259"/>
      <c r="J865" s="179"/>
      <c r="K865" s="181">
        <v>2.0499999999999998</v>
      </c>
      <c r="L865" s="179"/>
      <c r="M865" s="179"/>
      <c r="N865" s="179"/>
      <c r="O865" s="179"/>
      <c r="P865" s="179"/>
      <c r="Q865" s="179"/>
      <c r="R865" s="182"/>
      <c r="T865" s="183"/>
      <c r="U865" s="179"/>
      <c r="V865" s="179"/>
      <c r="W865" s="179"/>
      <c r="X865" s="179"/>
      <c r="Y865" s="179"/>
      <c r="Z865" s="179"/>
      <c r="AA865" s="184"/>
      <c r="AT865" s="185" t="s">
        <v>176</v>
      </c>
      <c r="AU865" s="185" t="s">
        <v>98</v>
      </c>
      <c r="AV865" s="177" t="s">
        <v>98</v>
      </c>
      <c r="AW865" s="177" t="s">
        <v>32</v>
      </c>
      <c r="AX865" s="177" t="s">
        <v>82</v>
      </c>
      <c r="AY865" s="185" t="s">
        <v>168</v>
      </c>
    </row>
    <row r="866" spans="1:65" s="39" customFormat="1" ht="22.95" customHeight="1" x14ac:dyDescent="0.3">
      <c r="B866" s="139"/>
      <c r="C866" s="170" t="s">
        <v>1558</v>
      </c>
      <c r="D866" s="170" t="s">
        <v>169</v>
      </c>
      <c r="E866" s="171" t="s">
        <v>1559</v>
      </c>
      <c r="F866" s="256" t="s">
        <v>1560</v>
      </c>
      <c r="G866" s="256"/>
      <c r="H866" s="256"/>
      <c r="I866" s="256"/>
      <c r="J866" s="172" t="s">
        <v>211</v>
      </c>
      <c r="K866" s="173">
        <v>293.77600000000001</v>
      </c>
      <c r="L866" s="257">
        <v>0</v>
      </c>
      <c r="M866" s="257"/>
      <c r="N866" s="258">
        <f>ROUND(L866*K866,2)</f>
        <v>0</v>
      </c>
      <c r="O866" s="258"/>
      <c r="P866" s="258"/>
      <c r="Q866" s="258"/>
      <c r="R866" s="141"/>
      <c r="T866" s="174"/>
      <c r="U866" s="50" t="s">
        <v>39</v>
      </c>
      <c r="V866" s="41"/>
      <c r="W866" s="175">
        <f>V866*K866</f>
        <v>0</v>
      </c>
      <c r="X866" s="175">
        <v>0</v>
      </c>
      <c r="Y866" s="175">
        <f>X866*K866</f>
        <v>0</v>
      </c>
      <c r="Z866" s="175">
        <v>2.4649999999999998E-2</v>
      </c>
      <c r="AA866" s="176">
        <f>Z866*K866</f>
        <v>7.2415783999999999</v>
      </c>
      <c r="AR866" s="22" t="s">
        <v>252</v>
      </c>
      <c r="AT866" s="22" t="s">
        <v>169</v>
      </c>
      <c r="AU866" s="22" t="s">
        <v>98</v>
      </c>
      <c r="AY866" s="22" t="s">
        <v>168</v>
      </c>
      <c r="BE866" s="111">
        <f>IF(U866="základní",N866,0)</f>
        <v>0</v>
      </c>
      <c r="BF866" s="111">
        <f>IF(U866="snížená",N866,0)</f>
        <v>0</v>
      </c>
      <c r="BG866" s="111">
        <f>IF(U866="zákl. přenesená",N866,0)</f>
        <v>0</v>
      </c>
      <c r="BH866" s="111">
        <f>IF(U866="sníž. přenesená",N866,0)</f>
        <v>0</v>
      </c>
      <c r="BI866" s="111">
        <f>IF(U866="nulová",N866,0)</f>
        <v>0</v>
      </c>
      <c r="BJ866" s="22" t="s">
        <v>82</v>
      </c>
      <c r="BK866" s="111">
        <f>ROUND(L866*K866,2)</f>
        <v>0</v>
      </c>
      <c r="BL866" s="22" t="s">
        <v>252</v>
      </c>
      <c r="BM866" s="22" t="s">
        <v>1561</v>
      </c>
    </row>
    <row r="867" spans="1:65" s="199" customFormat="1" ht="14.4" customHeight="1" x14ac:dyDescent="0.3">
      <c r="B867" s="200"/>
      <c r="C867" s="201"/>
      <c r="D867" s="201"/>
      <c r="E867" s="202"/>
      <c r="F867" s="266" t="s">
        <v>1562</v>
      </c>
      <c r="G867" s="266"/>
      <c r="H867" s="266"/>
      <c r="I867" s="266"/>
      <c r="J867" s="201"/>
      <c r="K867" s="202"/>
      <c r="L867" s="201"/>
      <c r="M867" s="201"/>
      <c r="N867" s="201"/>
      <c r="O867" s="201"/>
      <c r="P867" s="201"/>
      <c r="Q867" s="201"/>
      <c r="R867" s="203"/>
      <c r="T867" s="204"/>
      <c r="U867" s="201"/>
      <c r="V867" s="201"/>
      <c r="W867" s="201"/>
      <c r="X867" s="201"/>
      <c r="Y867" s="201"/>
      <c r="Z867" s="201"/>
      <c r="AA867" s="205"/>
      <c r="AT867" s="206" t="s">
        <v>176</v>
      </c>
      <c r="AU867" s="206" t="s">
        <v>98</v>
      </c>
      <c r="AV867" s="199" t="s">
        <v>82</v>
      </c>
      <c r="AW867" s="199" t="s">
        <v>32</v>
      </c>
      <c r="AX867" s="199" t="s">
        <v>74</v>
      </c>
      <c r="AY867" s="206" t="s">
        <v>168</v>
      </c>
    </row>
    <row r="868" spans="1:65" s="177" customFormat="1" ht="34.200000000000003" customHeight="1" x14ac:dyDescent="0.3">
      <c r="B868" s="178"/>
      <c r="C868" s="179"/>
      <c r="D868" s="179"/>
      <c r="E868" s="180"/>
      <c r="F868" s="260" t="s">
        <v>1563</v>
      </c>
      <c r="G868" s="260"/>
      <c r="H868" s="260"/>
      <c r="I868" s="260"/>
      <c r="J868" s="179"/>
      <c r="K868" s="181">
        <v>180.214</v>
      </c>
      <c r="L868" s="179"/>
      <c r="M868" s="179"/>
      <c r="N868" s="179"/>
      <c r="O868" s="179"/>
      <c r="P868" s="179"/>
      <c r="Q868" s="179"/>
      <c r="R868" s="182"/>
      <c r="T868" s="183"/>
      <c r="U868" s="179"/>
      <c r="V868" s="179"/>
      <c r="W868" s="179"/>
      <c r="X868" s="179"/>
      <c r="Y868" s="179"/>
      <c r="Z868" s="179"/>
      <c r="AA868" s="184"/>
      <c r="AT868" s="185" t="s">
        <v>176</v>
      </c>
      <c r="AU868" s="185" t="s">
        <v>98</v>
      </c>
      <c r="AV868" s="177" t="s">
        <v>98</v>
      </c>
      <c r="AW868" s="177" t="s">
        <v>32</v>
      </c>
      <c r="AX868" s="177" t="s">
        <v>74</v>
      </c>
      <c r="AY868" s="185" t="s">
        <v>168</v>
      </c>
    </row>
    <row r="869" spans="1:65" s="177" customFormat="1" ht="22.95" customHeight="1" x14ac:dyDescent="0.3">
      <c r="B869" s="178"/>
      <c r="C869" s="179"/>
      <c r="D869" s="179"/>
      <c r="E869" s="180"/>
      <c r="F869" s="260" t="s">
        <v>1564</v>
      </c>
      <c r="G869" s="260"/>
      <c r="H869" s="260"/>
      <c r="I869" s="260"/>
      <c r="J869" s="179"/>
      <c r="K869" s="181">
        <v>49.101999999999997</v>
      </c>
      <c r="L869" s="179"/>
      <c r="M869" s="179"/>
      <c r="N869" s="179"/>
      <c r="O869" s="179"/>
      <c r="P869" s="179"/>
      <c r="Q869" s="179"/>
      <c r="R869" s="182"/>
      <c r="T869" s="183"/>
      <c r="U869" s="179"/>
      <c r="V869" s="179"/>
      <c r="W869" s="179"/>
      <c r="X869" s="179"/>
      <c r="Y869" s="179"/>
      <c r="Z869" s="179"/>
      <c r="AA869" s="184"/>
      <c r="AT869" s="185" t="s">
        <v>176</v>
      </c>
      <c r="AU869" s="185" t="s">
        <v>98</v>
      </c>
      <c r="AV869" s="177" t="s">
        <v>98</v>
      </c>
      <c r="AW869" s="177" t="s">
        <v>32</v>
      </c>
      <c r="AX869" s="177" t="s">
        <v>74</v>
      </c>
      <c r="AY869" s="185" t="s">
        <v>168</v>
      </c>
    </row>
    <row r="870" spans="1:65" s="177" customFormat="1" ht="14.4" customHeight="1" x14ac:dyDescent="0.3">
      <c r="B870" s="178"/>
      <c r="C870" s="179"/>
      <c r="D870" s="179"/>
      <c r="E870" s="180"/>
      <c r="F870" s="260" t="s">
        <v>1565</v>
      </c>
      <c r="G870" s="260"/>
      <c r="H870" s="260"/>
      <c r="I870" s="260"/>
      <c r="J870" s="179"/>
      <c r="K870" s="181">
        <v>21.92</v>
      </c>
      <c r="L870" s="179"/>
      <c r="M870" s="179"/>
      <c r="N870" s="179"/>
      <c r="O870" s="179"/>
      <c r="P870" s="179"/>
      <c r="Q870" s="179"/>
      <c r="R870" s="182"/>
      <c r="T870" s="183"/>
      <c r="U870" s="179"/>
      <c r="V870" s="179"/>
      <c r="W870" s="179"/>
      <c r="X870" s="179"/>
      <c r="Y870" s="179"/>
      <c r="Z870" s="179"/>
      <c r="AA870" s="184"/>
      <c r="AT870" s="185" t="s">
        <v>176</v>
      </c>
      <c r="AU870" s="185" t="s">
        <v>98</v>
      </c>
      <c r="AV870" s="177" t="s">
        <v>98</v>
      </c>
      <c r="AW870" s="177" t="s">
        <v>32</v>
      </c>
      <c r="AX870" s="177" t="s">
        <v>74</v>
      </c>
      <c r="AY870" s="185" t="s">
        <v>168</v>
      </c>
    </row>
    <row r="871" spans="1:65" s="177" customFormat="1" ht="14.4" customHeight="1" x14ac:dyDescent="0.3">
      <c r="B871" s="178"/>
      <c r="C871" s="179"/>
      <c r="D871" s="179"/>
      <c r="E871" s="180"/>
      <c r="F871" s="260" t="s">
        <v>1566</v>
      </c>
      <c r="G871" s="260"/>
      <c r="H871" s="260"/>
      <c r="I871" s="260"/>
      <c r="J871" s="179"/>
      <c r="K871" s="181">
        <v>42.54</v>
      </c>
      <c r="L871" s="179"/>
      <c r="M871" s="179"/>
      <c r="N871" s="179"/>
      <c r="O871" s="179"/>
      <c r="P871" s="179"/>
      <c r="Q871" s="179"/>
      <c r="R871" s="182"/>
      <c r="T871" s="183"/>
      <c r="U871" s="179"/>
      <c r="V871" s="179"/>
      <c r="W871" s="179"/>
      <c r="X871" s="179"/>
      <c r="Y871" s="179"/>
      <c r="Z871" s="179"/>
      <c r="AA871" s="184"/>
      <c r="AT871" s="185" t="s">
        <v>176</v>
      </c>
      <c r="AU871" s="185" t="s">
        <v>98</v>
      </c>
      <c r="AV871" s="177" t="s">
        <v>98</v>
      </c>
      <c r="AW871" s="177" t="s">
        <v>32</v>
      </c>
      <c r="AX871" s="177" t="s">
        <v>74</v>
      </c>
      <c r="AY871" s="185" t="s">
        <v>168</v>
      </c>
    </row>
    <row r="872" spans="1:65" s="186" customFormat="1" ht="14.4" customHeight="1" x14ac:dyDescent="0.3">
      <c r="B872" s="187"/>
      <c r="C872" s="188"/>
      <c r="D872" s="188"/>
      <c r="E872" s="189"/>
      <c r="F872" s="261" t="s">
        <v>178</v>
      </c>
      <c r="G872" s="261"/>
      <c r="H872" s="261"/>
      <c r="I872" s="261"/>
      <c r="J872" s="188"/>
      <c r="K872" s="190">
        <v>293.77600000000001</v>
      </c>
      <c r="L872" s="188"/>
      <c r="M872" s="188"/>
      <c r="N872" s="188"/>
      <c r="O872" s="188"/>
      <c r="P872" s="188"/>
      <c r="Q872" s="188"/>
      <c r="R872" s="191"/>
      <c r="T872" s="192"/>
      <c r="U872" s="188"/>
      <c r="V872" s="188"/>
      <c r="W872" s="188"/>
      <c r="X872" s="188"/>
      <c r="Y872" s="188"/>
      <c r="Z872" s="188"/>
      <c r="AA872" s="193"/>
      <c r="AT872" s="194" t="s">
        <v>176</v>
      </c>
      <c r="AU872" s="194" t="s">
        <v>98</v>
      </c>
      <c r="AV872" s="186" t="s">
        <v>173</v>
      </c>
      <c r="AW872" s="186" t="s">
        <v>32</v>
      </c>
      <c r="AX872" s="186" t="s">
        <v>82</v>
      </c>
      <c r="AY872" s="194" t="s">
        <v>168</v>
      </c>
    </row>
    <row r="873" spans="1:65" s="39" customFormat="1" ht="22.95" customHeight="1" x14ac:dyDescent="0.3">
      <c r="B873" s="139"/>
      <c r="C873" s="170" t="s">
        <v>1567</v>
      </c>
      <c r="D873" s="170" t="s">
        <v>169</v>
      </c>
      <c r="E873" s="171" t="s">
        <v>1568</v>
      </c>
      <c r="F873" s="256" t="s">
        <v>1569</v>
      </c>
      <c r="G873" s="256"/>
      <c r="H873" s="256"/>
      <c r="I873" s="256"/>
      <c r="J873" s="172" t="s">
        <v>211</v>
      </c>
      <c r="K873" s="173">
        <v>293.77600000000001</v>
      </c>
      <c r="L873" s="257">
        <v>0</v>
      </c>
      <c r="M873" s="257"/>
      <c r="N873" s="258">
        <f>ROUND(L873*K873,2)</f>
        <v>0</v>
      </c>
      <c r="O873" s="258"/>
      <c r="P873" s="258"/>
      <c r="Q873" s="258"/>
      <c r="R873" s="141"/>
      <c r="T873" s="174"/>
      <c r="U873" s="50" t="s">
        <v>39</v>
      </c>
      <c r="V873" s="41"/>
      <c r="W873" s="175">
        <f>V873*K873</f>
        <v>0</v>
      </c>
      <c r="X873" s="175">
        <v>0</v>
      </c>
      <c r="Y873" s="175">
        <f>X873*K873</f>
        <v>0</v>
      </c>
      <c r="Z873" s="175">
        <v>8.0000000000000002E-3</v>
      </c>
      <c r="AA873" s="176">
        <f>Z873*K873</f>
        <v>2.3502080000000003</v>
      </c>
      <c r="AR873" s="22" t="s">
        <v>252</v>
      </c>
      <c r="AT873" s="22" t="s">
        <v>169</v>
      </c>
      <c r="AU873" s="22" t="s">
        <v>98</v>
      </c>
      <c r="AY873" s="22" t="s">
        <v>168</v>
      </c>
      <c r="BE873" s="111">
        <f>IF(U873="základní",N873,0)</f>
        <v>0</v>
      </c>
      <c r="BF873" s="111">
        <f>IF(U873="snížená",N873,0)</f>
        <v>0</v>
      </c>
      <c r="BG873" s="111">
        <f>IF(U873="zákl. přenesená",N873,0)</f>
        <v>0</v>
      </c>
      <c r="BH873" s="111">
        <f>IF(U873="sníž. přenesená",N873,0)</f>
        <v>0</v>
      </c>
      <c r="BI873" s="111">
        <f>IF(U873="nulová",N873,0)</f>
        <v>0</v>
      </c>
      <c r="BJ873" s="22" t="s">
        <v>82</v>
      </c>
      <c r="BK873" s="111">
        <f>ROUND(L873*K873,2)</f>
        <v>0</v>
      </c>
      <c r="BL873" s="22" t="s">
        <v>252</v>
      </c>
      <c r="BM873" s="22" t="s">
        <v>1570</v>
      </c>
    </row>
    <row r="874" spans="1:65" s="39" customFormat="1" ht="34.200000000000003" customHeight="1" x14ac:dyDescent="0.3">
      <c r="B874" s="139"/>
      <c r="C874" s="170" t="s">
        <v>1571</v>
      </c>
      <c r="D874" s="170" t="s">
        <v>169</v>
      </c>
      <c r="E874" s="171" t="s">
        <v>1572</v>
      </c>
      <c r="F874" s="256" t="s">
        <v>1573</v>
      </c>
      <c r="G874" s="256"/>
      <c r="H874" s="256"/>
      <c r="I874" s="256"/>
      <c r="J874" s="172" t="s">
        <v>211</v>
      </c>
      <c r="K874" s="173">
        <v>10.752000000000001</v>
      </c>
      <c r="L874" s="257">
        <v>0</v>
      </c>
      <c r="M874" s="257"/>
      <c r="N874" s="258">
        <f>ROUND(L874*K874,2)</f>
        <v>0</v>
      </c>
      <c r="O874" s="258"/>
      <c r="P874" s="258"/>
      <c r="Q874" s="258"/>
      <c r="R874" s="141"/>
      <c r="T874" s="174"/>
      <c r="U874" s="50" t="s">
        <v>39</v>
      </c>
      <c r="V874" s="41"/>
      <c r="W874" s="175">
        <f>V874*K874</f>
        <v>0</v>
      </c>
      <c r="X874" s="175">
        <v>0</v>
      </c>
      <c r="Y874" s="175">
        <f>X874*K874</f>
        <v>0</v>
      </c>
      <c r="Z874" s="175">
        <v>2.4649999999999998E-2</v>
      </c>
      <c r="AA874" s="176">
        <f>Z874*K874</f>
        <v>0.26503680000000002</v>
      </c>
      <c r="AR874" s="22" t="s">
        <v>252</v>
      </c>
      <c r="AT874" s="22" t="s">
        <v>169</v>
      </c>
      <c r="AU874" s="22" t="s">
        <v>98</v>
      </c>
      <c r="AY874" s="22" t="s">
        <v>168</v>
      </c>
      <c r="BE874" s="111">
        <f>IF(U874="základní",N874,0)</f>
        <v>0</v>
      </c>
      <c r="BF874" s="111">
        <f>IF(U874="snížená",N874,0)</f>
        <v>0</v>
      </c>
      <c r="BG874" s="111">
        <f>IF(U874="zákl. přenesená",N874,0)</f>
        <v>0</v>
      </c>
      <c r="BH874" s="111">
        <f>IF(U874="sníž. přenesená",N874,0)</f>
        <v>0</v>
      </c>
      <c r="BI874" s="111">
        <f>IF(U874="nulová",N874,0)</f>
        <v>0</v>
      </c>
      <c r="BJ874" s="22" t="s">
        <v>82</v>
      </c>
      <c r="BK874" s="111">
        <f>ROUND(L874*K874,2)</f>
        <v>0</v>
      </c>
      <c r="BL874" s="22" t="s">
        <v>252</v>
      </c>
      <c r="BM874" s="22" t="s">
        <v>1574</v>
      </c>
    </row>
    <row r="875" spans="1:65" s="177" customFormat="1" ht="22.95" customHeight="1" x14ac:dyDescent="0.3">
      <c r="B875" s="178"/>
      <c r="C875" s="179"/>
      <c r="D875" s="179"/>
      <c r="E875" s="180"/>
      <c r="F875" s="259" t="s">
        <v>1575</v>
      </c>
      <c r="G875" s="259"/>
      <c r="H875" s="259"/>
      <c r="I875" s="259"/>
      <c r="J875" s="179"/>
      <c r="K875" s="181">
        <v>10.752000000000001</v>
      </c>
      <c r="L875" s="179"/>
      <c r="M875" s="179"/>
      <c r="N875" s="179"/>
      <c r="O875" s="179"/>
      <c r="P875" s="179"/>
      <c r="Q875" s="179"/>
      <c r="R875" s="182"/>
      <c r="T875" s="183"/>
      <c r="U875" s="179"/>
      <c r="V875" s="179"/>
      <c r="W875" s="179"/>
      <c r="X875" s="179"/>
      <c r="Y875" s="179"/>
      <c r="Z875" s="179"/>
      <c r="AA875" s="184"/>
      <c r="AT875" s="185" t="s">
        <v>176</v>
      </c>
      <c r="AU875" s="185" t="s">
        <v>98</v>
      </c>
      <c r="AV875" s="177" t="s">
        <v>98</v>
      </c>
      <c r="AW875" s="177" t="s">
        <v>32</v>
      </c>
      <c r="AX875" s="177" t="s">
        <v>82</v>
      </c>
      <c r="AY875" s="185" t="s">
        <v>168</v>
      </c>
    </row>
    <row r="876" spans="1:65" s="39" customFormat="1" ht="22.95" customHeight="1" x14ac:dyDescent="0.3">
      <c r="B876" s="139"/>
      <c r="C876" s="170" t="s">
        <v>1576</v>
      </c>
      <c r="D876" s="170" t="s">
        <v>169</v>
      </c>
      <c r="E876" s="171" t="s">
        <v>1577</v>
      </c>
      <c r="F876" s="256" t="s">
        <v>1578</v>
      </c>
      <c r="G876" s="256"/>
      <c r="H876" s="256"/>
      <c r="I876" s="256"/>
      <c r="J876" s="172" t="s">
        <v>211</v>
      </c>
      <c r="K876" s="173">
        <v>10.752000000000001</v>
      </c>
      <c r="L876" s="257">
        <v>0</v>
      </c>
      <c r="M876" s="257"/>
      <c r="N876" s="258">
        <f>ROUND(L876*K876,2)</f>
        <v>0</v>
      </c>
      <c r="O876" s="258"/>
      <c r="P876" s="258"/>
      <c r="Q876" s="258"/>
      <c r="R876" s="141"/>
      <c r="T876" s="174"/>
      <c r="U876" s="50" t="s">
        <v>39</v>
      </c>
      <c r="V876" s="41"/>
      <c r="W876" s="175">
        <f>V876*K876</f>
        <v>0</v>
      </c>
      <c r="X876" s="175">
        <v>0</v>
      </c>
      <c r="Y876" s="175">
        <f>X876*K876</f>
        <v>0</v>
      </c>
      <c r="Z876" s="175">
        <v>8.0000000000000002E-3</v>
      </c>
      <c r="AA876" s="176">
        <f>Z876*K876</f>
        <v>8.6016000000000009E-2</v>
      </c>
      <c r="AR876" s="22" t="s">
        <v>252</v>
      </c>
      <c r="AT876" s="22" t="s">
        <v>169</v>
      </c>
      <c r="AU876" s="22" t="s">
        <v>98</v>
      </c>
      <c r="AY876" s="22" t="s">
        <v>168</v>
      </c>
      <c r="BE876" s="111">
        <f>IF(U876="základní",N876,0)</f>
        <v>0</v>
      </c>
      <c r="BF876" s="111">
        <f>IF(U876="snížená",N876,0)</f>
        <v>0</v>
      </c>
      <c r="BG876" s="111">
        <f>IF(U876="zákl. přenesená",N876,0)</f>
        <v>0</v>
      </c>
      <c r="BH876" s="111">
        <f>IF(U876="sníž. přenesená",N876,0)</f>
        <v>0</v>
      </c>
      <c r="BI876" s="111">
        <f>IF(U876="nulová",N876,0)</f>
        <v>0</v>
      </c>
      <c r="BJ876" s="22" t="s">
        <v>82</v>
      </c>
      <c r="BK876" s="111">
        <f>ROUND(L876*K876,2)</f>
        <v>0</v>
      </c>
      <c r="BL876" s="22" t="s">
        <v>252</v>
      </c>
      <c r="BM876" s="22" t="s">
        <v>1579</v>
      </c>
    </row>
    <row r="877" spans="1:65" s="39" customFormat="1" ht="34.200000000000003" customHeight="1" x14ac:dyDescent="0.3">
      <c r="B877" s="139"/>
      <c r="C877" s="170" t="s">
        <v>1580</v>
      </c>
      <c r="D877" s="170" t="s">
        <v>169</v>
      </c>
      <c r="E877" s="171" t="s">
        <v>1581</v>
      </c>
      <c r="F877" s="256" t="s">
        <v>1582</v>
      </c>
      <c r="G877" s="256"/>
      <c r="H877" s="256"/>
      <c r="I877" s="256"/>
      <c r="J877" s="172" t="s">
        <v>298</v>
      </c>
      <c r="K877" s="173">
        <v>31</v>
      </c>
      <c r="L877" s="257">
        <v>0</v>
      </c>
      <c r="M877" s="257"/>
      <c r="N877" s="258">
        <f>ROUND(L877*K877,2)</f>
        <v>0</v>
      </c>
      <c r="O877" s="258"/>
      <c r="P877" s="258"/>
      <c r="Q877" s="258"/>
      <c r="R877" s="141"/>
      <c r="T877" s="174"/>
      <c r="U877" s="50" t="s">
        <v>39</v>
      </c>
      <c r="V877" s="41"/>
      <c r="W877" s="175">
        <f>V877*K877</f>
        <v>0</v>
      </c>
      <c r="X877" s="175">
        <v>0</v>
      </c>
      <c r="Y877" s="175">
        <f>X877*K877</f>
        <v>0</v>
      </c>
      <c r="Z877" s="175">
        <v>6.0000000000000001E-3</v>
      </c>
      <c r="AA877" s="176">
        <f>Z877*K877</f>
        <v>0.186</v>
      </c>
      <c r="AR877" s="22" t="s">
        <v>252</v>
      </c>
      <c r="AT877" s="22" t="s">
        <v>169</v>
      </c>
      <c r="AU877" s="22" t="s">
        <v>98</v>
      </c>
      <c r="AY877" s="22" t="s">
        <v>168</v>
      </c>
      <c r="BE877" s="111">
        <f>IF(U877="základní",N877,0)</f>
        <v>0</v>
      </c>
      <c r="BF877" s="111">
        <f>IF(U877="snížená",N877,0)</f>
        <v>0</v>
      </c>
      <c r="BG877" s="111">
        <f>IF(U877="zákl. přenesená",N877,0)</f>
        <v>0</v>
      </c>
      <c r="BH877" s="111">
        <f>IF(U877="sníž. přenesená",N877,0)</f>
        <v>0</v>
      </c>
      <c r="BI877" s="111">
        <f>IF(U877="nulová",N877,0)</f>
        <v>0</v>
      </c>
      <c r="BJ877" s="22" t="s">
        <v>82</v>
      </c>
      <c r="BK877" s="111">
        <f>ROUND(L877*K877,2)</f>
        <v>0</v>
      </c>
      <c r="BL877" s="22" t="s">
        <v>252</v>
      </c>
      <c r="BM877" s="22" t="s">
        <v>1583</v>
      </c>
    </row>
    <row r="878" spans="1:65" s="177" customFormat="1" ht="14.4" customHeight="1" x14ac:dyDescent="0.3">
      <c r="B878" s="178"/>
      <c r="C878" s="179"/>
      <c r="D878" s="179"/>
      <c r="E878" s="180"/>
      <c r="F878" s="259" t="s">
        <v>1584</v>
      </c>
      <c r="G878" s="259"/>
      <c r="H878" s="259"/>
      <c r="I878" s="259"/>
      <c r="J878" s="179"/>
      <c r="K878" s="181">
        <v>21</v>
      </c>
      <c r="L878" s="179"/>
      <c r="M878" s="179"/>
      <c r="N878" s="179"/>
      <c r="O878" s="179"/>
      <c r="P878" s="179"/>
      <c r="Q878" s="179"/>
      <c r="R878" s="182"/>
      <c r="T878" s="183"/>
      <c r="U878" s="179"/>
      <c r="V878" s="179"/>
      <c r="W878" s="179"/>
      <c r="X878" s="179"/>
      <c r="Y878" s="179"/>
      <c r="Z878" s="179"/>
      <c r="AA878" s="184"/>
      <c r="AT878" s="185" t="s">
        <v>176</v>
      </c>
      <c r="AU878" s="185" t="s">
        <v>98</v>
      </c>
      <c r="AV878" s="177" t="s">
        <v>98</v>
      </c>
      <c r="AW878" s="177" t="s">
        <v>32</v>
      </c>
      <c r="AX878" s="177" t="s">
        <v>74</v>
      </c>
      <c r="AY878" s="185" t="s">
        <v>168</v>
      </c>
    </row>
    <row r="879" spans="1:65" ht="14.4" customHeight="1" x14ac:dyDescent="0.3">
      <c r="A879" s="177"/>
      <c r="B879" s="178"/>
      <c r="C879" s="179"/>
      <c r="D879" s="179"/>
      <c r="E879" s="180"/>
      <c r="F879" s="260" t="s">
        <v>1585</v>
      </c>
      <c r="G879" s="260"/>
      <c r="H879" s="260"/>
      <c r="I879" s="260"/>
      <c r="J879" s="179"/>
      <c r="K879" s="181">
        <v>10</v>
      </c>
      <c r="L879" s="179"/>
      <c r="M879" s="179"/>
      <c r="N879" s="179"/>
      <c r="O879" s="179"/>
      <c r="P879" s="179"/>
      <c r="Q879" s="179"/>
      <c r="R879" s="182"/>
      <c r="T879" s="183"/>
      <c r="U879" s="179"/>
      <c r="V879" s="179"/>
      <c r="W879" s="179"/>
      <c r="X879" s="179"/>
      <c r="Y879" s="179"/>
      <c r="Z879" s="179"/>
      <c r="AA879" s="184"/>
      <c r="AT879" s="185" t="s">
        <v>176</v>
      </c>
      <c r="AU879" s="185" t="s">
        <v>98</v>
      </c>
      <c r="AV879" s="177" t="s">
        <v>98</v>
      </c>
      <c r="AW879" s="177" t="s">
        <v>32</v>
      </c>
      <c r="AX879" s="177" t="s">
        <v>74</v>
      </c>
      <c r="AY879" s="185" t="s">
        <v>168</v>
      </c>
    </row>
    <row r="880" spans="1:65" s="186" customFormat="1" ht="14.4" customHeight="1" x14ac:dyDescent="0.3">
      <c r="B880" s="187"/>
      <c r="C880" s="188"/>
      <c r="D880" s="188"/>
      <c r="E880" s="189"/>
      <c r="F880" s="261" t="s">
        <v>178</v>
      </c>
      <c r="G880" s="261"/>
      <c r="H880" s="261"/>
      <c r="I880" s="261"/>
      <c r="J880" s="188"/>
      <c r="K880" s="190">
        <v>31</v>
      </c>
      <c r="L880" s="188"/>
      <c r="M880" s="188"/>
      <c r="N880" s="188"/>
      <c r="O880" s="188"/>
      <c r="P880" s="188"/>
      <c r="Q880" s="188"/>
      <c r="R880" s="191"/>
      <c r="T880" s="192"/>
      <c r="U880" s="188"/>
      <c r="V880" s="188"/>
      <c r="W880" s="188"/>
      <c r="X880" s="188"/>
      <c r="Y880" s="188"/>
      <c r="Z880" s="188"/>
      <c r="AA880" s="193"/>
      <c r="AT880" s="194" t="s">
        <v>176</v>
      </c>
      <c r="AU880" s="194" t="s">
        <v>98</v>
      </c>
      <c r="AV880" s="186" t="s">
        <v>173</v>
      </c>
      <c r="AW880" s="186" t="s">
        <v>32</v>
      </c>
      <c r="AX880" s="186" t="s">
        <v>82</v>
      </c>
      <c r="AY880" s="194" t="s">
        <v>168</v>
      </c>
    </row>
    <row r="881" spans="2:65" s="158" customFormat="1" ht="29.85" customHeight="1" x14ac:dyDescent="0.35">
      <c r="B881" s="159"/>
      <c r="C881" s="160"/>
      <c r="D881" s="169" t="s">
        <v>127</v>
      </c>
      <c r="E881" s="169"/>
      <c r="F881" s="169"/>
      <c r="G881" s="169"/>
      <c r="H881" s="169"/>
      <c r="I881" s="169"/>
      <c r="J881" s="169"/>
      <c r="K881" s="169"/>
      <c r="L881" s="169"/>
      <c r="M881" s="169"/>
      <c r="N881" s="255">
        <f>BK881</f>
        <v>0</v>
      </c>
      <c r="O881" s="255"/>
      <c r="P881" s="255"/>
      <c r="Q881" s="255"/>
      <c r="R881" s="162"/>
      <c r="T881" s="163"/>
      <c r="U881" s="160"/>
      <c r="V881" s="160"/>
      <c r="W881" s="164">
        <f>SUM(W882:W909)</f>
        <v>0</v>
      </c>
      <c r="X881" s="160"/>
      <c r="Y881" s="164">
        <f>SUM(Y882:Y909)</f>
        <v>0</v>
      </c>
      <c r="Z881" s="160"/>
      <c r="AA881" s="165">
        <f>SUM(AA882:AA909)</f>
        <v>0.55047000000000001</v>
      </c>
      <c r="AR881" s="166" t="s">
        <v>98</v>
      </c>
      <c r="AT881" s="167" t="s">
        <v>73</v>
      </c>
      <c r="AU881" s="167" t="s">
        <v>82</v>
      </c>
      <c r="AY881" s="166" t="s">
        <v>168</v>
      </c>
      <c r="BK881" s="168">
        <f>SUM(BK882:BK909)</f>
        <v>0</v>
      </c>
    </row>
    <row r="882" spans="2:65" s="39" customFormat="1" ht="45.6" customHeight="1" x14ac:dyDescent="0.3">
      <c r="B882" s="139"/>
      <c r="C882" s="170" t="s">
        <v>1586</v>
      </c>
      <c r="D882" s="170" t="s">
        <v>169</v>
      </c>
      <c r="E882" s="171" t="s">
        <v>1587</v>
      </c>
      <c r="F882" s="256" t="s">
        <v>1588</v>
      </c>
      <c r="G882" s="256"/>
      <c r="H882" s="256"/>
      <c r="I882" s="256"/>
      <c r="J882" s="172" t="s">
        <v>422</v>
      </c>
      <c r="K882" s="173">
        <v>6.4</v>
      </c>
      <c r="L882" s="257">
        <v>0</v>
      </c>
      <c r="M882" s="257"/>
      <c r="N882" s="258">
        <f>ROUND(L882*K882,2)</f>
        <v>0</v>
      </c>
      <c r="O882" s="258"/>
      <c r="P882" s="258"/>
      <c r="Q882" s="258"/>
      <c r="R882" s="141"/>
      <c r="T882" s="174"/>
      <c r="U882" s="50" t="s">
        <v>39</v>
      </c>
      <c r="V882" s="41"/>
      <c r="W882" s="175">
        <f>V882*K882</f>
        <v>0</v>
      </c>
      <c r="X882" s="175">
        <v>0</v>
      </c>
      <c r="Y882" s="175">
        <f>X882*K882</f>
        <v>0</v>
      </c>
      <c r="Z882" s="175">
        <v>0</v>
      </c>
      <c r="AA882" s="176">
        <f>Z882*K882</f>
        <v>0</v>
      </c>
      <c r="AR882" s="22" t="s">
        <v>252</v>
      </c>
      <c r="AT882" s="22" t="s">
        <v>169</v>
      </c>
      <c r="AU882" s="22" t="s">
        <v>98</v>
      </c>
      <c r="AY882" s="22" t="s">
        <v>168</v>
      </c>
      <c r="BE882" s="111">
        <f>IF(U882="základní",N882,0)</f>
        <v>0</v>
      </c>
      <c r="BF882" s="111">
        <f>IF(U882="snížená",N882,0)</f>
        <v>0</v>
      </c>
      <c r="BG882" s="111">
        <f>IF(U882="zákl. přenesená",N882,0)</f>
        <v>0</v>
      </c>
      <c r="BH882" s="111">
        <f>IF(U882="sníž. přenesená",N882,0)</f>
        <v>0</v>
      </c>
      <c r="BI882" s="111">
        <f>IF(U882="nulová",N882,0)</f>
        <v>0</v>
      </c>
      <c r="BJ882" s="22" t="s">
        <v>82</v>
      </c>
      <c r="BK882" s="111">
        <f>ROUND(L882*K882,2)</f>
        <v>0</v>
      </c>
      <c r="BL882" s="22" t="s">
        <v>252</v>
      </c>
      <c r="BM882" s="22" t="s">
        <v>1589</v>
      </c>
    </row>
    <row r="883" spans="2:65" s="177" customFormat="1" ht="14.4" customHeight="1" x14ac:dyDescent="0.3">
      <c r="B883" s="178"/>
      <c r="C883" s="179"/>
      <c r="D883" s="179"/>
      <c r="E883" s="180"/>
      <c r="F883" s="259" t="s">
        <v>1590</v>
      </c>
      <c r="G883" s="259"/>
      <c r="H883" s="259"/>
      <c r="I883" s="259"/>
      <c r="J883" s="179"/>
      <c r="K883" s="181">
        <v>6.4</v>
      </c>
      <c r="L883" s="179"/>
      <c r="M883" s="179"/>
      <c r="N883" s="179"/>
      <c r="O883" s="179"/>
      <c r="P883" s="179"/>
      <c r="Q883" s="179"/>
      <c r="R883" s="182"/>
      <c r="T883" s="183"/>
      <c r="U883" s="179"/>
      <c r="V883" s="179"/>
      <c r="W883" s="179"/>
      <c r="X883" s="179"/>
      <c r="Y883" s="179"/>
      <c r="Z883" s="179"/>
      <c r="AA883" s="184"/>
      <c r="AT883" s="185" t="s">
        <v>176</v>
      </c>
      <c r="AU883" s="185" t="s">
        <v>98</v>
      </c>
      <c r="AV883" s="177" t="s">
        <v>98</v>
      </c>
      <c r="AW883" s="177" t="s">
        <v>32</v>
      </c>
      <c r="AX883" s="177" t="s">
        <v>82</v>
      </c>
      <c r="AY883" s="185" t="s">
        <v>168</v>
      </c>
    </row>
    <row r="884" spans="2:65" s="39" customFormat="1" ht="45.6" customHeight="1" x14ac:dyDescent="0.3">
      <c r="B884" s="139"/>
      <c r="C884" s="170" t="s">
        <v>1591</v>
      </c>
      <c r="D884" s="170" t="s">
        <v>169</v>
      </c>
      <c r="E884" s="171" t="s">
        <v>1592</v>
      </c>
      <c r="F884" s="256" t="s">
        <v>1593</v>
      </c>
      <c r="G884" s="256"/>
      <c r="H884" s="256"/>
      <c r="I884" s="256"/>
      <c r="J884" s="172" t="s">
        <v>422</v>
      </c>
      <c r="K884" s="173">
        <v>9.9</v>
      </c>
      <c r="L884" s="257">
        <v>0</v>
      </c>
      <c r="M884" s="257"/>
      <c r="N884" s="258">
        <f>ROUND(L884*K884,2)</f>
        <v>0</v>
      </c>
      <c r="O884" s="258"/>
      <c r="P884" s="258"/>
      <c r="Q884" s="258"/>
      <c r="R884" s="141"/>
      <c r="T884" s="174"/>
      <c r="U884" s="50" t="s">
        <v>39</v>
      </c>
      <c r="V884" s="41"/>
      <c r="W884" s="175">
        <f>V884*K884</f>
        <v>0</v>
      </c>
      <c r="X884" s="175">
        <v>0</v>
      </c>
      <c r="Y884" s="175">
        <f>X884*K884</f>
        <v>0</v>
      </c>
      <c r="Z884" s="175">
        <v>0</v>
      </c>
      <c r="AA884" s="176">
        <f>Z884*K884</f>
        <v>0</v>
      </c>
      <c r="AR884" s="22" t="s">
        <v>252</v>
      </c>
      <c r="AT884" s="22" t="s">
        <v>169</v>
      </c>
      <c r="AU884" s="22" t="s">
        <v>98</v>
      </c>
      <c r="AY884" s="22" t="s">
        <v>168</v>
      </c>
      <c r="BE884" s="111">
        <f>IF(U884="základní",N884,0)</f>
        <v>0</v>
      </c>
      <c r="BF884" s="111">
        <f>IF(U884="snížená",N884,0)</f>
        <v>0</v>
      </c>
      <c r="BG884" s="111">
        <f>IF(U884="zákl. přenesená",N884,0)</f>
        <v>0</v>
      </c>
      <c r="BH884" s="111">
        <f>IF(U884="sníž. přenesená",N884,0)</f>
        <v>0</v>
      </c>
      <c r="BI884" s="111">
        <f>IF(U884="nulová",N884,0)</f>
        <v>0</v>
      </c>
      <c r="BJ884" s="22" t="s">
        <v>82</v>
      </c>
      <c r="BK884" s="111">
        <f>ROUND(L884*K884,2)</f>
        <v>0</v>
      </c>
      <c r="BL884" s="22" t="s">
        <v>252</v>
      </c>
      <c r="BM884" s="22" t="s">
        <v>1594</v>
      </c>
    </row>
    <row r="885" spans="2:65" s="177" customFormat="1" ht="14.4" customHeight="1" x14ac:dyDescent="0.3">
      <c r="B885" s="178"/>
      <c r="C885" s="179"/>
      <c r="D885" s="179"/>
      <c r="E885" s="180"/>
      <c r="F885" s="259" t="s">
        <v>1595</v>
      </c>
      <c r="G885" s="259"/>
      <c r="H885" s="259"/>
      <c r="I885" s="259"/>
      <c r="J885" s="179"/>
      <c r="K885" s="181">
        <v>9.9</v>
      </c>
      <c r="L885" s="179"/>
      <c r="M885" s="179"/>
      <c r="N885" s="179"/>
      <c r="O885" s="179"/>
      <c r="P885" s="179"/>
      <c r="Q885" s="179"/>
      <c r="R885" s="182"/>
      <c r="T885" s="183"/>
      <c r="U885" s="179"/>
      <c r="V885" s="179"/>
      <c r="W885" s="179"/>
      <c r="X885" s="179"/>
      <c r="Y885" s="179"/>
      <c r="Z885" s="179"/>
      <c r="AA885" s="184"/>
      <c r="AT885" s="185" t="s">
        <v>176</v>
      </c>
      <c r="AU885" s="185" t="s">
        <v>98</v>
      </c>
      <c r="AV885" s="177" t="s">
        <v>98</v>
      </c>
      <c r="AW885" s="177" t="s">
        <v>32</v>
      </c>
      <c r="AX885" s="177" t="s">
        <v>82</v>
      </c>
      <c r="AY885" s="185" t="s">
        <v>168</v>
      </c>
    </row>
    <row r="886" spans="2:65" s="39" customFormat="1" ht="34.200000000000003" customHeight="1" x14ac:dyDescent="0.3">
      <c r="B886" s="139"/>
      <c r="C886" s="170" t="s">
        <v>1596</v>
      </c>
      <c r="D886" s="170" t="s">
        <v>169</v>
      </c>
      <c r="E886" s="171" t="s">
        <v>1597</v>
      </c>
      <c r="F886" s="256" t="s">
        <v>1598</v>
      </c>
      <c r="G886" s="256"/>
      <c r="H886" s="256"/>
      <c r="I886" s="256"/>
      <c r="J886" s="172" t="s">
        <v>422</v>
      </c>
      <c r="K886" s="173">
        <v>1.9</v>
      </c>
      <c r="L886" s="257">
        <v>0</v>
      </c>
      <c r="M886" s="257"/>
      <c r="N886" s="258">
        <f>ROUND(L886*K886,2)</f>
        <v>0</v>
      </c>
      <c r="O886" s="258"/>
      <c r="P886" s="258"/>
      <c r="Q886" s="258"/>
      <c r="R886" s="141"/>
      <c r="T886" s="174"/>
      <c r="U886" s="50" t="s">
        <v>39</v>
      </c>
      <c r="V886" s="41"/>
      <c r="W886" s="175">
        <f>V886*K886</f>
        <v>0</v>
      </c>
      <c r="X886" s="175">
        <v>0</v>
      </c>
      <c r="Y886" s="175">
        <f>X886*K886</f>
        <v>0</v>
      </c>
      <c r="Z886" s="175">
        <v>0</v>
      </c>
      <c r="AA886" s="176">
        <f>Z886*K886</f>
        <v>0</v>
      </c>
      <c r="AR886" s="22" t="s">
        <v>252</v>
      </c>
      <c r="AT886" s="22" t="s">
        <v>169</v>
      </c>
      <c r="AU886" s="22" t="s">
        <v>98</v>
      </c>
      <c r="AY886" s="22" t="s">
        <v>168</v>
      </c>
      <c r="BE886" s="111">
        <f>IF(U886="základní",N886,0)</f>
        <v>0</v>
      </c>
      <c r="BF886" s="111">
        <f>IF(U886="snížená",N886,0)</f>
        <v>0</v>
      </c>
      <c r="BG886" s="111">
        <f>IF(U886="zákl. přenesená",N886,0)</f>
        <v>0</v>
      </c>
      <c r="BH886" s="111">
        <f>IF(U886="sníž. přenesená",N886,0)</f>
        <v>0</v>
      </c>
      <c r="BI886" s="111">
        <f>IF(U886="nulová",N886,0)</f>
        <v>0</v>
      </c>
      <c r="BJ886" s="22" t="s">
        <v>82</v>
      </c>
      <c r="BK886" s="111">
        <f>ROUND(L886*K886,2)</f>
        <v>0</v>
      </c>
      <c r="BL886" s="22" t="s">
        <v>252</v>
      </c>
      <c r="BM886" s="22" t="s">
        <v>1599</v>
      </c>
    </row>
    <row r="887" spans="2:65" s="39" customFormat="1" ht="34.200000000000003" customHeight="1" x14ac:dyDescent="0.3">
      <c r="B887" s="139"/>
      <c r="C887" s="170" t="s">
        <v>1600</v>
      </c>
      <c r="D887" s="170" t="s">
        <v>169</v>
      </c>
      <c r="E887" s="171" t="s">
        <v>1601</v>
      </c>
      <c r="F887" s="256" t="s">
        <v>1602</v>
      </c>
      <c r="G887" s="256"/>
      <c r="H887" s="256"/>
      <c r="I887" s="256"/>
      <c r="J887" s="172" t="s">
        <v>422</v>
      </c>
      <c r="K887" s="173">
        <v>7.17</v>
      </c>
      <c r="L887" s="257">
        <v>0</v>
      </c>
      <c r="M887" s="257"/>
      <c r="N887" s="258">
        <f>ROUND(L887*K887,2)</f>
        <v>0</v>
      </c>
      <c r="O887" s="258"/>
      <c r="P887" s="258"/>
      <c r="Q887" s="258"/>
      <c r="R887" s="141"/>
      <c r="T887" s="174"/>
      <c r="U887" s="50" t="s">
        <v>39</v>
      </c>
      <c r="V887" s="41"/>
      <c r="W887" s="175">
        <f>V887*K887</f>
        <v>0</v>
      </c>
      <c r="X887" s="175">
        <v>0</v>
      </c>
      <c r="Y887" s="175">
        <f>X887*K887</f>
        <v>0</v>
      </c>
      <c r="Z887" s="175">
        <v>0</v>
      </c>
      <c r="AA887" s="176">
        <f>Z887*K887</f>
        <v>0</v>
      </c>
      <c r="AR887" s="22" t="s">
        <v>252</v>
      </c>
      <c r="AT887" s="22" t="s">
        <v>169</v>
      </c>
      <c r="AU887" s="22" t="s">
        <v>98</v>
      </c>
      <c r="AY887" s="22" t="s">
        <v>168</v>
      </c>
      <c r="BE887" s="111">
        <f>IF(U887="základní",N887,0)</f>
        <v>0</v>
      </c>
      <c r="BF887" s="111">
        <f>IF(U887="snížená",N887,0)</f>
        <v>0</v>
      </c>
      <c r="BG887" s="111">
        <f>IF(U887="zákl. přenesená",N887,0)</f>
        <v>0</v>
      </c>
      <c r="BH887" s="111">
        <f>IF(U887="sníž. přenesená",N887,0)</f>
        <v>0</v>
      </c>
      <c r="BI887" s="111">
        <f>IF(U887="nulová",N887,0)</f>
        <v>0</v>
      </c>
      <c r="BJ887" s="22" t="s">
        <v>82</v>
      </c>
      <c r="BK887" s="111">
        <f>ROUND(L887*K887,2)</f>
        <v>0</v>
      </c>
      <c r="BL887" s="22" t="s">
        <v>252</v>
      </c>
      <c r="BM887" s="22" t="s">
        <v>1603</v>
      </c>
    </row>
    <row r="888" spans="2:65" s="39" customFormat="1" ht="34.200000000000003" customHeight="1" x14ac:dyDescent="0.3">
      <c r="B888" s="139"/>
      <c r="C888" s="170" t="s">
        <v>1604</v>
      </c>
      <c r="D888" s="170" t="s">
        <v>169</v>
      </c>
      <c r="E888" s="171" t="s">
        <v>1605</v>
      </c>
      <c r="F888" s="256" t="s">
        <v>1606</v>
      </c>
      <c r="G888" s="256"/>
      <c r="H888" s="256"/>
      <c r="I888" s="256"/>
      <c r="J888" s="172" t="s">
        <v>422</v>
      </c>
      <c r="K888" s="173">
        <v>17.3</v>
      </c>
      <c r="L888" s="257">
        <v>0</v>
      </c>
      <c r="M888" s="257"/>
      <c r="N888" s="258">
        <f>ROUND(L888*K888,2)</f>
        <v>0</v>
      </c>
      <c r="O888" s="258"/>
      <c r="P888" s="258"/>
      <c r="Q888" s="258"/>
      <c r="R888" s="141"/>
      <c r="T888" s="174"/>
      <c r="U888" s="50" t="s">
        <v>39</v>
      </c>
      <c r="V888" s="41"/>
      <c r="W888" s="175">
        <f>V888*K888</f>
        <v>0</v>
      </c>
      <c r="X888" s="175">
        <v>0</v>
      </c>
      <c r="Y888" s="175">
        <f>X888*K888</f>
        <v>0</v>
      </c>
      <c r="Z888" s="175">
        <v>0</v>
      </c>
      <c r="AA888" s="176">
        <f>Z888*K888</f>
        <v>0</v>
      </c>
      <c r="AR888" s="22" t="s">
        <v>252</v>
      </c>
      <c r="AT888" s="22" t="s">
        <v>169</v>
      </c>
      <c r="AU888" s="22" t="s">
        <v>98</v>
      </c>
      <c r="AY888" s="22" t="s">
        <v>168</v>
      </c>
      <c r="BE888" s="111">
        <f>IF(U888="základní",N888,0)</f>
        <v>0</v>
      </c>
      <c r="BF888" s="111">
        <f>IF(U888="snížená",N888,0)</f>
        <v>0</v>
      </c>
      <c r="BG888" s="111">
        <f>IF(U888="zákl. přenesená",N888,0)</f>
        <v>0</v>
      </c>
      <c r="BH888" s="111">
        <f>IF(U888="sníž. přenesená",N888,0)</f>
        <v>0</v>
      </c>
      <c r="BI888" s="111">
        <f>IF(U888="nulová",N888,0)</f>
        <v>0</v>
      </c>
      <c r="BJ888" s="22" t="s">
        <v>82</v>
      </c>
      <c r="BK888" s="111">
        <f>ROUND(L888*K888,2)</f>
        <v>0</v>
      </c>
      <c r="BL888" s="22" t="s">
        <v>252</v>
      </c>
      <c r="BM888" s="22" t="s">
        <v>1607</v>
      </c>
    </row>
    <row r="889" spans="2:65" s="177" customFormat="1" ht="14.4" customHeight="1" x14ac:dyDescent="0.3">
      <c r="B889" s="178"/>
      <c r="C889" s="179"/>
      <c r="D889" s="179"/>
      <c r="E889" s="180"/>
      <c r="F889" s="259" t="s">
        <v>1608</v>
      </c>
      <c r="G889" s="259"/>
      <c r="H889" s="259"/>
      <c r="I889" s="259"/>
      <c r="J889" s="179"/>
      <c r="K889" s="181">
        <v>17.3</v>
      </c>
      <c r="L889" s="179"/>
      <c r="M889" s="179"/>
      <c r="N889" s="179"/>
      <c r="O889" s="179"/>
      <c r="P889" s="179"/>
      <c r="Q889" s="179"/>
      <c r="R889" s="182"/>
      <c r="T889" s="183"/>
      <c r="U889" s="179"/>
      <c r="V889" s="179"/>
      <c r="W889" s="179"/>
      <c r="X889" s="179"/>
      <c r="Y889" s="179"/>
      <c r="Z889" s="179"/>
      <c r="AA889" s="184"/>
      <c r="AT889" s="185" t="s">
        <v>176</v>
      </c>
      <c r="AU889" s="185" t="s">
        <v>98</v>
      </c>
      <c r="AV889" s="177" t="s">
        <v>98</v>
      </c>
      <c r="AW889" s="177" t="s">
        <v>32</v>
      </c>
      <c r="AX889" s="177" t="s">
        <v>82</v>
      </c>
      <c r="AY889" s="185" t="s">
        <v>168</v>
      </c>
    </row>
    <row r="890" spans="2:65" s="39" customFormat="1" ht="57" customHeight="1" x14ac:dyDescent="0.3">
      <c r="B890" s="139"/>
      <c r="C890" s="170" t="s">
        <v>1609</v>
      </c>
      <c r="D890" s="170" t="s">
        <v>169</v>
      </c>
      <c r="E890" s="171" t="s">
        <v>1610</v>
      </c>
      <c r="F890" s="256" t="s">
        <v>1611</v>
      </c>
      <c r="G890" s="256"/>
      <c r="H890" s="256"/>
      <c r="I890" s="256"/>
      <c r="J890" s="172" t="s">
        <v>422</v>
      </c>
      <c r="K890" s="173">
        <v>7.5</v>
      </c>
      <c r="L890" s="257">
        <v>0</v>
      </c>
      <c r="M890" s="257"/>
      <c r="N890" s="258">
        <f>ROUND(L890*K890,2)</f>
        <v>0</v>
      </c>
      <c r="O890" s="258"/>
      <c r="P890" s="258"/>
      <c r="Q890" s="258"/>
      <c r="R890" s="141"/>
      <c r="T890" s="174"/>
      <c r="U890" s="50" t="s">
        <v>39</v>
      </c>
      <c r="V890" s="41"/>
      <c r="W890" s="175">
        <f>V890*K890</f>
        <v>0</v>
      </c>
      <c r="X890" s="175">
        <v>0</v>
      </c>
      <c r="Y890" s="175">
        <f>X890*K890</f>
        <v>0</v>
      </c>
      <c r="Z890" s="175">
        <v>0</v>
      </c>
      <c r="AA890" s="176">
        <f>Z890*K890</f>
        <v>0</v>
      </c>
      <c r="AR890" s="22" t="s">
        <v>252</v>
      </c>
      <c r="AT890" s="22" t="s">
        <v>169</v>
      </c>
      <c r="AU890" s="22" t="s">
        <v>98</v>
      </c>
      <c r="AY890" s="22" t="s">
        <v>168</v>
      </c>
      <c r="BE890" s="111">
        <f>IF(U890="základní",N890,0)</f>
        <v>0</v>
      </c>
      <c r="BF890" s="111">
        <f>IF(U890="snížená",N890,0)</f>
        <v>0</v>
      </c>
      <c r="BG890" s="111">
        <f>IF(U890="zákl. přenesená",N890,0)</f>
        <v>0</v>
      </c>
      <c r="BH890" s="111">
        <f>IF(U890="sníž. přenesená",N890,0)</f>
        <v>0</v>
      </c>
      <c r="BI890" s="111">
        <f>IF(U890="nulová",N890,0)</f>
        <v>0</v>
      </c>
      <c r="BJ890" s="22" t="s">
        <v>82</v>
      </c>
      <c r="BK890" s="111">
        <f>ROUND(L890*K890,2)</f>
        <v>0</v>
      </c>
      <c r="BL890" s="22" t="s">
        <v>252</v>
      </c>
      <c r="BM890" s="22" t="s">
        <v>1612</v>
      </c>
    </row>
    <row r="891" spans="2:65" s="177" customFormat="1" ht="14.4" customHeight="1" x14ac:dyDescent="0.3">
      <c r="B891" s="178"/>
      <c r="C891" s="179"/>
      <c r="D891" s="179"/>
      <c r="E891" s="180"/>
      <c r="F891" s="259" t="s">
        <v>1613</v>
      </c>
      <c r="G891" s="259"/>
      <c r="H891" s="259"/>
      <c r="I891" s="259"/>
      <c r="J891" s="179"/>
      <c r="K891" s="181">
        <v>7.5</v>
      </c>
      <c r="L891" s="179"/>
      <c r="M891" s="179"/>
      <c r="N891" s="179"/>
      <c r="O891" s="179"/>
      <c r="P891" s="179"/>
      <c r="Q891" s="179"/>
      <c r="R891" s="182"/>
      <c r="T891" s="183"/>
      <c r="U891" s="179"/>
      <c r="V891" s="179"/>
      <c r="W891" s="179"/>
      <c r="X891" s="179"/>
      <c r="Y891" s="179"/>
      <c r="Z891" s="179"/>
      <c r="AA891" s="184"/>
      <c r="AT891" s="185" t="s">
        <v>176</v>
      </c>
      <c r="AU891" s="185" t="s">
        <v>98</v>
      </c>
      <c r="AV891" s="177" t="s">
        <v>98</v>
      </c>
      <c r="AW891" s="177" t="s">
        <v>32</v>
      </c>
      <c r="AX891" s="177" t="s">
        <v>82</v>
      </c>
      <c r="AY891" s="185" t="s">
        <v>168</v>
      </c>
    </row>
    <row r="892" spans="2:65" s="39" customFormat="1" ht="45.6" customHeight="1" x14ac:dyDescent="0.3">
      <c r="B892" s="139"/>
      <c r="C892" s="170" t="s">
        <v>1614</v>
      </c>
      <c r="D892" s="170" t="s">
        <v>169</v>
      </c>
      <c r="E892" s="171" t="s">
        <v>1615</v>
      </c>
      <c r="F892" s="256" t="s">
        <v>1616</v>
      </c>
      <c r="G892" s="256"/>
      <c r="H892" s="256"/>
      <c r="I892" s="256"/>
      <c r="J892" s="172" t="s">
        <v>422</v>
      </c>
      <c r="K892" s="173">
        <v>1.35</v>
      </c>
      <c r="L892" s="257">
        <v>0</v>
      </c>
      <c r="M892" s="257"/>
      <c r="N892" s="258">
        <f t="shared" ref="N892:N908" si="45">ROUND(L892*K892,2)</f>
        <v>0</v>
      </c>
      <c r="O892" s="258"/>
      <c r="P892" s="258"/>
      <c r="Q892" s="258"/>
      <c r="R892" s="141"/>
      <c r="T892" s="174"/>
      <c r="U892" s="50" t="s">
        <v>39</v>
      </c>
      <c r="V892" s="41"/>
      <c r="W892" s="175">
        <f t="shared" ref="W892:W908" si="46">V892*K892</f>
        <v>0</v>
      </c>
      <c r="X892" s="175">
        <v>0</v>
      </c>
      <c r="Y892" s="175">
        <f t="shared" ref="Y892:Y908" si="47">X892*K892</f>
        <v>0</v>
      </c>
      <c r="Z892" s="175">
        <v>0</v>
      </c>
      <c r="AA892" s="176">
        <f t="shared" ref="AA892:AA908" si="48">Z892*K892</f>
        <v>0</v>
      </c>
      <c r="AR892" s="22" t="s">
        <v>252</v>
      </c>
      <c r="AT892" s="22" t="s">
        <v>169</v>
      </c>
      <c r="AU892" s="22" t="s">
        <v>98</v>
      </c>
      <c r="AY892" s="22" t="s">
        <v>168</v>
      </c>
      <c r="BE892" s="111">
        <f t="shared" ref="BE892:BE908" si="49">IF(U892="základní",N892,0)</f>
        <v>0</v>
      </c>
      <c r="BF892" s="111">
        <f t="shared" ref="BF892:BF908" si="50">IF(U892="snížená",N892,0)</f>
        <v>0</v>
      </c>
      <c r="BG892" s="111">
        <f t="shared" ref="BG892:BG908" si="51">IF(U892="zákl. přenesená",N892,0)</f>
        <v>0</v>
      </c>
      <c r="BH892" s="111">
        <f t="shared" ref="BH892:BH908" si="52">IF(U892="sníž. přenesená",N892,0)</f>
        <v>0</v>
      </c>
      <c r="BI892" s="111">
        <f t="shared" ref="BI892:BI908" si="53">IF(U892="nulová",N892,0)</f>
        <v>0</v>
      </c>
      <c r="BJ892" s="22" t="s">
        <v>82</v>
      </c>
      <c r="BK892" s="111">
        <f t="shared" ref="BK892:BK908" si="54">ROUND(L892*K892,2)</f>
        <v>0</v>
      </c>
      <c r="BL892" s="22" t="s">
        <v>252</v>
      </c>
      <c r="BM892" s="22" t="s">
        <v>1617</v>
      </c>
    </row>
    <row r="893" spans="2:65" s="39" customFormat="1" ht="57" customHeight="1" x14ac:dyDescent="0.3">
      <c r="B893" s="139"/>
      <c r="C893" s="170" t="s">
        <v>1618</v>
      </c>
      <c r="D893" s="170" t="s">
        <v>169</v>
      </c>
      <c r="E893" s="171" t="s">
        <v>1619</v>
      </c>
      <c r="F893" s="256" t="s">
        <v>1620</v>
      </c>
      <c r="G893" s="256"/>
      <c r="H893" s="256"/>
      <c r="I893" s="256"/>
      <c r="J893" s="172" t="s">
        <v>298</v>
      </c>
      <c r="K893" s="173">
        <v>2</v>
      </c>
      <c r="L893" s="257">
        <v>0</v>
      </c>
      <c r="M893" s="257"/>
      <c r="N893" s="258">
        <f t="shared" si="45"/>
        <v>0</v>
      </c>
      <c r="O893" s="258"/>
      <c r="P893" s="258"/>
      <c r="Q893" s="258"/>
      <c r="R893" s="141"/>
      <c r="T893" s="174"/>
      <c r="U893" s="50" t="s">
        <v>39</v>
      </c>
      <c r="V893" s="41"/>
      <c r="W893" s="175">
        <f t="shared" si="46"/>
        <v>0</v>
      </c>
      <c r="X893" s="175">
        <v>0</v>
      </c>
      <c r="Y893" s="175">
        <f t="shared" si="47"/>
        <v>0</v>
      </c>
      <c r="Z893" s="175">
        <v>0</v>
      </c>
      <c r="AA893" s="176">
        <f t="shared" si="48"/>
        <v>0</v>
      </c>
      <c r="AR893" s="22" t="s">
        <v>252</v>
      </c>
      <c r="AT893" s="22" t="s">
        <v>169</v>
      </c>
      <c r="AU893" s="22" t="s">
        <v>98</v>
      </c>
      <c r="AY893" s="22" t="s">
        <v>168</v>
      </c>
      <c r="BE893" s="111">
        <f t="shared" si="49"/>
        <v>0</v>
      </c>
      <c r="BF893" s="111">
        <f t="shared" si="50"/>
        <v>0</v>
      </c>
      <c r="BG893" s="111">
        <f t="shared" si="51"/>
        <v>0</v>
      </c>
      <c r="BH893" s="111">
        <f t="shared" si="52"/>
        <v>0</v>
      </c>
      <c r="BI893" s="111">
        <f t="shared" si="53"/>
        <v>0</v>
      </c>
      <c r="BJ893" s="22" t="s">
        <v>82</v>
      </c>
      <c r="BK893" s="111">
        <f t="shared" si="54"/>
        <v>0</v>
      </c>
      <c r="BL893" s="22" t="s">
        <v>252</v>
      </c>
      <c r="BM893" s="22" t="s">
        <v>1621</v>
      </c>
    </row>
    <row r="894" spans="2:65" s="39" customFormat="1" ht="57" customHeight="1" x14ac:dyDescent="0.3">
      <c r="B894" s="139"/>
      <c r="C894" s="170" t="s">
        <v>1622</v>
      </c>
      <c r="D894" s="170" t="s">
        <v>169</v>
      </c>
      <c r="E894" s="171" t="s">
        <v>1623</v>
      </c>
      <c r="F894" s="256" t="s">
        <v>1624</v>
      </c>
      <c r="G894" s="256"/>
      <c r="H894" s="256"/>
      <c r="I894" s="256"/>
      <c r="J894" s="172" t="s">
        <v>298</v>
      </c>
      <c r="K894" s="173">
        <v>4</v>
      </c>
      <c r="L894" s="257">
        <v>0</v>
      </c>
      <c r="M894" s="257"/>
      <c r="N894" s="258">
        <f t="shared" si="45"/>
        <v>0</v>
      </c>
      <c r="O894" s="258"/>
      <c r="P894" s="258"/>
      <c r="Q894" s="258"/>
      <c r="R894" s="141"/>
      <c r="T894" s="174"/>
      <c r="U894" s="50" t="s">
        <v>39</v>
      </c>
      <c r="V894" s="41"/>
      <c r="W894" s="175">
        <f t="shared" si="46"/>
        <v>0</v>
      </c>
      <c r="X894" s="175">
        <v>0</v>
      </c>
      <c r="Y894" s="175">
        <f t="shared" si="47"/>
        <v>0</v>
      </c>
      <c r="Z894" s="175">
        <v>0</v>
      </c>
      <c r="AA894" s="176">
        <f t="shared" si="48"/>
        <v>0</v>
      </c>
      <c r="AR894" s="22" t="s">
        <v>252</v>
      </c>
      <c r="AT894" s="22" t="s">
        <v>169</v>
      </c>
      <c r="AU894" s="22" t="s">
        <v>98</v>
      </c>
      <c r="AY894" s="22" t="s">
        <v>168</v>
      </c>
      <c r="BE894" s="111">
        <f t="shared" si="49"/>
        <v>0</v>
      </c>
      <c r="BF894" s="111">
        <f t="shared" si="50"/>
        <v>0</v>
      </c>
      <c r="BG894" s="111">
        <f t="shared" si="51"/>
        <v>0</v>
      </c>
      <c r="BH894" s="111">
        <f t="shared" si="52"/>
        <v>0</v>
      </c>
      <c r="BI894" s="111">
        <f t="shared" si="53"/>
        <v>0</v>
      </c>
      <c r="BJ894" s="22" t="s">
        <v>82</v>
      </c>
      <c r="BK894" s="111">
        <f t="shared" si="54"/>
        <v>0</v>
      </c>
      <c r="BL894" s="22" t="s">
        <v>252</v>
      </c>
      <c r="BM894" s="22" t="s">
        <v>1625</v>
      </c>
    </row>
    <row r="895" spans="2:65" s="39" customFormat="1" ht="57" customHeight="1" x14ac:dyDescent="0.3">
      <c r="B895" s="139"/>
      <c r="C895" s="170" t="s">
        <v>1626</v>
      </c>
      <c r="D895" s="170" t="s">
        <v>169</v>
      </c>
      <c r="E895" s="171" t="s">
        <v>1627</v>
      </c>
      <c r="F895" s="256" t="s">
        <v>1628</v>
      </c>
      <c r="G895" s="256"/>
      <c r="H895" s="256"/>
      <c r="I895" s="256"/>
      <c r="J895" s="172" t="s">
        <v>298</v>
      </c>
      <c r="K895" s="173">
        <v>1</v>
      </c>
      <c r="L895" s="257">
        <v>0</v>
      </c>
      <c r="M895" s="257"/>
      <c r="N895" s="258">
        <f t="shared" si="45"/>
        <v>0</v>
      </c>
      <c r="O895" s="258"/>
      <c r="P895" s="258"/>
      <c r="Q895" s="258"/>
      <c r="R895" s="141"/>
      <c r="T895" s="174"/>
      <c r="U895" s="50" t="s">
        <v>39</v>
      </c>
      <c r="V895" s="41"/>
      <c r="W895" s="175">
        <f t="shared" si="46"/>
        <v>0</v>
      </c>
      <c r="X895" s="175">
        <v>0</v>
      </c>
      <c r="Y895" s="175">
        <f t="shared" si="47"/>
        <v>0</v>
      </c>
      <c r="Z895" s="175">
        <v>0</v>
      </c>
      <c r="AA895" s="176">
        <f t="shared" si="48"/>
        <v>0</v>
      </c>
      <c r="AR895" s="22" t="s">
        <v>252</v>
      </c>
      <c r="AT895" s="22" t="s">
        <v>169</v>
      </c>
      <c r="AU895" s="22" t="s">
        <v>98</v>
      </c>
      <c r="AY895" s="22" t="s">
        <v>168</v>
      </c>
      <c r="BE895" s="111">
        <f t="shared" si="49"/>
        <v>0</v>
      </c>
      <c r="BF895" s="111">
        <f t="shared" si="50"/>
        <v>0</v>
      </c>
      <c r="BG895" s="111">
        <f t="shared" si="51"/>
        <v>0</v>
      </c>
      <c r="BH895" s="111">
        <f t="shared" si="52"/>
        <v>0</v>
      </c>
      <c r="BI895" s="111">
        <f t="shared" si="53"/>
        <v>0</v>
      </c>
      <c r="BJ895" s="22" t="s">
        <v>82</v>
      </c>
      <c r="BK895" s="111">
        <f t="shared" si="54"/>
        <v>0</v>
      </c>
      <c r="BL895" s="22" t="s">
        <v>252</v>
      </c>
      <c r="BM895" s="22" t="s">
        <v>1629</v>
      </c>
    </row>
    <row r="896" spans="2:65" s="39" customFormat="1" ht="57" customHeight="1" x14ac:dyDescent="0.3">
      <c r="B896" s="139"/>
      <c r="C896" s="170" t="s">
        <v>1630</v>
      </c>
      <c r="D896" s="170" t="s">
        <v>169</v>
      </c>
      <c r="E896" s="171" t="s">
        <v>1631</v>
      </c>
      <c r="F896" s="256" t="s">
        <v>1632</v>
      </c>
      <c r="G896" s="256"/>
      <c r="H896" s="256"/>
      <c r="I896" s="256"/>
      <c r="J896" s="172" t="s">
        <v>298</v>
      </c>
      <c r="K896" s="173">
        <v>2</v>
      </c>
      <c r="L896" s="257">
        <v>0</v>
      </c>
      <c r="M896" s="257"/>
      <c r="N896" s="258">
        <f t="shared" si="45"/>
        <v>0</v>
      </c>
      <c r="O896" s="258"/>
      <c r="P896" s="258"/>
      <c r="Q896" s="258"/>
      <c r="R896" s="141"/>
      <c r="T896" s="174"/>
      <c r="U896" s="50" t="s">
        <v>39</v>
      </c>
      <c r="V896" s="41"/>
      <c r="W896" s="175">
        <f t="shared" si="46"/>
        <v>0</v>
      </c>
      <c r="X896" s="175">
        <v>0</v>
      </c>
      <c r="Y896" s="175">
        <f t="shared" si="47"/>
        <v>0</v>
      </c>
      <c r="Z896" s="175">
        <v>0</v>
      </c>
      <c r="AA896" s="176">
        <f t="shared" si="48"/>
        <v>0</v>
      </c>
      <c r="AR896" s="22" t="s">
        <v>252</v>
      </c>
      <c r="AT896" s="22" t="s">
        <v>169</v>
      </c>
      <c r="AU896" s="22" t="s">
        <v>98</v>
      </c>
      <c r="AY896" s="22" t="s">
        <v>168</v>
      </c>
      <c r="BE896" s="111">
        <f t="shared" si="49"/>
        <v>0</v>
      </c>
      <c r="BF896" s="111">
        <f t="shared" si="50"/>
        <v>0</v>
      </c>
      <c r="BG896" s="111">
        <f t="shared" si="51"/>
        <v>0</v>
      </c>
      <c r="BH896" s="111">
        <f t="shared" si="52"/>
        <v>0</v>
      </c>
      <c r="BI896" s="111">
        <f t="shared" si="53"/>
        <v>0</v>
      </c>
      <c r="BJ896" s="22" t="s">
        <v>82</v>
      </c>
      <c r="BK896" s="111">
        <f t="shared" si="54"/>
        <v>0</v>
      </c>
      <c r="BL896" s="22" t="s">
        <v>252</v>
      </c>
      <c r="BM896" s="22" t="s">
        <v>1633</v>
      </c>
    </row>
    <row r="897" spans="2:65" s="39" customFormat="1" ht="45.6" customHeight="1" x14ac:dyDescent="0.3">
      <c r="B897" s="139"/>
      <c r="C897" s="170" t="s">
        <v>1634</v>
      </c>
      <c r="D897" s="170" t="s">
        <v>169</v>
      </c>
      <c r="E897" s="171" t="s">
        <v>1635</v>
      </c>
      <c r="F897" s="256" t="s">
        <v>1636</v>
      </c>
      <c r="G897" s="256"/>
      <c r="H897" s="256"/>
      <c r="I897" s="256"/>
      <c r="J897" s="172" t="s">
        <v>298</v>
      </c>
      <c r="K897" s="173">
        <v>1</v>
      </c>
      <c r="L897" s="257">
        <v>0</v>
      </c>
      <c r="M897" s="257"/>
      <c r="N897" s="258">
        <f t="shared" si="45"/>
        <v>0</v>
      </c>
      <c r="O897" s="258"/>
      <c r="P897" s="258"/>
      <c r="Q897" s="258"/>
      <c r="R897" s="141"/>
      <c r="T897" s="174"/>
      <c r="U897" s="50" t="s">
        <v>39</v>
      </c>
      <c r="V897" s="41"/>
      <c r="W897" s="175">
        <f t="shared" si="46"/>
        <v>0</v>
      </c>
      <c r="X897" s="175">
        <v>0</v>
      </c>
      <c r="Y897" s="175">
        <f t="shared" si="47"/>
        <v>0</v>
      </c>
      <c r="Z897" s="175">
        <v>0</v>
      </c>
      <c r="AA897" s="176">
        <f t="shared" si="48"/>
        <v>0</v>
      </c>
      <c r="AR897" s="22" t="s">
        <v>252</v>
      </c>
      <c r="AT897" s="22" t="s">
        <v>169</v>
      </c>
      <c r="AU897" s="22" t="s">
        <v>98</v>
      </c>
      <c r="AY897" s="22" t="s">
        <v>168</v>
      </c>
      <c r="BE897" s="111">
        <f t="shared" si="49"/>
        <v>0</v>
      </c>
      <c r="BF897" s="111">
        <f t="shared" si="50"/>
        <v>0</v>
      </c>
      <c r="BG897" s="111">
        <f t="shared" si="51"/>
        <v>0</v>
      </c>
      <c r="BH897" s="111">
        <f t="shared" si="52"/>
        <v>0</v>
      </c>
      <c r="BI897" s="111">
        <f t="shared" si="53"/>
        <v>0</v>
      </c>
      <c r="BJ897" s="22" t="s">
        <v>82</v>
      </c>
      <c r="BK897" s="111">
        <f t="shared" si="54"/>
        <v>0</v>
      </c>
      <c r="BL897" s="22" t="s">
        <v>252</v>
      </c>
      <c r="BM897" s="22" t="s">
        <v>1637</v>
      </c>
    </row>
    <row r="898" spans="2:65" s="39" customFormat="1" ht="45.6" customHeight="1" x14ac:dyDescent="0.3">
      <c r="B898" s="139"/>
      <c r="C898" s="170" t="s">
        <v>1638</v>
      </c>
      <c r="D898" s="170" t="s">
        <v>169</v>
      </c>
      <c r="E898" s="171" t="s">
        <v>1639</v>
      </c>
      <c r="F898" s="256" t="s">
        <v>1640</v>
      </c>
      <c r="G898" s="256"/>
      <c r="H898" s="256"/>
      <c r="I898" s="256"/>
      <c r="J898" s="172" t="s">
        <v>298</v>
      </c>
      <c r="K898" s="173">
        <v>3</v>
      </c>
      <c r="L898" s="257">
        <v>0</v>
      </c>
      <c r="M898" s="257"/>
      <c r="N898" s="258">
        <f t="shared" si="45"/>
        <v>0</v>
      </c>
      <c r="O898" s="258"/>
      <c r="P898" s="258"/>
      <c r="Q898" s="258"/>
      <c r="R898" s="141"/>
      <c r="T898" s="174"/>
      <c r="U898" s="50" t="s">
        <v>39</v>
      </c>
      <c r="V898" s="41"/>
      <c r="W898" s="175">
        <f t="shared" si="46"/>
        <v>0</v>
      </c>
      <c r="X898" s="175">
        <v>0</v>
      </c>
      <c r="Y898" s="175">
        <f t="shared" si="47"/>
        <v>0</v>
      </c>
      <c r="Z898" s="175">
        <v>0</v>
      </c>
      <c r="AA898" s="176">
        <f t="shared" si="48"/>
        <v>0</v>
      </c>
      <c r="AR898" s="22" t="s">
        <v>252</v>
      </c>
      <c r="AT898" s="22" t="s">
        <v>169</v>
      </c>
      <c r="AU898" s="22" t="s">
        <v>98</v>
      </c>
      <c r="AY898" s="22" t="s">
        <v>168</v>
      </c>
      <c r="BE898" s="111">
        <f t="shared" si="49"/>
        <v>0</v>
      </c>
      <c r="BF898" s="111">
        <f t="shared" si="50"/>
        <v>0</v>
      </c>
      <c r="BG898" s="111">
        <f t="shared" si="51"/>
        <v>0</v>
      </c>
      <c r="BH898" s="111">
        <f t="shared" si="52"/>
        <v>0</v>
      </c>
      <c r="BI898" s="111">
        <f t="shared" si="53"/>
        <v>0</v>
      </c>
      <c r="BJ898" s="22" t="s">
        <v>82</v>
      </c>
      <c r="BK898" s="111">
        <f t="shared" si="54"/>
        <v>0</v>
      </c>
      <c r="BL898" s="22" t="s">
        <v>252</v>
      </c>
      <c r="BM898" s="22" t="s">
        <v>1641</v>
      </c>
    </row>
    <row r="899" spans="2:65" s="39" customFormat="1" ht="45.6" customHeight="1" x14ac:dyDescent="0.3">
      <c r="B899" s="139"/>
      <c r="C899" s="170" t="s">
        <v>1642</v>
      </c>
      <c r="D899" s="170" t="s">
        <v>169</v>
      </c>
      <c r="E899" s="171" t="s">
        <v>1643</v>
      </c>
      <c r="F899" s="256" t="s">
        <v>1644</v>
      </c>
      <c r="G899" s="256"/>
      <c r="H899" s="256"/>
      <c r="I899" s="256"/>
      <c r="J899" s="172" t="s">
        <v>422</v>
      </c>
      <c r="K899" s="173">
        <v>20.88</v>
      </c>
      <c r="L899" s="257">
        <v>0</v>
      </c>
      <c r="M899" s="257"/>
      <c r="N899" s="258">
        <f t="shared" si="45"/>
        <v>0</v>
      </c>
      <c r="O899" s="258"/>
      <c r="P899" s="258"/>
      <c r="Q899" s="258"/>
      <c r="R899" s="141"/>
      <c r="T899" s="174"/>
      <c r="U899" s="50" t="s">
        <v>39</v>
      </c>
      <c r="V899" s="41"/>
      <c r="W899" s="175">
        <f t="shared" si="46"/>
        <v>0</v>
      </c>
      <c r="X899" s="175">
        <v>0</v>
      </c>
      <c r="Y899" s="175">
        <f t="shared" si="47"/>
        <v>0</v>
      </c>
      <c r="Z899" s="175">
        <v>0</v>
      </c>
      <c r="AA899" s="176">
        <f t="shared" si="48"/>
        <v>0</v>
      </c>
      <c r="AR899" s="22" t="s">
        <v>252</v>
      </c>
      <c r="AT899" s="22" t="s">
        <v>169</v>
      </c>
      <c r="AU899" s="22" t="s">
        <v>98</v>
      </c>
      <c r="AY899" s="22" t="s">
        <v>168</v>
      </c>
      <c r="BE899" s="111">
        <f t="shared" si="49"/>
        <v>0</v>
      </c>
      <c r="BF899" s="111">
        <f t="shared" si="50"/>
        <v>0</v>
      </c>
      <c r="BG899" s="111">
        <f t="shared" si="51"/>
        <v>0</v>
      </c>
      <c r="BH899" s="111">
        <f t="shared" si="52"/>
        <v>0</v>
      </c>
      <c r="BI899" s="111">
        <f t="shared" si="53"/>
        <v>0</v>
      </c>
      <c r="BJ899" s="22" t="s">
        <v>82</v>
      </c>
      <c r="BK899" s="111">
        <f t="shared" si="54"/>
        <v>0</v>
      </c>
      <c r="BL899" s="22" t="s">
        <v>252</v>
      </c>
      <c r="BM899" s="22" t="s">
        <v>1645</v>
      </c>
    </row>
    <row r="900" spans="2:65" s="39" customFormat="1" ht="57" customHeight="1" x14ac:dyDescent="0.3">
      <c r="B900" s="139"/>
      <c r="C900" s="170" t="s">
        <v>1646</v>
      </c>
      <c r="D900" s="170" t="s">
        <v>169</v>
      </c>
      <c r="E900" s="171" t="s">
        <v>1647</v>
      </c>
      <c r="F900" s="256" t="s">
        <v>1648</v>
      </c>
      <c r="G900" s="256"/>
      <c r="H900" s="256"/>
      <c r="I900" s="256"/>
      <c r="J900" s="172" t="s">
        <v>298</v>
      </c>
      <c r="K900" s="173">
        <v>2</v>
      </c>
      <c r="L900" s="257">
        <v>0</v>
      </c>
      <c r="M900" s="257"/>
      <c r="N900" s="258">
        <f t="shared" si="45"/>
        <v>0</v>
      </c>
      <c r="O900" s="258"/>
      <c r="P900" s="258"/>
      <c r="Q900" s="258"/>
      <c r="R900" s="141"/>
      <c r="T900" s="174"/>
      <c r="U900" s="50" t="s">
        <v>39</v>
      </c>
      <c r="V900" s="41"/>
      <c r="W900" s="175">
        <f t="shared" si="46"/>
        <v>0</v>
      </c>
      <c r="X900" s="175">
        <v>0</v>
      </c>
      <c r="Y900" s="175">
        <f t="shared" si="47"/>
        <v>0</v>
      </c>
      <c r="Z900" s="175">
        <v>0</v>
      </c>
      <c r="AA900" s="176">
        <f t="shared" si="48"/>
        <v>0</v>
      </c>
      <c r="AR900" s="22" t="s">
        <v>252</v>
      </c>
      <c r="AT900" s="22" t="s">
        <v>169</v>
      </c>
      <c r="AU900" s="22" t="s">
        <v>98</v>
      </c>
      <c r="AY900" s="22" t="s">
        <v>168</v>
      </c>
      <c r="BE900" s="111">
        <f t="shared" si="49"/>
        <v>0</v>
      </c>
      <c r="BF900" s="111">
        <f t="shared" si="50"/>
        <v>0</v>
      </c>
      <c r="BG900" s="111">
        <f t="shared" si="51"/>
        <v>0</v>
      </c>
      <c r="BH900" s="111">
        <f t="shared" si="52"/>
        <v>0</v>
      </c>
      <c r="BI900" s="111">
        <f t="shared" si="53"/>
        <v>0</v>
      </c>
      <c r="BJ900" s="22" t="s">
        <v>82</v>
      </c>
      <c r="BK900" s="111">
        <f t="shared" si="54"/>
        <v>0</v>
      </c>
      <c r="BL900" s="22" t="s">
        <v>252</v>
      </c>
      <c r="BM900" s="22" t="s">
        <v>1649</v>
      </c>
    </row>
    <row r="901" spans="2:65" s="39" customFormat="1" ht="45.6" customHeight="1" x14ac:dyDescent="0.3">
      <c r="B901" s="139"/>
      <c r="C901" s="170" t="s">
        <v>1650</v>
      </c>
      <c r="D901" s="170" t="s">
        <v>169</v>
      </c>
      <c r="E901" s="171" t="s">
        <v>1651</v>
      </c>
      <c r="F901" s="256" t="s">
        <v>1652</v>
      </c>
      <c r="G901" s="256"/>
      <c r="H901" s="256"/>
      <c r="I901" s="256"/>
      <c r="J901" s="172" t="s">
        <v>298</v>
      </c>
      <c r="K901" s="173">
        <v>2</v>
      </c>
      <c r="L901" s="257">
        <v>0</v>
      </c>
      <c r="M901" s="257"/>
      <c r="N901" s="258">
        <f t="shared" si="45"/>
        <v>0</v>
      </c>
      <c r="O901" s="258"/>
      <c r="P901" s="258"/>
      <c r="Q901" s="258"/>
      <c r="R901" s="141"/>
      <c r="T901" s="174"/>
      <c r="U901" s="50" t="s">
        <v>39</v>
      </c>
      <c r="V901" s="41"/>
      <c r="W901" s="175">
        <f t="shared" si="46"/>
        <v>0</v>
      </c>
      <c r="X901" s="175">
        <v>0</v>
      </c>
      <c r="Y901" s="175">
        <f t="shared" si="47"/>
        <v>0</v>
      </c>
      <c r="Z901" s="175">
        <v>0</v>
      </c>
      <c r="AA901" s="176">
        <f t="shared" si="48"/>
        <v>0</v>
      </c>
      <c r="AR901" s="22" t="s">
        <v>252</v>
      </c>
      <c r="AT901" s="22" t="s">
        <v>169</v>
      </c>
      <c r="AU901" s="22" t="s">
        <v>98</v>
      </c>
      <c r="AY901" s="22" t="s">
        <v>168</v>
      </c>
      <c r="BE901" s="111">
        <f t="shared" si="49"/>
        <v>0</v>
      </c>
      <c r="BF901" s="111">
        <f t="shared" si="50"/>
        <v>0</v>
      </c>
      <c r="BG901" s="111">
        <f t="shared" si="51"/>
        <v>0</v>
      </c>
      <c r="BH901" s="111">
        <f t="shared" si="52"/>
        <v>0</v>
      </c>
      <c r="BI901" s="111">
        <f t="shared" si="53"/>
        <v>0</v>
      </c>
      <c r="BJ901" s="22" t="s">
        <v>82</v>
      </c>
      <c r="BK901" s="111">
        <f t="shared" si="54"/>
        <v>0</v>
      </c>
      <c r="BL901" s="22" t="s">
        <v>252</v>
      </c>
      <c r="BM901" s="22" t="s">
        <v>1653</v>
      </c>
    </row>
    <row r="902" spans="2:65" s="39" customFormat="1" ht="34.200000000000003" customHeight="1" x14ac:dyDescent="0.3">
      <c r="B902" s="139"/>
      <c r="C902" s="170" t="s">
        <v>1654</v>
      </c>
      <c r="D902" s="170" t="s">
        <v>169</v>
      </c>
      <c r="E902" s="171" t="s">
        <v>1655</v>
      </c>
      <c r="F902" s="256" t="s">
        <v>1656</v>
      </c>
      <c r="G902" s="256"/>
      <c r="H902" s="256"/>
      <c r="I902" s="256"/>
      <c r="J902" s="172" t="s">
        <v>298</v>
      </c>
      <c r="K902" s="173">
        <v>2</v>
      </c>
      <c r="L902" s="257">
        <v>0</v>
      </c>
      <c r="M902" s="257"/>
      <c r="N902" s="258">
        <f t="shared" si="45"/>
        <v>0</v>
      </c>
      <c r="O902" s="258"/>
      <c r="P902" s="258"/>
      <c r="Q902" s="258"/>
      <c r="R902" s="141"/>
      <c r="T902" s="174"/>
      <c r="U902" s="50" t="s">
        <v>39</v>
      </c>
      <c r="V902" s="41"/>
      <c r="W902" s="175">
        <f t="shared" si="46"/>
        <v>0</v>
      </c>
      <c r="X902" s="175">
        <v>0</v>
      </c>
      <c r="Y902" s="175">
        <f t="shared" si="47"/>
        <v>0</v>
      </c>
      <c r="Z902" s="175">
        <v>0</v>
      </c>
      <c r="AA902" s="176">
        <f t="shared" si="48"/>
        <v>0</v>
      </c>
      <c r="AR902" s="22" t="s">
        <v>252</v>
      </c>
      <c r="AT902" s="22" t="s">
        <v>169</v>
      </c>
      <c r="AU902" s="22" t="s">
        <v>98</v>
      </c>
      <c r="AY902" s="22" t="s">
        <v>168</v>
      </c>
      <c r="BE902" s="111">
        <f t="shared" si="49"/>
        <v>0</v>
      </c>
      <c r="BF902" s="111">
        <f t="shared" si="50"/>
        <v>0</v>
      </c>
      <c r="BG902" s="111">
        <f t="shared" si="51"/>
        <v>0</v>
      </c>
      <c r="BH902" s="111">
        <f t="shared" si="52"/>
        <v>0</v>
      </c>
      <c r="BI902" s="111">
        <f t="shared" si="53"/>
        <v>0</v>
      </c>
      <c r="BJ902" s="22" t="s">
        <v>82</v>
      </c>
      <c r="BK902" s="111">
        <f t="shared" si="54"/>
        <v>0</v>
      </c>
      <c r="BL902" s="22" t="s">
        <v>252</v>
      </c>
      <c r="BM902" s="22" t="s">
        <v>1657</v>
      </c>
    </row>
    <row r="903" spans="2:65" s="39" customFormat="1" ht="45.6" customHeight="1" x14ac:dyDescent="0.3">
      <c r="B903" s="139"/>
      <c r="C903" s="170" t="s">
        <v>1658</v>
      </c>
      <c r="D903" s="170" t="s">
        <v>169</v>
      </c>
      <c r="E903" s="171" t="s">
        <v>1659</v>
      </c>
      <c r="F903" s="256" t="s">
        <v>1660</v>
      </c>
      <c r="G903" s="256"/>
      <c r="H903" s="256"/>
      <c r="I903" s="256"/>
      <c r="J903" s="172" t="s">
        <v>298</v>
      </c>
      <c r="K903" s="173">
        <v>1</v>
      </c>
      <c r="L903" s="257">
        <v>0</v>
      </c>
      <c r="M903" s="257"/>
      <c r="N903" s="258">
        <f t="shared" si="45"/>
        <v>0</v>
      </c>
      <c r="O903" s="258"/>
      <c r="P903" s="258"/>
      <c r="Q903" s="258"/>
      <c r="R903" s="141"/>
      <c r="T903" s="174"/>
      <c r="U903" s="50" t="s">
        <v>39</v>
      </c>
      <c r="V903" s="41"/>
      <c r="W903" s="175">
        <f t="shared" si="46"/>
        <v>0</v>
      </c>
      <c r="X903" s="175">
        <v>0</v>
      </c>
      <c r="Y903" s="175">
        <f t="shared" si="47"/>
        <v>0</v>
      </c>
      <c r="Z903" s="175">
        <v>0</v>
      </c>
      <c r="AA903" s="176">
        <f t="shared" si="48"/>
        <v>0</v>
      </c>
      <c r="AR903" s="22" t="s">
        <v>252</v>
      </c>
      <c r="AT903" s="22" t="s">
        <v>169</v>
      </c>
      <c r="AU903" s="22" t="s">
        <v>98</v>
      </c>
      <c r="AY903" s="22" t="s">
        <v>168</v>
      </c>
      <c r="BE903" s="111">
        <f t="shared" si="49"/>
        <v>0</v>
      </c>
      <c r="BF903" s="111">
        <f t="shared" si="50"/>
        <v>0</v>
      </c>
      <c r="BG903" s="111">
        <f t="shared" si="51"/>
        <v>0</v>
      </c>
      <c r="BH903" s="111">
        <f t="shared" si="52"/>
        <v>0</v>
      </c>
      <c r="BI903" s="111">
        <f t="shared" si="53"/>
        <v>0</v>
      </c>
      <c r="BJ903" s="22" t="s">
        <v>82</v>
      </c>
      <c r="BK903" s="111">
        <f t="shared" si="54"/>
        <v>0</v>
      </c>
      <c r="BL903" s="22" t="s">
        <v>252</v>
      </c>
      <c r="BM903" s="22" t="s">
        <v>1661</v>
      </c>
    </row>
    <row r="904" spans="2:65" s="39" customFormat="1" ht="45.6" customHeight="1" x14ac:dyDescent="0.3">
      <c r="B904" s="139"/>
      <c r="C904" s="170" t="s">
        <v>1662</v>
      </c>
      <c r="D904" s="170" t="s">
        <v>169</v>
      </c>
      <c r="E904" s="171" t="s">
        <v>1663</v>
      </c>
      <c r="F904" s="256" t="s">
        <v>1664</v>
      </c>
      <c r="G904" s="256"/>
      <c r="H904" s="256"/>
      <c r="I904" s="256"/>
      <c r="J904" s="172" t="s">
        <v>422</v>
      </c>
      <c r="K904" s="173">
        <v>2.2999999999999998</v>
      </c>
      <c r="L904" s="257">
        <v>0</v>
      </c>
      <c r="M904" s="257"/>
      <c r="N904" s="258">
        <f t="shared" si="45"/>
        <v>0</v>
      </c>
      <c r="O904" s="258"/>
      <c r="P904" s="258"/>
      <c r="Q904" s="258"/>
      <c r="R904" s="141"/>
      <c r="T904" s="174"/>
      <c r="U904" s="50" t="s">
        <v>39</v>
      </c>
      <c r="V904" s="41"/>
      <c r="W904" s="175">
        <f t="shared" si="46"/>
        <v>0</v>
      </c>
      <c r="X904" s="175">
        <v>0</v>
      </c>
      <c r="Y904" s="175">
        <f t="shared" si="47"/>
        <v>0</v>
      </c>
      <c r="Z904" s="175">
        <v>0</v>
      </c>
      <c r="AA904" s="176">
        <f t="shared" si="48"/>
        <v>0</v>
      </c>
      <c r="AR904" s="22" t="s">
        <v>252</v>
      </c>
      <c r="AT904" s="22" t="s">
        <v>169</v>
      </c>
      <c r="AU904" s="22" t="s">
        <v>98</v>
      </c>
      <c r="AY904" s="22" t="s">
        <v>168</v>
      </c>
      <c r="BE904" s="111">
        <f t="shared" si="49"/>
        <v>0</v>
      </c>
      <c r="BF904" s="111">
        <f t="shared" si="50"/>
        <v>0</v>
      </c>
      <c r="BG904" s="111">
        <f t="shared" si="51"/>
        <v>0</v>
      </c>
      <c r="BH904" s="111">
        <f t="shared" si="52"/>
        <v>0</v>
      </c>
      <c r="BI904" s="111">
        <f t="shared" si="53"/>
        <v>0</v>
      </c>
      <c r="BJ904" s="22" t="s">
        <v>82</v>
      </c>
      <c r="BK904" s="111">
        <f t="shared" si="54"/>
        <v>0</v>
      </c>
      <c r="BL904" s="22" t="s">
        <v>252</v>
      </c>
      <c r="BM904" s="22" t="s">
        <v>1665</v>
      </c>
    </row>
    <row r="905" spans="2:65" s="39" customFormat="1" ht="34.200000000000003" customHeight="1" x14ac:dyDescent="0.3">
      <c r="B905" s="139"/>
      <c r="C905" s="170" t="s">
        <v>1666</v>
      </c>
      <c r="D905" s="170" t="s">
        <v>169</v>
      </c>
      <c r="E905" s="171" t="s">
        <v>1667</v>
      </c>
      <c r="F905" s="256" t="s">
        <v>1668</v>
      </c>
      <c r="G905" s="256"/>
      <c r="H905" s="256"/>
      <c r="I905" s="256"/>
      <c r="J905" s="172" t="s">
        <v>422</v>
      </c>
      <c r="K905" s="173">
        <v>2.2999999999999998</v>
      </c>
      <c r="L905" s="257">
        <v>0</v>
      </c>
      <c r="M905" s="257"/>
      <c r="N905" s="258">
        <f t="shared" si="45"/>
        <v>0</v>
      </c>
      <c r="O905" s="258"/>
      <c r="P905" s="258"/>
      <c r="Q905" s="258"/>
      <c r="R905" s="141"/>
      <c r="T905" s="174"/>
      <c r="U905" s="50" t="s">
        <v>39</v>
      </c>
      <c r="V905" s="41"/>
      <c r="W905" s="175">
        <f t="shared" si="46"/>
        <v>0</v>
      </c>
      <c r="X905" s="175">
        <v>0</v>
      </c>
      <c r="Y905" s="175">
        <f t="shared" si="47"/>
        <v>0</v>
      </c>
      <c r="Z905" s="175">
        <v>0</v>
      </c>
      <c r="AA905" s="176">
        <f t="shared" si="48"/>
        <v>0</v>
      </c>
      <c r="AR905" s="22" t="s">
        <v>252</v>
      </c>
      <c r="AT905" s="22" t="s">
        <v>169</v>
      </c>
      <c r="AU905" s="22" t="s">
        <v>98</v>
      </c>
      <c r="AY905" s="22" t="s">
        <v>168</v>
      </c>
      <c r="BE905" s="111">
        <f t="shared" si="49"/>
        <v>0</v>
      </c>
      <c r="BF905" s="111">
        <f t="shared" si="50"/>
        <v>0</v>
      </c>
      <c r="BG905" s="111">
        <f t="shared" si="51"/>
        <v>0</v>
      </c>
      <c r="BH905" s="111">
        <f t="shared" si="52"/>
        <v>0</v>
      </c>
      <c r="BI905" s="111">
        <f t="shared" si="53"/>
        <v>0</v>
      </c>
      <c r="BJ905" s="22" t="s">
        <v>82</v>
      </c>
      <c r="BK905" s="111">
        <f t="shared" si="54"/>
        <v>0</v>
      </c>
      <c r="BL905" s="22" t="s">
        <v>252</v>
      </c>
      <c r="BM905" s="22" t="s">
        <v>1669</v>
      </c>
    </row>
    <row r="906" spans="2:65" s="39" customFormat="1" ht="45.6" customHeight="1" x14ac:dyDescent="0.3">
      <c r="B906" s="139"/>
      <c r="C906" s="170" t="s">
        <v>1670</v>
      </c>
      <c r="D906" s="170" t="s">
        <v>169</v>
      </c>
      <c r="E906" s="171" t="s">
        <v>1671</v>
      </c>
      <c r="F906" s="256" t="s">
        <v>1672</v>
      </c>
      <c r="G906" s="256"/>
      <c r="H906" s="256"/>
      <c r="I906" s="256"/>
      <c r="J906" s="172" t="s">
        <v>298</v>
      </c>
      <c r="K906" s="173">
        <v>1</v>
      </c>
      <c r="L906" s="257">
        <v>0</v>
      </c>
      <c r="M906" s="257"/>
      <c r="N906" s="258">
        <f t="shared" si="45"/>
        <v>0</v>
      </c>
      <c r="O906" s="258"/>
      <c r="P906" s="258"/>
      <c r="Q906" s="258"/>
      <c r="R906" s="141"/>
      <c r="T906" s="174"/>
      <c r="U906" s="50" t="s">
        <v>39</v>
      </c>
      <c r="V906" s="41"/>
      <c r="W906" s="175">
        <f t="shared" si="46"/>
        <v>0</v>
      </c>
      <c r="X906" s="175">
        <v>0</v>
      </c>
      <c r="Y906" s="175">
        <f t="shared" si="47"/>
        <v>0</v>
      </c>
      <c r="Z906" s="175">
        <v>0</v>
      </c>
      <c r="AA906" s="176">
        <f t="shared" si="48"/>
        <v>0</v>
      </c>
      <c r="AR906" s="22" t="s">
        <v>252</v>
      </c>
      <c r="AT906" s="22" t="s">
        <v>169</v>
      </c>
      <c r="AU906" s="22" t="s">
        <v>98</v>
      </c>
      <c r="AY906" s="22" t="s">
        <v>168</v>
      </c>
      <c r="BE906" s="111">
        <f t="shared" si="49"/>
        <v>0</v>
      </c>
      <c r="BF906" s="111">
        <f t="shared" si="50"/>
        <v>0</v>
      </c>
      <c r="BG906" s="111">
        <f t="shared" si="51"/>
        <v>0</v>
      </c>
      <c r="BH906" s="111">
        <f t="shared" si="52"/>
        <v>0</v>
      </c>
      <c r="BI906" s="111">
        <f t="shared" si="53"/>
        <v>0</v>
      </c>
      <c r="BJ906" s="22" t="s">
        <v>82</v>
      </c>
      <c r="BK906" s="111">
        <f t="shared" si="54"/>
        <v>0</v>
      </c>
      <c r="BL906" s="22" t="s">
        <v>252</v>
      </c>
      <c r="BM906" s="22" t="s">
        <v>1673</v>
      </c>
    </row>
    <row r="907" spans="2:65" s="39" customFormat="1" ht="68.400000000000006" customHeight="1" x14ac:dyDescent="0.3">
      <c r="B907" s="139"/>
      <c r="C907" s="170" t="s">
        <v>1674</v>
      </c>
      <c r="D907" s="170" t="s">
        <v>169</v>
      </c>
      <c r="E907" s="171" t="s">
        <v>1675</v>
      </c>
      <c r="F907" s="256" t="s">
        <v>1676</v>
      </c>
      <c r="G907" s="256"/>
      <c r="H907" s="256"/>
      <c r="I907" s="256"/>
      <c r="J907" s="172" t="s">
        <v>298</v>
      </c>
      <c r="K907" s="173">
        <v>2</v>
      </c>
      <c r="L907" s="257">
        <v>0</v>
      </c>
      <c r="M907" s="257"/>
      <c r="N907" s="258">
        <f t="shared" si="45"/>
        <v>0</v>
      </c>
      <c r="O907" s="258"/>
      <c r="P907" s="258"/>
      <c r="Q907" s="258"/>
      <c r="R907" s="141"/>
      <c r="T907" s="174"/>
      <c r="U907" s="50" t="s">
        <v>39</v>
      </c>
      <c r="V907" s="41"/>
      <c r="W907" s="175">
        <f t="shared" si="46"/>
        <v>0</v>
      </c>
      <c r="X907" s="175">
        <v>0</v>
      </c>
      <c r="Y907" s="175">
        <f t="shared" si="47"/>
        <v>0</v>
      </c>
      <c r="Z907" s="175">
        <v>0</v>
      </c>
      <c r="AA907" s="176">
        <f t="shared" si="48"/>
        <v>0</v>
      </c>
      <c r="AR907" s="22" t="s">
        <v>252</v>
      </c>
      <c r="AT907" s="22" t="s">
        <v>169</v>
      </c>
      <c r="AU907" s="22" t="s">
        <v>98</v>
      </c>
      <c r="AY907" s="22" t="s">
        <v>168</v>
      </c>
      <c r="BE907" s="111">
        <f t="shared" si="49"/>
        <v>0</v>
      </c>
      <c r="BF907" s="111">
        <f t="shared" si="50"/>
        <v>0</v>
      </c>
      <c r="BG907" s="111">
        <f t="shared" si="51"/>
        <v>0</v>
      </c>
      <c r="BH907" s="111">
        <f t="shared" si="52"/>
        <v>0</v>
      </c>
      <c r="BI907" s="111">
        <f t="shared" si="53"/>
        <v>0</v>
      </c>
      <c r="BJ907" s="22" t="s">
        <v>82</v>
      </c>
      <c r="BK907" s="111">
        <f t="shared" si="54"/>
        <v>0</v>
      </c>
      <c r="BL907" s="22" t="s">
        <v>252</v>
      </c>
      <c r="BM907" s="22" t="s">
        <v>1677</v>
      </c>
    </row>
    <row r="908" spans="2:65" s="39" customFormat="1" ht="34.200000000000003" customHeight="1" x14ac:dyDescent="0.3">
      <c r="B908" s="139"/>
      <c r="C908" s="170" t="s">
        <v>1678</v>
      </c>
      <c r="D908" s="170" t="s">
        <v>169</v>
      </c>
      <c r="E908" s="171" t="s">
        <v>1679</v>
      </c>
      <c r="F908" s="256" t="s">
        <v>1680</v>
      </c>
      <c r="G908" s="256"/>
      <c r="H908" s="256"/>
      <c r="I908" s="256"/>
      <c r="J908" s="172" t="s">
        <v>1681</v>
      </c>
      <c r="K908" s="173">
        <v>550.47</v>
      </c>
      <c r="L908" s="257">
        <v>0</v>
      </c>
      <c r="M908" s="257"/>
      <c r="N908" s="258">
        <f t="shared" si="45"/>
        <v>0</v>
      </c>
      <c r="O908" s="258"/>
      <c r="P908" s="258"/>
      <c r="Q908" s="258"/>
      <c r="R908" s="141"/>
      <c r="T908" s="174"/>
      <c r="U908" s="50" t="s">
        <v>39</v>
      </c>
      <c r="V908" s="41"/>
      <c r="W908" s="175">
        <f t="shared" si="46"/>
        <v>0</v>
      </c>
      <c r="X908" s="175">
        <v>0</v>
      </c>
      <c r="Y908" s="175">
        <f t="shared" si="47"/>
        <v>0</v>
      </c>
      <c r="Z908" s="175">
        <v>1E-3</v>
      </c>
      <c r="AA908" s="176">
        <f t="shared" si="48"/>
        <v>0.55047000000000001</v>
      </c>
      <c r="AR908" s="22" t="s">
        <v>252</v>
      </c>
      <c r="AT908" s="22" t="s">
        <v>169</v>
      </c>
      <c r="AU908" s="22" t="s">
        <v>98</v>
      </c>
      <c r="AY908" s="22" t="s">
        <v>168</v>
      </c>
      <c r="BE908" s="111">
        <f t="shared" si="49"/>
        <v>0</v>
      </c>
      <c r="BF908" s="111">
        <f t="shared" si="50"/>
        <v>0</v>
      </c>
      <c r="BG908" s="111">
        <f t="shared" si="51"/>
        <v>0</v>
      </c>
      <c r="BH908" s="111">
        <f t="shared" si="52"/>
        <v>0</v>
      </c>
      <c r="BI908" s="111">
        <f t="shared" si="53"/>
        <v>0</v>
      </c>
      <c r="BJ908" s="22" t="s">
        <v>82</v>
      </c>
      <c r="BK908" s="111">
        <f t="shared" si="54"/>
        <v>0</v>
      </c>
      <c r="BL908" s="22" t="s">
        <v>252</v>
      </c>
      <c r="BM908" s="22" t="s">
        <v>1682</v>
      </c>
    </row>
    <row r="909" spans="2:65" s="177" customFormat="1" ht="14.4" customHeight="1" x14ac:dyDescent="0.3">
      <c r="B909" s="178"/>
      <c r="C909" s="179"/>
      <c r="D909" s="179"/>
      <c r="E909" s="180"/>
      <c r="F909" s="259" t="s">
        <v>1683</v>
      </c>
      <c r="G909" s="259"/>
      <c r="H909" s="259"/>
      <c r="I909" s="259"/>
      <c r="J909" s="179"/>
      <c r="K909" s="181">
        <v>550.47</v>
      </c>
      <c r="L909" s="179"/>
      <c r="M909" s="179"/>
      <c r="N909" s="179"/>
      <c r="O909" s="179"/>
      <c r="P909" s="179"/>
      <c r="Q909" s="179"/>
      <c r="R909" s="182"/>
      <c r="T909" s="183"/>
      <c r="U909" s="179"/>
      <c r="V909" s="179"/>
      <c r="W909" s="179"/>
      <c r="X909" s="179"/>
      <c r="Y909" s="179"/>
      <c r="Z909" s="179"/>
      <c r="AA909" s="184"/>
      <c r="AT909" s="185" t="s">
        <v>176</v>
      </c>
      <c r="AU909" s="185" t="s">
        <v>98</v>
      </c>
      <c r="AV909" s="177" t="s">
        <v>98</v>
      </c>
      <c r="AW909" s="177" t="s">
        <v>32</v>
      </c>
      <c r="AX909" s="177" t="s">
        <v>82</v>
      </c>
      <c r="AY909" s="185" t="s">
        <v>168</v>
      </c>
    </row>
    <row r="910" spans="2:65" s="158" customFormat="1" ht="29.85" customHeight="1" x14ac:dyDescent="0.35">
      <c r="B910" s="159"/>
      <c r="C910" s="160"/>
      <c r="D910" s="169" t="s">
        <v>128</v>
      </c>
      <c r="E910" s="169"/>
      <c r="F910" s="169"/>
      <c r="G910" s="169"/>
      <c r="H910" s="169"/>
      <c r="I910" s="169"/>
      <c r="J910" s="169"/>
      <c r="K910" s="169"/>
      <c r="L910" s="169"/>
      <c r="M910" s="169"/>
      <c r="N910" s="255">
        <f>BK910</f>
        <v>0</v>
      </c>
      <c r="O910" s="255"/>
      <c r="P910" s="255"/>
      <c r="Q910" s="255"/>
      <c r="R910" s="162"/>
      <c r="T910" s="163"/>
      <c r="U910" s="160"/>
      <c r="V910" s="160"/>
      <c r="W910" s="164">
        <f>SUM(W911:W941)</f>
        <v>0</v>
      </c>
      <c r="X910" s="160"/>
      <c r="Y910" s="164">
        <f>SUM(Y911:Y941)</f>
        <v>0</v>
      </c>
      <c r="Z910" s="160"/>
      <c r="AA910" s="165">
        <f>SUM(AA911:AA941)</f>
        <v>0</v>
      </c>
      <c r="AR910" s="166" t="s">
        <v>98</v>
      </c>
      <c r="AT910" s="167" t="s">
        <v>73</v>
      </c>
      <c r="AU910" s="167" t="s">
        <v>82</v>
      </c>
      <c r="AY910" s="166" t="s">
        <v>168</v>
      </c>
      <c r="BK910" s="168">
        <f>SUM(BK911:BK941)</f>
        <v>0</v>
      </c>
    </row>
    <row r="911" spans="2:65" s="39" customFormat="1" ht="57" customHeight="1" x14ac:dyDescent="0.3">
      <c r="B911" s="139"/>
      <c r="C911" s="170" t="s">
        <v>1684</v>
      </c>
      <c r="D911" s="170" t="s">
        <v>169</v>
      </c>
      <c r="E911" s="171" t="s">
        <v>1685</v>
      </c>
      <c r="F911" s="256" t="s">
        <v>1686</v>
      </c>
      <c r="G911" s="256"/>
      <c r="H911" s="256"/>
      <c r="I911" s="256"/>
      <c r="J911" s="172" t="s">
        <v>298</v>
      </c>
      <c r="K911" s="173">
        <v>1</v>
      </c>
      <c r="L911" s="257">
        <v>0</v>
      </c>
      <c r="M911" s="257"/>
      <c r="N911" s="258">
        <f t="shared" ref="N911:N930" si="55">ROUND(L911*K911,2)</f>
        <v>0</v>
      </c>
      <c r="O911" s="258"/>
      <c r="P911" s="258"/>
      <c r="Q911" s="258"/>
      <c r="R911" s="141"/>
      <c r="T911" s="174"/>
      <c r="U911" s="50" t="s">
        <v>39</v>
      </c>
      <c r="V911" s="41"/>
      <c r="W911" s="175">
        <f t="shared" ref="W911:W930" si="56">V911*K911</f>
        <v>0</v>
      </c>
      <c r="X911" s="175">
        <v>0</v>
      </c>
      <c r="Y911" s="175">
        <f t="shared" ref="Y911:Y930" si="57">X911*K911</f>
        <v>0</v>
      </c>
      <c r="Z911" s="175">
        <v>0</v>
      </c>
      <c r="AA911" s="176">
        <f t="shared" ref="AA911:AA930" si="58">Z911*K911</f>
        <v>0</v>
      </c>
      <c r="AR911" s="22" t="s">
        <v>252</v>
      </c>
      <c r="AT911" s="22" t="s">
        <v>169</v>
      </c>
      <c r="AU911" s="22" t="s">
        <v>98</v>
      </c>
      <c r="AY911" s="22" t="s">
        <v>168</v>
      </c>
      <c r="BE911" s="111">
        <f t="shared" ref="BE911:BE930" si="59">IF(U911="základní",N911,0)</f>
        <v>0</v>
      </c>
      <c r="BF911" s="111">
        <f t="shared" ref="BF911:BF930" si="60">IF(U911="snížená",N911,0)</f>
        <v>0</v>
      </c>
      <c r="BG911" s="111">
        <f t="shared" ref="BG911:BG930" si="61">IF(U911="zákl. přenesená",N911,0)</f>
        <v>0</v>
      </c>
      <c r="BH911" s="111">
        <f t="shared" ref="BH911:BH930" si="62">IF(U911="sníž. přenesená",N911,0)</f>
        <v>0</v>
      </c>
      <c r="BI911" s="111">
        <f t="shared" ref="BI911:BI930" si="63">IF(U911="nulová",N911,0)</f>
        <v>0</v>
      </c>
      <c r="BJ911" s="22" t="s">
        <v>82</v>
      </c>
      <c r="BK911" s="111">
        <f t="shared" ref="BK911:BK930" si="64">ROUND(L911*K911,2)</f>
        <v>0</v>
      </c>
      <c r="BL911" s="22" t="s">
        <v>252</v>
      </c>
      <c r="BM911" s="22" t="s">
        <v>1687</v>
      </c>
    </row>
    <row r="912" spans="2:65" s="39" customFormat="1" ht="57" customHeight="1" x14ac:dyDescent="0.3">
      <c r="B912" s="139"/>
      <c r="C912" s="170" t="s">
        <v>1688</v>
      </c>
      <c r="D912" s="170" t="s">
        <v>169</v>
      </c>
      <c r="E912" s="171" t="s">
        <v>1689</v>
      </c>
      <c r="F912" s="256" t="s">
        <v>1690</v>
      </c>
      <c r="G912" s="256"/>
      <c r="H912" s="256"/>
      <c r="I912" s="256"/>
      <c r="J912" s="172" t="s">
        <v>298</v>
      </c>
      <c r="K912" s="173">
        <v>1</v>
      </c>
      <c r="L912" s="257">
        <v>0</v>
      </c>
      <c r="M912" s="257"/>
      <c r="N912" s="258">
        <f t="shared" si="55"/>
        <v>0</v>
      </c>
      <c r="O912" s="258"/>
      <c r="P912" s="258"/>
      <c r="Q912" s="258"/>
      <c r="R912" s="141"/>
      <c r="T912" s="174"/>
      <c r="U912" s="50" t="s">
        <v>39</v>
      </c>
      <c r="V912" s="41"/>
      <c r="W912" s="175">
        <f t="shared" si="56"/>
        <v>0</v>
      </c>
      <c r="X912" s="175">
        <v>0</v>
      </c>
      <c r="Y912" s="175">
        <f t="shared" si="57"/>
        <v>0</v>
      </c>
      <c r="Z912" s="175">
        <v>0</v>
      </c>
      <c r="AA912" s="176">
        <f t="shared" si="58"/>
        <v>0</v>
      </c>
      <c r="AR912" s="22" t="s">
        <v>252</v>
      </c>
      <c r="AT912" s="22" t="s">
        <v>169</v>
      </c>
      <c r="AU912" s="22" t="s">
        <v>98</v>
      </c>
      <c r="AY912" s="22" t="s">
        <v>168</v>
      </c>
      <c r="BE912" s="111">
        <f t="shared" si="59"/>
        <v>0</v>
      </c>
      <c r="BF912" s="111">
        <f t="shared" si="60"/>
        <v>0</v>
      </c>
      <c r="BG912" s="111">
        <f t="shared" si="61"/>
        <v>0</v>
      </c>
      <c r="BH912" s="111">
        <f t="shared" si="62"/>
        <v>0</v>
      </c>
      <c r="BI912" s="111">
        <f t="shared" si="63"/>
        <v>0</v>
      </c>
      <c r="BJ912" s="22" t="s">
        <v>82</v>
      </c>
      <c r="BK912" s="111">
        <f t="shared" si="64"/>
        <v>0</v>
      </c>
      <c r="BL912" s="22" t="s">
        <v>252</v>
      </c>
      <c r="BM912" s="22" t="s">
        <v>1691</v>
      </c>
    </row>
    <row r="913" spans="1:65" s="39" customFormat="1" ht="68.400000000000006" customHeight="1" x14ac:dyDescent="0.3">
      <c r="B913" s="139"/>
      <c r="C913" s="170" t="s">
        <v>1692</v>
      </c>
      <c r="D913" s="170" t="s">
        <v>169</v>
      </c>
      <c r="E913" s="171" t="s">
        <v>1693</v>
      </c>
      <c r="F913" s="256" t="s">
        <v>1694</v>
      </c>
      <c r="G913" s="256"/>
      <c r="H913" s="256"/>
      <c r="I913" s="256"/>
      <c r="J913" s="172" t="s">
        <v>298</v>
      </c>
      <c r="K913" s="173">
        <v>1</v>
      </c>
      <c r="L913" s="257">
        <v>0</v>
      </c>
      <c r="M913" s="257"/>
      <c r="N913" s="258">
        <f t="shared" si="55"/>
        <v>0</v>
      </c>
      <c r="O913" s="258"/>
      <c r="P913" s="258"/>
      <c r="Q913" s="258"/>
      <c r="R913" s="141"/>
      <c r="T913" s="174"/>
      <c r="U913" s="50" t="s">
        <v>39</v>
      </c>
      <c r="V913" s="41"/>
      <c r="W913" s="175">
        <f t="shared" si="56"/>
        <v>0</v>
      </c>
      <c r="X913" s="175">
        <v>0</v>
      </c>
      <c r="Y913" s="175">
        <f t="shared" si="57"/>
        <v>0</v>
      </c>
      <c r="Z913" s="175">
        <v>0</v>
      </c>
      <c r="AA913" s="176">
        <f t="shared" si="58"/>
        <v>0</v>
      </c>
      <c r="AR913" s="22" t="s">
        <v>252</v>
      </c>
      <c r="AT913" s="22" t="s">
        <v>169</v>
      </c>
      <c r="AU913" s="22" t="s">
        <v>98</v>
      </c>
      <c r="AY913" s="22" t="s">
        <v>168</v>
      </c>
      <c r="BE913" s="111">
        <f t="shared" si="59"/>
        <v>0</v>
      </c>
      <c r="BF913" s="111">
        <f t="shared" si="60"/>
        <v>0</v>
      </c>
      <c r="BG913" s="111">
        <f t="shared" si="61"/>
        <v>0</v>
      </c>
      <c r="BH913" s="111">
        <f t="shared" si="62"/>
        <v>0</v>
      </c>
      <c r="BI913" s="111">
        <f t="shared" si="63"/>
        <v>0</v>
      </c>
      <c r="BJ913" s="22" t="s">
        <v>82</v>
      </c>
      <c r="BK913" s="111">
        <f t="shared" si="64"/>
        <v>0</v>
      </c>
      <c r="BL913" s="22" t="s">
        <v>252</v>
      </c>
      <c r="BM913" s="22" t="s">
        <v>1695</v>
      </c>
    </row>
    <row r="914" spans="1:65" s="39" customFormat="1" ht="68.400000000000006" customHeight="1" x14ac:dyDescent="0.3">
      <c r="B914" s="139"/>
      <c r="C914" s="170" t="s">
        <v>1696</v>
      </c>
      <c r="D914" s="170" t="s">
        <v>169</v>
      </c>
      <c r="E914" s="171" t="s">
        <v>1697</v>
      </c>
      <c r="F914" s="256" t="s">
        <v>1698</v>
      </c>
      <c r="G914" s="256"/>
      <c r="H914" s="256"/>
      <c r="I914" s="256"/>
      <c r="J914" s="172" t="s">
        <v>298</v>
      </c>
      <c r="K914" s="173">
        <v>1</v>
      </c>
      <c r="L914" s="257">
        <v>0</v>
      </c>
      <c r="M914" s="257"/>
      <c r="N914" s="258">
        <f t="shared" si="55"/>
        <v>0</v>
      </c>
      <c r="O914" s="258"/>
      <c r="P914" s="258"/>
      <c r="Q914" s="258"/>
      <c r="R914" s="141"/>
      <c r="T914" s="174"/>
      <c r="U914" s="50" t="s">
        <v>39</v>
      </c>
      <c r="V914" s="41"/>
      <c r="W914" s="175">
        <f t="shared" si="56"/>
        <v>0</v>
      </c>
      <c r="X914" s="175">
        <v>0</v>
      </c>
      <c r="Y914" s="175">
        <f t="shared" si="57"/>
        <v>0</v>
      </c>
      <c r="Z914" s="175">
        <v>0</v>
      </c>
      <c r="AA914" s="176">
        <f t="shared" si="58"/>
        <v>0</v>
      </c>
      <c r="AR914" s="22" t="s">
        <v>252</v>
      </c>
      <c r="AT914" s="22" t="s">
        <v>169</v>
      </c>
      <c r="AU914" s="22" t="s">
        <v>98</v>
      </c>
      <c r="AY914" s="22" t="s">
        <v>168</v>
      </c>
      <c r="BE914" s="111">
        <f t="shared" si="59"/>
        <v>0</v>
      </c>
      <c r="BF914" s="111">
        <f t="shared" si="60"/>
        <v>0</v>
      </c>
      <c r="BG914" s="111">
        <f t="shared" si="61"/>
        <v>0</v>
      </c>
      <c r="BH914" s="111">
        <f t="shared" si="62"/>
        <v>0</v>
      </c>
      <c r="BI914" s="111">
        <f t="shared" si="63"/>
        <v>0</v>
      </c>
      <c r="BJ914" s="22" t="s">
        <v>82</v>
      </c>
      <c r="BK914" s="111">
        <f t="shared" si="64"/>
        <v>0</v>
      </c>
      <c r="BL914" s="22" t="s">
        <v>252</v>
      </c>
      <c r="BM914" s="22" t="s">
        <v>1699</v>
      </c>
    </row>
    <row r="915" spans="1:65" ht="34.200000000000003" customHeight="1" x14ac:dyDescent="0.3">
      <c r="A915" s="39"/>
      <c r="B915" s="139"/>
      <c r="C915" s="208" t="s">
        <v>1700</v>
      </c>
      <c r="D915" s="208" t="s">
        <v>169</v>
      </c>
      <c r="E915" s="209" t="s">
        <v>1701</v>
      </c>
      <c r="F915" s="269" t="s">
        <v>1702</v>
      </c>
      <c r="G915" s="269"/>
      <c r="H915" s="269"/>
      <c r="I915" s="269"/>
      <c r="J915" s="210">
        <v>0</v>
      </c>
      <c r="K915" s="211">
        <v>0</v>
      </c>
      <c r="L915" s="270">
        <v>0</v>
      </c>
      <c r="M915" s="270"/>
      <c r="N915" s="271">
        <f t="shared" si="55"/>
        <v>0</v>
      </c>
      <c r="O915" s="271"/>
      <c r="P915" s="271"/>
      <c r="Q915" s="271"/>
      <c r="R915" s="141"/>
      <c r="T915" s="174"/>
      <c r="U915" s="50" t="s">
        <v>39</v>
      </c>
      <c r="V915" s="41"/>
      <c r="W915" s="175">
        <f t="shared" si="56"/>
        <v>0</v>
      </c>
      <c r="X915" s="175">
        <v>0</v>
      </c>
      <c r="Y915" s="175">
        <f t="shared" si="57"/>
        <v>0</v>
      </c>
      <c r="Z915" s="175">
        <v>0</v>
      </c>
      <c r="AA915" s="176">
        <f t="shared" si="58"/>
        <v>0</v>
      </c>
      <c r="AR915" s="22" t="s">
        <v>252</v>
      </c>
      <c r="AT915" s="22" t="s">
        <v>169</v>
      </c>
      <c r="AU915" s="22" t="s">
        <v>98</v>
      </c>
      <c r="AY915" s="22" t="s">
        <v>168</v>
      </c>
      <c r="BE915" s="111">
        <f t="shared" si="59"/>
        <v>0</v>
      </c>
      <c r="BF915" s="111">
        <f t="shared" si="60"/>
        <v>0</v>
      </c>
      <c r="BG915" s="111">
        <f t="shared" si="61"/>
        <v>0</v>
      </c>
      <c r="BH915" s="111">
        <f t="shared" si="62"/>
        <v>0</v>
      </c>
      <c r="BI915" s="111">
        <f t="shared" si="63"/>
        <v>0</v>
      </c>
      <c r="BJ915" s="22" t="s">
        <v>82</v>
      </c>
      <c r="BK915" s="111">
        <f t="shared" si="64"/>
        <v>0</v>
      </c>
      <c r="BL915" s="22" t="s">
        <v>252</v>
      </c>
      <c r="BM915" s="22" t="s">
        <v>1703</v>
      </c>
    </row>
    <row r="916" spans="1:65" ht="34.200000000000003" customHeight="1" x14ac:dyDescent="0.3">
      <c r="A916" s="39"/>
      <c r="B916" s="139"/>
      <c r="C916" s="208" t="s">
        <v>1704</v>
      </c>
      <c r="D916" s="208" t="s">
        <v>169</v>
      </c>
      <c r="E916" s="209" t="s">
        <v>1705</v>
      </c>
      <c r="F916" s="269" t="s">
        <v>1702</v>
      </c>
      <c r="G916" s="269"/>
      <c r="H916" s="269"/>
      <c r="I916" s="269"/>
      <c r="J916" s="210">
        <v>0</v>
      </c>
      <c r="K916" s="211">
        <v>0</v>
      </c>
      <c r="L916" s="270">
        <v>0</v>
      </c>
      <c r="M916" s="270"/>
      <c r="N916" s="271">
        <f t="shared" si="55"/>
        <v>0</v>
      </c>
      <c r="O916" s="271"/>
      <c r="P916" s="271"/>
      <c r="Q916" s="271"/>
      <c r="R916" s="141"/>
      <c r="T916" s="174"/>
      <c r="U916" s="50" t="s">
        <v>39</v>
      </c>
      <c r="V916" s="41"/>
      <c r="W916" s="175">
        <f t="shared" si="56"/>
        <v>0</v>
      </c>
      <c r="X916" s="175">
        <v>0</v>
      </c>
      <c r="Y916" s="175">
        <f t="shared" si="57"/>
        <v>0</v>
      </c>
      <c r="Z916" s="175">
        <v>0</v>
      </c>
      <c r="AA916" s="176">
        <f t="shared" si="58"/>
        <v>0</v>
      </c>
      <c r="AR916" s="22" t="s">
        <v>252</v>
      </c>
      <c r="AT916" s="22" t="s">
        <v>169</v>
      </c>
      <c r="AU916" s="22" t="s">
        <v>98</v>
      </c>
      <c r="AY916" s="22" t="s">
        <v>168</v>
      </c>
      <c r="BE916" s="111">
        <f t="shared" si="59"/>
        <v>0</v>
      </c>
      <c r="BF916" s="111">
        <f t="shared" si="60"/>
        <v>0</v>
      </c>
      <c r="BG916" s="111">
        <f t="shared" si="61"/>
        <v>0</v>
      </c>
      <c r="BH916" s="111">
        <f t="shared" si="62"/>
        <v>0</v>
      </c>
      <c r="BI916" s="111">
        <f t="shared" si="63"/>
        <v>0</v>
      </c>
      <c r="BJ916" s="22" t="s">
        <v>82</v>
      </c>
      <c r="BK916" s="111">
        <f t="shared" si="64"/>
        <v>0</v>
      </c>
      <c r="BL916" s="22" t="s">
        <v>252</v>
      </c>
      <c r="BM916" s="22" t="s">
        <v>1706</v>
      </c>
    </row>
    <row r="917" spans="1:65" ht="68.400000000000006" customHeight="1" x14ac:dyDescent="0.3">
      <c r="A917" s="39"/>
      <c r="B917" s="139"/>
      <c r="C917" s="170" t="s">
        <v>1707</v>
      </c>
      <c r="D917" s="170" t="s">
        <v>169</v>
      </c>
      <c r="E917" s="171" t="s">
        <v>1708</v>
      </c>
      <c r="F917" s="256" t="s">
        <v>1709</v>
      </c>
      <c r="G917" s="256"/>
      <c r="H917" s="256"/>
      <c r="I917" s="256"/>
      <c r="J917" s="172" t="s">
        <v>298</v>
      </c>
      <c r="K917" s="173">
        <v>1</v>
      </c>
      <c r="L917" s="257">
        <v>0</v>
      </c>
      <c r="M917" s="257"/>
      <c r="N917" s="258">
        <f t="shared" si="55"/>
        <v>0</v>
      </c>
      <c r="O917" s="258"/>
      <c r="P917" s="258"/>
      <c r="Q917" s="258"/>
      <c r="R917" s="141"/>
      <c r="T917" s="174"/>
      <c r="U917" s="50" t="s">
        <v>39</v>
      </c>
      <c r="V917" s="41"/>
      <c r="W917" s="175">
        <f t="shared" si="56"/>
        <v>0</v>
      </c>
      <c r="X917" s="175">
        <v>0</v>
      </c>
      <c r="Y917" s="175">
        <f t="shared" si="57"/>
        <v>0</v>
      </c>
      <c r="Z917" s="175">
        <v>0</v>
      </c>
      <c r="AA917" s="176">
        <f t="shared" si="58"/>
        <v>0</v>
      </c>
      <c r="AR917" s="22" t="s">
        <v>252</v>
      </c>
      <c r="AT917" s="22" t="s">
        <v>169</v>
      </c>
      <c r="AU917" s="22" t="s">
        <v>98</v>
      </c>
      <c r="AY917" s="22" t="s">
        <v>168</v>
      </c>
      <c r="BE917" s="111">
        <f t="shared" si="59"/>
        <v>0</v>
      </c>
      <c r="BF917" s="111">
        <f t="shared" si="60"/>
        <v>0</v>
      </c>
      <c r="BG917" s="111">
        <f t="shared" si="61"/>
        <v>0</v>
      </c>
      <c r="BH917" s="111">
        <f t="shared" si="62"/>
        <v>0</v>
      </c>
      <c r="BI917" s="111">
        <f t="shared" si="63"/>
        <v>0</v>
      </c>
      <c r="BJ917" s="22" t="s">
        <v>82</v>
      </c>
      <c r="BK917" s="111">
        <f t="shared" si="64"/>
        <v>0</v>
      </c>
      <c r="BL917" s="22" t="s">
        <v>252</v>
      </c>
      <c r="BM917" s="22" t="s">
        <v>1710</v>
      </c>
    </row>
    <row r="918" spans="1:65" ht="45.6" customHeight="1" x14ac:dyDescent="0.3">
      <c r="A918" s="39"/>
      <c r="B918" s="139"/>
      <c r="C918" s="170" t="s">
        <v>1711</v>
      </c>
      <c r="D918" s="170" t="s">
        <v>169</v>
      </c>
      <c r="E918" s="171" t="s">
        <v>1712</v>
      </c>
      <c r="F918" s="256" t="s">
        <v>1713</v>
      </c>
      <c r="G918" s="256"/>
      <c r="H918" s="256"/>
      <c r="I918" s="256"/>
      <c r="J918" s="172" t="s">
        <v>298</v>
      </c>
      <c r="K918" s="173">
        <v>1</v>
      </c>
      <c r="L918" s="257">
        <v>0</v>
      </c>
      <c r="M918" s="257"/>
      <c r="N918" s="258">
        <f t="shared" si="55"/>
        <v>0</v>
      </c>
      <c r="O918" s="258"/>
      <c r="P918" s="258"/>
      <c r="Q918" s="258"/>
      <c r="R918" s="141"/>
      <c r="T918" s="174"/>
      <c r="U918" s="50" t="s">
        <v>39</v>
      </c>
      <c r="V918" s="41"/>
      <c r="W918" s="175">
        <f t="shared" si="56"/>
        <v>0</v>
      </c>
      <c r="X918" s="175">
        <v>0</v>
      </c>
      <c r="Y918" s="175">
        <f t="shared" si="57"/>
        <v>0</v>
      </c>
      <c r="Z918" s="175">
        <v>0</v>
      </c>
      <c r="AA918" s="176">
        <f t="shared" si="58"/>
        <v>0</v>
      </c>
      <c r="AR918" s="22" t="s">
        <v>252</v>
      </c>
      <c r="AT918" s="22" t="s">
        <v>169</v>
      </c>
      <c r="AU918" s="22" t="s">
        <v>98</v>
      </c>
      <c r="AY918" s="22" t="s">
        <v>168</v>
      </c>
      <c r="BE918" s="111">
        <f t="shared" si="59"/>
        <v>0</v>
      </c>
      <c r="BF918" s="111">
        <f t="shared" si="60"/>
        <v>0</v>
      </c>
      <c r="BG918" s="111">
        <f t="shared" si="61"/>
        <v>0</v>
      </c>
      <c r="BH918" s="111">
        <f t="shared" si="62"/>
        <v>0</v>
      </c>
      <c r="BI918" s="111">
        <f t="shared" si="63"/>
        <v>0</v>
      </c>
      <c r="BJ918" s="22" t="s">
        <v>82</v>
      </c>
      <c r="BK918" s="111">
        <f t="shared" si="64"/>
        <v>0</v>
      </c>
      <c r="BL918" s="22" t="s">
        <v>252</v>
      </c>
      <c r="BM918" s="22" t="s">
        <v>1714</v>
      </c>
    </row>
    <row r="919" spans="1:65" ht="57" customHeight="1" x14ac:dyDescent="0.3">
      <c r="A919" s="39"/>
      <c r="B919" s="139"/>
      <c r="C919" s="170" t="s">
        <v>1715</v>
      </c>
      <c r="D919" s="170" t="s">
        <v>169</v>
      </c>
      <c r="E919" s="171" t="s">
        <v>1716</v>
      </c>
      <c r="F919" s="256" t="s">
        <v>1717</v>
      </c>
      <c r="G919" s="256"/>
      <c r="H919" s="256"/>
      <c r="I919" s="256"/>
      <c r="J919" s="172" t="s">
        <v>298</v>
      </c>
      <c r="K919" s="173">
        <v>1</v>
      </c>
      <c r="L919" s="257">
        <v>0</v>
      </c>
      <c r="M919" s="257"/>
      <c r="N919" s="258">
        <f t="shared" si="55"/>
        <v>0</v>
      </c>
      <c r="O919" s="258"/>
      <c r="P919" s="258"/>
      <c r="Q919" s="258"/>
      <c r="R919" s="141"/>
      <c r="T919" s="174"/>
      <c r="U919" s="50" t="s">
        <v>39</v>
      </c>
      <c r="V919" s="41"/>
      <c r="W919" s="175">
        <f t="shared" si="56"/>
        <v>0</v>
      </c>
      <c r="X919" s="175">
        <v>0</v>
      </c>
      <c r="Y919" s="175">
        <f t="shared" si="57"/>
        <v>0</v>
      </c>
      <c r="Z919" s="175">
        <v>0</v>
      </c>
      <c r="AA919" s="176">
        <f t="shared" si="58"/>
        <v>0</v>
      </c>
      <c r="AR919" s="22" t="s">
        <v>252</v>
      </c>
      <c r="AT919" s="22" t="s">
        <v>169</v>
      </c>
      <c r="AU919" s="22" t="s">
        <v>98</v>
      </c>
      <c r="AY919" s="22" t="s">
        <v>168</v>
      </c>
      <c r="BE919" s="111">
        <f t="shared" si="59"/>
        <v>0</v>
      </c>
      <c r="BF919" s="111">
        <f t="shared" si="60"/>
        <v>0</v>
      </c>
      <c r="BG919" s="111">
        <f t="shared" si="61"/>
        <v>0</v>
      </c>
      <c r="BH919" s="111">
        <f t="shared" si="62"/>
        <v>0</v>
      </c>
      <c r="BI919" s="111">
        <f t="shared" si="63"/>
        <v>0</v>
      </c>
      <c r="BJ919" s="22" t="s">
        <v>82</v>
      </c>
      <c r="BK919" s="111">
        <f t="shared" si="64"/>
        <v>0</v>
      </c>
      <c r="BL919" s="22" t="s">
        <v>252</v>
      </c>
      <c r="BM919" s="22" t="s">
        <v>1718</v>
      </c>
    </row>
    <row r="920" spans="1:65" ht="45.6" customHeight="1" x14ac:dyDescent="0.3">
      <c r="A920" s="39"/>
      <c r="B920" s="139"/>
      <c r="C920" s="170" t="s">
        <v>1719</v>
      </c>
      <c r="D920" s="170" t="s">
        <v>169</v>
      </c>
      <c r="E920" s="171" t="s">
        <v>1720</v>
      </c>
      <c r="F920" s="256" t="s">
        <v>1721</v>
      </c>
      <c r="G920" s="256"/>
      <c r="H920" s="256"/>
      <c r="I920" s="256"/>
      <c r="J920" s="172" t="s">
        <v>298</v>
      </c>
      <c r="K920" s="173">
        <v>2</v>
      </c>
      <c r="L920" s="257">
        <v>0</v>
      </c>
      <c r="M920" s="257"/>
      <c r="N920" s="258">
        <f t="shared" si="55"/>
        <v>0</v>
      </c>
      <c r="O920" s="258"/>
      <c r="P920" s="258"/>
      <c r="Q920" s="258"/>
      <c r="R920" s="141"/>
      <c r="T920" s="174"/>
      <c r="U920" s="50" t="s">
        <v>39</v>
      </c>
      <c r="V920" s="41"/>
      <c r="W920" s="175">
        <f t="shared" si="56"/>
        <v>0</v>
      </c>
      <c r="X920" s="175">
        <v>0</v>
      </c>
      <c r="Y920" s="175">
        <f t="shared" si="57"/>
        <v>0</v>
      </c>
      <c r="Z920" s="175">
        <v>0</v>
      </c>
      <c r="AA920" s="176">
        <f t="shared" si="58"/>
        <v>0</v>
      </c>
      <c r="AR920" s="22" t="s">
        <v>252</v>
      </c>
      <c r="AT920" s="22" t="s">
        <v>169</v>
      </c>
      <c r="AU920" s="22" t="s">
        <v>98</v>
      </c>
      <c r="AY920" s="22" t="s">
        <v>168</v>
      </c>
      <c r="BE920" s="111">
        <f t="shared" si="59"/>
        <v>0</v>
      </c>
      <c r="BF920" s="111">
        <f t="shared" si="60"/>
        <v>0</v>
      </c>
      <c r="BG920" s="111">
        <f t="shared" si="61"/>
        <v>0</v>
      </c>
      <c r="BH920" s="111">
        <f t="shared" si="62"/>
        <v>0</v>
      </c>
      <c r="BI920" s="111">
        <f t="shared" si="63"/>
        <v>0</v>
      </c>
      <c r="BJ920" s="22" t="s">
        <v>82</v>
      </c>
      <c r="BK920" s="111">
        <f t="shared" si="64"/>
        <v>0</v>
      </c>
      <c r="BL920" s="22" t="s">
        <v>252</v>
      </c>
      <c r="BM920" s="22" t="s">
        <v>1722</v>
      </c>
    </row>
    <row r="921" spans="1:65" ht="57" customHeight="1" x14ac:dyDescent="0.3">
      <c r="A921" s="39"/>
      <c r="B921" s="139"/>
      <c r="C921" s="170" t="s">
        <v>1723</v>
      </c>
      <c r="D921" s="170" t="s">
        <v>169</v>
      </c>
      <c r="E921" s="171" t="s">
        <v>1724</v>
      </c>
      <c r="F921" s="256" t="s">
        <v>1725</v>
      </c>
      <c r="G921" s="256"/>
      <c r="H921" s="256"/>
      <c r="I921" s="256"/>
      <c r="J921" s="172" t="s">
        <v>298</v>
      </c>
      <c r="K921" s="173">
        <v>1</v>
      </c>
      <c r="L921" s="257">
        <v>0</v>
      </c>
      <c r="M921" s="257"/>
      <c r="N921" s="258">
        <f t="shared" si="55"/>
        <v>0</v>
      </c>
      <c r="O921" s="258"/>
      <c r="P921" s="258"/>
      <c r="Q921" s="258"/>
      <c r="R921" s="141"/>
      <c r="T921" s="174"/>
      <c r="U921" s="50" t="s">
        <v>39</v>
      </c>
      <c r="V921" s="41"/>
      <c r="W921" s="175">
        <f t="shared" si="56"/>
        <v>0</v>
      </c>
      <c r="X921" s="175">
        <v>0</v>
      </c>
      <c r="Y921" s="175">
        <f t="shared" si="57"/>
        <v>0</v>
      </c>
      <c r="Z921" s="175">
        <v>0</v>
      </c>
      <c r="AA921" s="176">
        <f t="shared" si="58"/>
        <v>0</v>
      </c>
      <c r="AR921" s="22" t="s">
        <v>252</v>
      </c>
      <c r="AT921" s="22" t="s">
        <v>169</v>
      </c>
      <c r="AU921" s="22" t="s">
        <v>98</v>
      </c>
      <c r="AY921" s="22" t="s">
        <v>168</v>
      </c>
      <c r="BE921" s="111">
        <f t="shared" si="59"/>
        <v>0</v>
      </c>
      <c r="BF921" s="111">
        <f t="shared" si="60"/>
        <v>0</v>
      </c>
      <c r="BG921" s="111">
        <f t="shared" si="61"/>
        <v>0</v>
      </c>
      <c r="BH921" s="111">
        <f t="shared" si="62"/>
        <v>0</v>
      </c>
      <c r="BI921" s="111">
        <f t="shared" si="63"/>
        <v>0</v>
      </c>
      <c r="BJ921" s="22" t="s">
        <v>82</v>
      </c>
      <c r="BK921" s="111">
        <f t="shared" si="64"/>
        <v>0</v>
      </c>
      <c r="BL921" s="22" t="s">
        <v>252</v>
      </c>
      <c r="BM921" s="22" t="s">
        <v>1726</v>
      </c>
    </row>
    <row r="922" spans="1:65" ht="45.6" customHeight="1" x14ac:dyDescent="0.3">
      <c r="A922" s="39"/>
      <c r="B922" s="139"/>
      <c r="C922" s="170" t="s">
        <v>1727</v>
      </c>
      <c r="D922" s="170" t="s">
        <v>169</v>
      </c>
      <c r="E922" s="171" t="s">
        <v>1728</v>
      </c>
      <c r="F922" s="256" t="s">
        <v>1729</v>
      </c>
      <c r="G922" s="256"/>
      <c r="H922" s="256"/>
      <c r="I922" s="256"/>
      <c r="J922" s="172" t="s">
        <v>298</v>
      </c>
      <c r="K922" s="173">
        <v>6</v>
      </c>
      <c r="L922" s="257">
        <v>0</v>
      </c>
      <c r="M922" s="257"/>
      <c r="N922" s="258">
        <f t="shared" si="55"/>
        <v>0</v>
      </c>
      <c r="O922" s="258"/>
      <c r="P922" s="258"/>
      <c r="Q922" s="258"/>
      <c r="R922" s="141"/>
      <c r="T922" s="174"/>
      <c r="U922" s="50" t="s">
        <v>39</v>
      </c>
      <c r="V922" s="41"/>
      <c r="W922" s="175">
        <f t="shared" si="56"/>
        <v>0</v>
      </c>
      <c r="X922" s="175">
        <v>0</v>
      </c>
      <c r="Y922" s="175">
        <f t="shared" si="57"/>
        <v>0</v>
      </c>
      <c r="Z922" s="175">
        <v>0</v>
      </c>
      <c r="AA922" s="176">
        <f t="shared" si="58"/>
        <v>0</v>
      </c>
      <c r="AR922" s="22" t="s">
        <v>252</v>
      </c>
      <c r="AT922" s="22" t="s">
        <v>169</v>
      </c>
      <c r="AU922" s="22" t="s">
        <v>98</v>
      </c>
      <c r="AY922" s="22" t="s">
        <v>168</v>
      </c>
      <c r="BE922" s="111">
        <f t="shared" si="59"/>
        <v>0</v>
      </c>
      <c r="BF922" s="111">
        <f t="shared" si="60"/>
        <v>0</v>
      </c>
      <c r="BG922" s="111">
        <f t="shared" si="61"/>
        <v>0</v>
      </c>
      <c r="BH922" s="111">
        <f t="shared" si="62"/>
        <v>0</v>
      </c>
      <c r="BI922" s="111">
        <f t="shared" si="63"/>
        <v>0</v>
      </c>
      <c r="BJ922" s="22" t="s">
        <v>82</v>
      </c>
      <c r="BK922" s="111">
        <f t="shared" si="64"/>
        <v>0</v>
      </c>
      <c r="BL922" s="22" t="s">
        <v>252</v>
      </c>
      <c r="BM922" s="22" t="s">
        <v>1730</v>
      </c>
    </row>
    <row r="923" spans="1:65" ht="45.6" customHeight="1" x14ac:dyDescent="0.3">
      <c r="A923" s="39"/>
      <c r="B923" s="139"/>
      <c r="C923" s="170" t="s">
        <v>1731</v>
      </c>
      <c r="D923" s="170" t="s">
        <v>169</v>
      </c>
      <c r="E923" s="171" t="s">
        <v>1732</v>
      </c>
      <c r="F923" s="256" t="s">
        <v>1733</v>
      </c>
      <c r="G923" s="256"/>
      <c r="H923" s="256"/>
      <c r="I923" s="256"/>
      <c r="J923" s="172" t="s">
        <v>298</v>
      </c>
      <c r="K923" s="173">
        <v>2</v>
      </c>
      <c r="L923" s="257">
        <v>0</v>
      </c>
      <c r="M923" s="257"/>
      <c r="N923" s="258">
        <f t="shared" si="55"/>
        <v>0</v>
      </c>
      <c r="O923" s="258"/>
      <c r="P923" s="258"/>
      <c r="Q923" s="258"/>
      <c r="R923" s="141"/>
      <c r="T923" s="174"/>
      <c r="U923" s="50" t="s">
        <v>39</v>
      </c>
      <c r="V923" s="41"/>
      <c r="W923" s="175">
        <f t="shared" si="56"/>
        <v>0</v>
      </c>
      <c r="X923" s="175">
        <v>0</v>
      </c>
      <c r="Y923" s="175">
        <f t="shared" si="57"/>
        <v>0</v>
      </c>
      <c r="Z923" s="175">
        <v>0</v>
      </c>
      <c r="AA923" s="176">
        <f t="shared" si="58"/>
        <v>0</v>
      </c>
      <c r="AR923" s="22" t="s">
        <v>252</v>
      </c>
      <c r="AT923" s="22" t="s">
        <v>169</v>
      </c>
      <c r="AU923" s="22" t="s">
        <v>98</v>
      </c>
      <c r="AY923" s="22" t="s">
        <v>168</v>
      </c>
      <c r="BE923" s="111">
        <f t="shared" si="59"/>
        <v>0</v>
      </c>
      <c r="BF923" s="111">
        <f t="shared" si="60"/>
        <v>0</v>
      </c>
      <c r="BG923" s="111">
        <f t="shared" si="61"/>
        <v>0</v>
      </c>
      <c r="BH923" s="111">
        <f t="shared" si="62"/>
        <v>0</v>
      </c>
      <c r="BI923" s="111">
        <f t="shared" si="63"/>
        <v>0</v>
      </c>
      <c r="BJ923" s="22" t="s">
        <v>82</v>
      </c>
      <c r="BK923" s="111">
        <f t="shared" si="64"/>
        <v>0</v>
      </c>
      <c r="BL923" s="22" t="s">
        <v>252</v>
      </c>
      <c r="BM923" s="22" t="s">
        <v>1734</v>
      </c>
    </row>
    <row r="924" spans="1:65" ht="45.6" customHeight="1" x14ac:dyDescent="0.3">
      <c r="A924" s="39"/>
      <c r="B924" s="139"/>
      <c r="C924" s="170" t="s">
        <v>1735</v>
      </c>
      <c r="D924" s="170" t="s">
        <v>169</v>
      </c>
      <c r="E924" s="171" t="s">
        <v>1736</v>
      </c>
      <c r="F924" s="256" t="s">
        <v>1737</v>
      </c>
      <c r="G924" s="256"/>
      <c r="H924" s="256"/>
      <c r="I924" s="256"/>
      <c r="J924" s="172" t="s">
        <v>298</v>
      </c>
      <c r="K924" s="173">
        <v>3</v>
      </c>
      <c r="L924" s="257">
        <v>0</v>
      </c>
      <c r="M924" s="257"/>
      <c r="N924" s="258">
        <f t="shared" si="55"/>
        <v>0</v>
      </c>
      <c r="O924" s="258"/>
      <c r="P924" s="258"/>
      <c r="Q924" s="258"/>
      <c r="R924" s="141"/>
      <c r="T924" s="174"/>
      <c r="U924" s="50" t="s">
        <v>39</v>
      </c>
      <c r="V924" s="41"/>
      <c r="W924" s="175">
        <f t="shared" si="56"/>
        <v>0</v>
      </c>
      <c r="X924" s="175">
        <v>0</v>
      </c>
      <c r="Y924" s="175">
        <f t="shared" si="57"/>
        <v>0</v>
      </c>
      <c r="Z924" s="175">
        <v>0</v>
      </c>
      <c r="AA924" s="176">
        <f t="shared" si="58"/>
        <v>0</v>
      </c>
      <c r="AR924" s="22" t="s">
        <v>252</v>
      </c>
      <c r="AT924" s="22" t="s">
        <v>169</v>
      </c>
      <c r="AU924" s="22" t="s">
        <v>98</v>
      </c>
      <c r="AY924" s="22" t="s">
        <v>168</v>
      </c>
      <c r="BE924" s="111">
        <f t="shared" si="59"/>
        <v>0</v>
      </c>
      <c r="BF924" s="111">
        <f t="shared" si="60"/>
        <v>0</v>
      </c>
      <c r="BG924" s="111">
        <f t="shared" si="61"/>
        <v>0</v>
      </c>
      <c r="BH924" s="111">
        <f t="shared" si="62"/>
        <v>0</v>
      </c>
      <c r="BI924" s="111">
        <f t="shared" si="63"/>
        <v>0</v>
      </c>
      <c r="BJ924" s="22" t="s">
        <v>82</v>
      </c>
      <c r="BK924" s="111">
        <f t="shared" si="64"/>
        <v>0</v>
      </c>
      <c r="BL924" s="22" t="s">
        <v>252</v>
      </c>
      <c r="BM924" s="22" t="s">
        <v>1738</v>
      </c>
    </row>
    <row r="925" spans="1:65" ht="45.6" customHeight="1" x14ac:dyDescent="0.3">
      <c r="A925" s="39"/>
      <c r="B925" s="139"/>
      <c r="C925" s="170" t="s">
        <v>1739</v>
      </c>
      <c r="D925" s="170" t="s">
        <v>169</v>
      </c>
      <c r="E925" s="171" t="s">
        <v>1740</v>
      </c>
      <c r="F925" s="256" t="s">
        <v>1741</v>
      </c>
      <c r="G925" s="256"/>
      <c r="H925" s="256"/>
      <c r="I925" s="256"/>
      <c r="J925" s="172" t="s">
        <v>298</v>
      </c>
      <c r="K925" s="173">
        <v>2</v>
      </c>
      <c r="L925" s="257">
        <v>0</v>
      </c>
      <c r="M925" s="257"/>
      <c r="N925" s="258">
        <f t="shared" si="55"/>
        <v>0</v>
      </c>
      <c r="O925" s="258"/>
      <c r="P925" s="258"/>
      <c r="Q925" s="258"/>
      <c r="R925" s="141"/>
      <c r="T925" s="174"/>
      <c r="U925" s="50" t="s">
        <v>39</v>
      </c>
      <c r="V925" s="41"/>
      <c r="W925" s="175">
        <f t="shared" si="56"/>
        <v>0</v>
      </c>
      <c r="X925" s="175">
        <v>0</v>
      </c>
      <c r="Y925" s="175">
        <f t="shared" si="57"/>
        <v>0</v>
      </c>
      <c r="Z925" s="175">
        <v>0</v>
      </c>
      <c r="AA925" s="176">
        <f t="shared" si="58"/>
        <v>0</v>
      </c>
      <c r="AR925" s="22" t="s">
        <v>252</v>
      </c>
      <c r="AT925" s="22" t="s">
        <v>169</v>
      </c>
      <c r="AU925" s="22" t="s">
        <v>98</v>
      </c>
      <c r="AY925" s="22" t="s">
        <v>168</v>
      </c>
      <c r="BE925" s="111">
        <f t="shared" si="59"/>
        <v>0</v>
      </c>
      <c r="BF925" s="111">
        <f t="shared" si="60"/>
        <v>0</v>
      </c>
      <c r="BG925" s="111">
        <f t="shared" si="61"/>
        <v>0</v>
      </c>
      <c r="BH925" s="111">
        <f t="shared" si="62"/>
        <v>0</v>
      </c>
      <c r="BI925" s="111">
        <f t="shared" si="63"/>
        <v>0</v>
      </c>
      <c r="BJ925" s="22" t="s">
        <v>82</v>
      </c>
      <c r="BK925" s="111">
        <f t="shared" si="64"/>
        <v>0</v>
      </c>
      <c r="BL925" s="22" t="s">
        <v>252</v>
      </c>
      <c r="BM925" s="22" t="s">
        <v>1742</v>
      </c>
    </row>
    <row r="926" spans="1:65" ht="45.6" customHeight="1" x14ac:dyDescent="0.3">
      <c r="A926" s="39"/>
      <c r="B926" s="139"/>
      <c r="C926" s="170" t="s">
        <v>1743</v>
      </c>
      <c r="D926" s="170" t="s">
        <v>169</v>
      </c>
      <c r="E926" s="171" t="s">
        <v>1744</v>
      </c>
      <c r="F926" s="256" t="s">
        <v>1745</v>
      </c>
      <c r="G926" s="256"/>
      <c r="H926" s="256"/>
      <c r="I926" s="256"/>
      <c r="J926" s="172" t="s">
        <v>298</v>
      </c>
      <c r="K926" s="173">
        <v>2</v>
      </c>
      <c r="L926" s="257">
        <v>0</v>
      </c>
      <c r="M926" s="257"/>
      <c r="N926" s="258">
        <f t="shared" si="55"/>
        <v>0</v>
      </c>
      <c r="O926" s="258"/>
      <c r="P926" s="258"/>
      <c r="Q926" s="258"/>
      <c r="R926" s="141"/>
      <c r="T926" s="174"/>
      <c r="U926" s="50" t="s">
        <v>39</v>
      </c>
      <c r="V926" s="41"/>
      <c r="W926" s="175">
        <f t="shared" si="56"/>
        <v>0</v>
      </c>
      <c r="X926" s="175">
        <v>0</v>
      </c>
      <c r="Y926" s="175">
        <f t="shared" si="57"/>
        <v>0</v>
      </c>
      <c r="Z926" s="175">
        <v>0</v>
      </c>
      <c r="AA926" s="176">
        <f t="shared" si="58"/>
        <v>0</v>
      </c>
      <c r="AR926" s="22" t="s">
        <v>252</v>
      </c>
      <c r="AT926" s="22" t="s">
        <v>169</v>
      </c>
      <c r="AU926" s="22" t="s">
        <v>98</v>
      </c>
      <c r="AY926" s="22" t="s">
        <v>168</v>
      </c>
      <c r="BE926" s="111">
        <f t="shared" si="59"/>
        <v>0</v>
      </c>
      <c r="BF926" s="111">
        <f t="shared" si="60"/>
        <v>0</v>
      </c>
      <c r="BG926" s="111">
        <f t="shared" si="61"/>
        <v>0</v>
      </c>
      <c r="BH926" s="111">
        <f t="shared" si="62"/>
        <v>0</v>
      </c>
      <c r="BI926" s="111">
        <f t="shared" si="63"/>
        <v>0</v>
      </c>
      <c r="BJ926" s="22" t="s">
        <v>82</v>
      </c>
      <c r="BK926" s="111">
        <f t="shared" si="64"/>
        <v>0</v>
      </c>
      <c r="BL926" s="22" t="s">
        <v>252</v>
      </c>
      <c r="BM926" s="22" t="s">
        <v>1746</v>
      </c>
    </row>
    <row r="927" spans="1:65" ht="57" customHeight="1" x14ac:dyDescent="0.3">
      <c r="A927" s="39"/>
      <c r="B927" s="139"/>
      <c r="C927" s="170" t="s">
        <v>1747</v>
      </c>
      <c r="D927" s="170" t="s">
        <v>169</v>
      </c>
      <c r="E927" s="171" t="s">
        <v>1748</v>
      </c>
      <c r="F927" s="256" t="s">
        <v>1749</v>
      </c>
      <c r="G927" s="256"/>
      <c r="H927" s="256"/>
      <c r="I927" s="256"/>
      <c r="J927" s="172" t="s">
        <v>298</v>
      </c>
      <c r="K927" s="173">
        <v>1</v>
      </c>
      <c r="L927" s="257">
        <v>0</v>
      </c>
      <c r="M927" s="257"/>
      <c r="N927" s="258">
        <f t="shared" si="55"/>
        <v>0</v>
      </c>
      <c r="O927" s="258"/>
      <c r="P927" s="258"/>
      <c r="Q927" s="258"/>
      <c r="R927" s="141"/>
      <c r="T927" s="174"/>
      <c r="U927" s="50" t="s">
        <v>39</v>
      </c>
      <c r="V927" s="41"/>
      <c r="W927" s="175">
        <f t="shared" si="56"/>
        <v>0</v>
      </c>
      <c r="X927" s="175">
        <v>0</v>
      </c>
      <c r="Y927" s="175">
        <f t="shared" si="57"/>
        <v>0</v>
      </c>
      <c r="Z927" s="175">
        <v>0</v>
      </c>
      <c r="AA927" s="176">
        <f t="shared" si="58"/>
        <v>0</v>
      </c>
      <c r="AR927" s="22" t="s">
        <v>252</v>
      </c>
      <c r="AT927" s="22" t="s">
        <v>169</v>
      </c>
      <c r="AU927" s="22" t="s">
        <v>98</v>
      </c>
      <c r="AY927" s="22" t="s">
        <v>168</v>
      </c>
      <c r="BE927" s="111">
        <f t="shared" si="59"/>
        <v>0</v>
      </c>
      <c r="BF927" s="111">
        <f t="shared" si="60"/>
        <v>0</v>
      </c>
      <c r="BG927" s="111">
        <f t="shared" si="61"/>
        <v>0</v>
      </c>
      <c r="BH927" s="111">
        <f t="shared" si="62"/>
        <v>0</v>
      </c>
      <c r="BI927" s="111">
        <f t="shared" si="63"/>
        <v>0</v>
      </c>
      <c r="BJ927" s="22" t="s">
        <v>82</v>
      </c>
      <c r="BK927" s="111">
        <f t="shared" si="64"/>
        <v>0</v>
      </c>
      <c r="BL927" s="22" t="s">
        <v>252</v>
      </c>
      <c r="BM927" s="22" t="s">
        <v>1750</v>
      </c>
    </row>
    <row r="928" spans="1:65" ht="45.6" customHeight="1" x14ac:dyDescent="0.3">
      <c r="A928" s="39"/>
      <c r="B928" s="139"/>
      <c r="C928" s="170" t="s">
        <v>1751</v>
      </c>
      <c r="D928" s="170" t="s">
        <v>169</v>
      </c>
      <c r="E928" s="171" t="s">
        <v>1752</v>
      </c>
      <c r="F928" s="256" t="s">
        <v>1753</v>
      </c>
      <c r="G928" s="256"/>
      <c r="H928" s="256"/>
      <c r="I928" s="256"/>
      <c r="J928" s="172" t="s">
        <v>298</v>
      </c>
      <c r="K928" s="173">
        <v>1</v>
      </c>
      <c r="L928" s="257">
        <v>0</v>
      </c>
      <c r="M928" s="257"/>
      <c r="N928" s="258">
        <f t="shared" si="55"/>
        <v>0</v>
      </c>
      <c r="O928" s="258"/>
      <c r="P928" s="258"/>
      <c r="Q928" s="258"/>
      <c r="R928" s="141"/>
      <c r="T928" s="174"/>
      <c r="U928" s="50" t="s">
        <v>39</v>
      </c>
      <c r="V928" s="41"/>
      <c r="W928" s="175">
        <f t="shared" si="56"/>
        <v>0</v>
      </c>
      <c r="X928" s="175">
        <v>0</v>
      </c>
      <c r="Y928" s="175">
        <f t="shared" si="57"/>
        <v>0</v>
      </c>
      <c r="Z928" s="175">
        <v>0</v>
      </c>
      <c r="AA928" s="176">
        <f t="shared" si="58"/>
        <v>0</v>
      </c>
      <c r="AR928" s="22" t="s">
        <v>252</v>
      </c>
      <c r="AT928" s="22" t="s">
        <v>169</v>
      </c>
      <c r="AU928" s="22" t="s">
        <v>98</v>
      </c>
      <c r="AY928" s="22" t="s">
        <v>168</v>
      </c>
      <c r="BE928" s="111">
        <f t="shared" si="59"/>
        <v>0</v>
      </c>
      <c r="BF928" s="111">
        <f t="shared" si="60"/>
        <v>0</v>
      </c>
      <c r="BG928" s="111">
        <f t="shared" si="61"/>
        <v>0</v>
      </c>
      <c r="BH928" s="111">
        <f t="shared" si="62"/>
        <v>0</v>
      </c>
      <c r="BI928" s="111">
        <f t="shared" si="63"/>
        <v>0</v>
      </c>
      <c r="BJ928" s="22" t="s">
        <v>82</v>
      </c>
      <c r="BK928" s="111">
        <f t="shared" si="64"/>
        <v>0</v>
      </c>
      <c r="BL928" s="22" t="s">
        <v>252</v>
      </c>
      <c r="BM928" s="22" t="s">
        <v>1754</v>
      </c>
    </row>
    <row r="929" spans="1:65" ht="57" customHeight="1" x14ac:dyDescent="0.3">
      <c r="A929" s="39"/>
      <c r="B929" s="139"/>
      <c r="C929" s="170" t="s">
        <v>1755</v>
      </c>
      <c r="D929" s="170" t="s">
        <v>169</v>
      </c>
      <c r="E929" s="171" t="s">
        <v>1756</v>
      </c>
      <c r="F929" s="256" t="s">
        <v>1757</v>
      </c>
      <c r="G929" s="256"/>
      <c r="H929" s="256"/>
      <c r="I929" s="256"/>
      <c r="J929" s="172" t="s">
        <v>298</v>
      </c>
      <c r="K929" s="173">
        <v>1</v>
      </c>
      <c r="L929" s="257">
        <v>0</v>
      </c>
      <c r="M929" s="257"/>
      <c r="N929" s="258">
        <f t="shared" si="55"/>
        <v>0</v>
      </c>
      <c r="O929" s="258"/>
      <c r="P929" s="258"/>
      <c r="Q929" s="258"/>
      <c r="R929" s="141"/>
      <c r="T929" s="174"/>
      <c r="U929" s="50" t="s">
        <v>39</v>
      </c>
      <c r="V929" s="41"/>
      <c r="W929" s="175">
        <f t="shared" si="56"/>
        <v>0</v>
      </c>
      <c r="X929" s="175">
        <v>0</v>
      </c>
      <c r="Y929" s="175">
        <f t="shared" si="57"/>
        <v>0</v>
      </c>
      <c r="Z929" s="175">
        <v>0</v>
      </c>
      <c r="AA929" s="176">
        <f t="shared" si="58"/>
        <v>0</v>
      </c>
      <c r="AR929" s="22" t="s">
        <v>252</v>
      </c>
      <c r="AT929" s="22" t="s">
        <v>169</v>
      </c>
      <c r="AU929" s="22" t="s">
        <v>98</v>
      </c>
      <c r="AY929" s="22" t="s">
        <v>168</v>
      </c>
      <c r="BE929" s="111">
        <f t="shared" si="59"/>
        <v>0</v>
      </c>
      <c r="BF929" s="111">
        <f t="shared" si="60"/>
        <v>0</v>
      </c>
      <c r="BG929" s="111">
        <f t="shared" si="61"/>
        <v>0</v>
      </c>
      <c r="BH929" s="111">
        <f t="shared" si="62"/>
        <v>0</v>
      </c>
      <c r="BI929" s="111">
        <f t="shared" si="63"/>
        <v>0</v>
      </c>
      <c r="BJ929" s="22" t="s">
        <v>82</v>
      </c>
      <c r="BK929" s="111">
        <f t="shared" si="64"/>
        <v>0</v>
      </c>
      <c r="BL929" s="22" t="s">
        <v>252</v>
      </c>
      <c r="BM929" s="22" t="s">
        <v>1758</v>
      </c>
    </row>
    <row r="930" spans="1:65" ht="45.6" customHeight="1" x14ac:dyDescent="0.3">
      <c r="A930" s="39"/>
      <c r="B930" s="139"/>
      <c r="C930" s="170" t="s">
        <v>1759</v>
      </c>
      <c r="D930" s="170" t="s">
        <v>169</v>
      </c>
      <c r="E930" s="171" t="s">
        <v>1760</v>
      </c>
      <c r="F930" s="256" t="s">
        <v>1761</v>
      </c>
      <c r="G930" s="256"/>
      <c r="H930" s="256"/>
      <c r="I930" s="256"/>
      <c r="J930" s="172" t="s">
        <v>298</v>
      </c>
      <c r="K930" s="173">
        <v>10</v>
      </c>
      <c r="L930" s="257">
        <v>0</v>
      </c>
      <c r="M930" s="257"/>
      <c r="N930" s="258">
        <f t="shared" si="55"/>
        <v>0</v>
      </c>
      <c r="O930" s="258"/>
      <c r="P930" s="258"/>
      <c r="Q930" s="258"/>
      <c r="R930" s="141"/>
      <c r="T930" s="174"/>
      <c r="U930" s="50" t="s">
        <v>39</v>
      </c>
      <c r="V930" s="41"/>
      <c r="W930" s="175">
        <f t="shared" si="56"/>
        <v>0</v>
      </c>
      <c r="X930" s="175">
        <v>0</v>
      </c>
      <c r="Y930" s="175">
        <f t="shared" si="57"/>
        <v>0</v>
      </c>
      <c r="Z930" s="175">
        <v>0</v>
      </c>
      <c r="AA930" s="176">
        <f t="shared" si="58"/>
        <v>0</v>
      </c>
      <c r="AR930" s="22" t="s">
        <v>252</v>
      </c>
      <c r="AT930" s="22" t="s">
        <v>169</v>
      </c>
      <c r="AU930" s="22" t="s">
        <v>98</v>
      </c>
      <c r="AY930" s="22" t="s">
        <v>168</v>
      </c>
      <c r="BE930" s="111">
        <f t="shared" si="59"/>
        <v>0</v>
      </c>
      <c r="BF930" s="111">
        <f t="shared" si="60"/>
        <v>0</v>
      </c>
      <c r="BG930" s="111">
        <f t="shared" si="61"/>
        <v>0</v>
      </c>
      <c r="BH930" s="111">
        <f t="shared" si="62"/>
        <v>0</v>
      </c>
      <c r="BI930" s="111">
        <f t="shared" si="63"/>
        <v>0</v>
      </c>
      <c r="BJ930" s="22" t="s">
        <v>82</v>
      </c>
      <c r="BK930" s="111">
        <f t="shared" si="64"/>
        <v>0</v>
      </c>
      <c r="BL930" s="22" t="s">
        <v>252</v>
      </c>
      <c r="BM930" s="22" t="s">
        <v>1762</v>
      </c>
    </row>
    <row r="931" spans="1:65" s="177" customFormat="1" ht="14.4" customHeight="1" x14ac:dyDescent="0.3">
      <c r="B931" s="178"/>
      <c r="C931" s="179"/>
      <c r="D931" s="179"/>
      <c r="E931" s="180"/>
      <c r="F931" s="259" t="s">
        <v>1763</v>
      </c>
      <c r="G931" s="259"/>
      <c r="H931" s="259"/>
      <c r="I931" s="259"/>
      <c r="J931" s="179"/>
      <c r="K931" s="181">
        <v>10</v>
      </c>
      <c r="L931" s="179"/>
      <c r="M931" s="179"/>
      <c r="N931" s="179"/>
      <c r="O931" s="179"/>
      <c r="P931" s="179"/>
      <c r="Q931" s="179"/>
      <c r="R931" s="182"/>
      <c r="T931" s="183"/>
      <c r="U931" s="179"/>
      <c r="V931" s="179"/>
      <c r="W931" s="179"/>
      <c r="X931" s="179"/>
      <c r="Y931" s="179"/>
      <c r="Z931" s="179"/>
      <c r="AA931" s="184"/>
      <c r="AT931" s="185" t="s">
        <v>176</v>
      </c>
      <c r="AU931" s="185" t="s">
        <v>98</v>
      </c>
      <c r="AV931" s="177" t="s">
        <v>98</v>
      </c>
      <c r="AW931" s="177" t="s">
        <v>32</v>
      </c>
      <c r="AX931" s="177" t="s">
        <v>82</v>
      </c>
      <c r="AY931" s="185" t="s">
        <v>168</v>
      </c>
    </row>
    <row r="932" spans="1:65" s="39" customFormat="1" ht="34.200000000000003" customHeight="1" x14ac:dyDescent="0.3">
      <c r="B932" s="139"/>
      <c r="C932" s="170" t="s">
        <v>1764</v>
      </c>
      <c r="D932" s="170" t="s">
        <v>169</v>
      </c>
      <c r="E932" s="171" t="s">
        <v>1765</v>
      </c>
      <c r="F932" s="256" t="s">
        <v>1766</v>
      </c>
      <c r="G932" s="256"/>
      <c r="H932" s="256"/>
      <c r="I932" s="256"/>
      <c r="J932" s="172" t="s">
        <v>298</v>
      </c>
      <c r="K932" s="173">
        <v>1</v>
      </c>
      <c r="L932" s="257">
        <v>0</v>
      </c>
      <c r="M932" s="257"/>
      <c r="N932" s="258">
        <f t="shared" ref="N932:N941" si="65">ROUND(L932*K932,2)</f>
        <v>0</v>
      </c>
      <c r="O932" s="258"/>
      <c r="P932" s="258"/>
      <c r="Q932" s="258"/>
      <c r="R932" s="141"/>
      <c r="T932" s="174"/>
      <c r="U932" s="50" t="s">
        <v>39</v>
      </c>
      <c r="V932" s="41"/>
      <c r="W932" s="175">
        <f t="shared" ref="W932:W941" si="66">V932*K932</f>
        <v>0</v>
      </c>
      <c r="X932" s="175">
        <v>0</v>
      </c>
      <c r="Y932" s="175">
        <f t="shared" ref="Y932:Y941" si="67">X932*K932</f>
        <v>0</v>
      </c>
      <c r="Z932" s="175">
        <v>0</v>
      </c>
      <c r="AA932" s="176">
        <f t="shared" ref="AA932:AA941" si="68">Z932*K932</f>
        <v>0</v>
      </c>
      <c r="AR932" s="22" t="s">
        <v>252</v>
      </c>
      <c r="AT932" s="22" t="s">
        <v>169</v>
      </c>
      <c r="AU932" s="22" t="s">
        <v>98</v>
      </c>
      <c r="AY932" s="22" t="s">
        <v>168</v>
      </c>
      <c r="BE932" s="111">
        <f t="shared" ref="BE932:BE941" si="69">IF(U932="základní",N932,0)</f>
        <v>0</v>
      </c>
      <c r="BF932" s="111">
        <f t="shared" ref="BF932:BF941" si="70">IF(U932="snížená",N932,0)</f>
        <v>0</v>
      </c>
      <c r="BG932" s="111">
        <f t="shared" ref="BG932:BG941" si="71">IF(U932="zákl. přenesená",N932,0)</f>
        <v>0</v>
      </c>
      <c r="BH932" s="111">
        <f t="shared" ref="BH932:BH941" si="72">IF(U932="sníž. přenesená",N932,0)</f>
        <v>0</v>
      </c>
      <c r="BI932" s="111">
        <f t="shared" ref="BI932:BI941" si="73">IF(U932="nulová",N932,0)</f>
        <v>0</v>
      </c>
      <c r="BJ932" s="22" t="s">
        <v>82</v>
      </c>
      <c r="BK932" s="111">
        <f t="shared" ref="BK932:BK941" si="74">ROUND(L932*K932,2)</f>
        <v>0</v>
      </c>
      <c r="BL932" s="22" t="s">
        <v>252</v>
      </c>
      <c r="BM932" s="22" t="s">
        <v>1767</v>
      </c>
    </row>
    <row r="933" spans="1:65" s="39" customFormat="1" ht="34.200000000000003" customHeight="1" x14ac:dyDescent="0.3">
      <c r="B933" s="139"/>
      <c r="C933" s="170" t="s">
        <v>1768</v>
      </c>
      <c r="D933" s="170" t="s">
        <v>169</v>
      </c>
      <c r="E933" s="171" t="s">
        <v>1769</v>
      </c>
      <c r="F933" s="256" t="s">
        <v>1770</v>
      </c>
      <c r="G933" s="256"/>
      <c r="H933" s="256"/>
      <c r="I933" s="256"/>
      <c r="J933" s="172" t="s">
        <v>298</v>
      </c>
      <c r="K933" s="173">
        <v>1</v>
      </c>
      <c r="L933" s="257">
        <v>0</v>
      </c>
      <c r="M933" s="257"/>
      <c r="N933" s="258">
        <f t="shared" si="65"/>
        <v>0</v>
      </c>
      <c r="O933" s="258"/>
      <c r="P933" s="258"/>
      <c r="Q933" s="258"/>
      <c r="R933" s="141"/>
      <c r="T933" s="174"/>
      <c r="U933" s="50" t="s">
        <v>39</v>
      </c>
      <c r="V933" s="41"/>
      <c r="W933" s="175">
        <f t="shared" si="66"/>
        <v>0</v>
      </c>
      <c r="X933" s="175">
        <v>0</v>
      </c>
      <c r="Y933" s="175">
        <f t="shared" si="67"/>
        <v>0</v>
      </c>
      <c r="Z933" s="175">
        <v>0</v>
      </c>
      <c r="AA933" s="176">
        <f t="shared" si="68"/>
        <v>0</v>
      </c>
      <c r="AR933" s="22" t="s">
        <v>252</v>
      </c>
      <c r="AT933" s="22" t="s">
        <v>169</v>
      </c>
      <c r="AU933" s="22" t="s">
        <v>98</v>
      </c>
      <c r="AY933" s="22" t="s">
        <v>168</v>
      </c>
      <c r="BE933" s="111">
        <f t="shared" si="69"/>
        <v>0</v>
      </c>
      <c r="BF933" s="111">
        <f t="shared" si="70"/>
        <v>0</v>
      </c>
      <c r="BG933" s="111">
        <f t="shared" si="71"/>
        <v>0</v>
      </c>
      <c r="BH933" s="111">
        <f t="shared" si="72"/>
        <v>0</v>
      </c>
      <c r="BI933" s="111">
        <f t="shared" si="73"/>
        <v>0</v>
      </c>
      <c r="BJ933" s="22" t="s">
        <v>82</v>
      </c>
      <c r="BK933" s="111">
        <f t="shared" si="74"/>
        <v>0</v>
      </c>
      <c r="BL933" s="22" t="s">
        <v>252</v>
      </c>
      <c r="BM933" s="22" t="s">
        <v>1771</v>
      </c>
    </row>
    <row r="934" spans="1:65" s="39" customFormat="1" ht="34.200000000000003" customHeight="1" x14ac:dyDescent="0.3">
      <c r="B934" s="139"/>
      <c r="C934" s="170" t="s">
        <v>1772</v>
      </c>
      <c r="D934" s="170" t="s">
        <v>169</v>
      </c>
      <c r="E934" s="171" t="s">
        <v>1773</v>
      </c>
      <c r="F934" s="256" t="s">
        <v>1774</v>
      </c>
      <c r="G934" s="256"/>
      <c r="H934" s="256"/>
      <c r="I934" s="256"/>
      <c r="J934" s="172" t="s">
        <v>298</v>
      </c>
      <c r="K934" s="173">
        <v>1</v>
      </c>
      <c r="L934" s="257">
        <v>0</v>
      </c>
      <c r="M934" s="257"/>
      <c r="N934" s="258">
        <f t="shared" si="65"/>
        <v>0</v>
      </c>
      <c r="O934" s="258"/>
      <c r="P934" s="258"/>
      <c r="Q934" s="258"/>
      <c r="R934" s="141"/>
      <c r="T934" s="174"/>
      <c r="U934" s="50" t="s">
        <v>39</v>
      </c>
      <c r="V934" s="41"/>
      <c r="W934" s="175">
        <f t="shared" si="66"/>
        <v>0</v>
      </c>
      <c r="X934" s="175">
        <v>0</v>
      </c>
      <c r="Y934" s="175">
        <f t="shared" si="67"/>
        <v>0</v>
      </c>
      <c r="Z934" s="175">
        <v>0</v>
      </c>
      <c r="AA934" s="176">
        <f t="shared" si="68"/>
        <v>0</v>
      </c>
      <c r="AR934" s="22" t="s">
        <v>252</v>
      </c>
      <c r="AT934" s="22" t="s">
        <v>169</v>
      </c>
      <c r="AU934" s="22" t="s">
        <v>98</v>
      </c>
      <c r="AY934" s="22" t="s">
        <v>168</v>
      </c>
      <c r="BE934" s="111">
        <f t="shared" si="69"/>
        <v>0</v>
      </c>
      <c r="BF934" s="111">
        <f t="shared" si="70"/>
        <v>0</v>
      </c>
      <c r="BG934" s="111">
        <f t="shared" si="71"/>
        <v>0</v>
      </c>
      <c r="BH934" s="111">
        <f t="shared" si="72"/>
        <v>0</v>
      </c>
      <c r="BI934" s="111">
        <f t="shared" si="73"/>
        <v>0</v>
      </c>
      <c r="BJ934" s="22" t="s">
        <v>82</v>
      </c>
      <c r="BK934" s="111">
        <f t="shared" si="74"/>
        <v>0</v>
      </c>
      <c r="BL934" s="22" t="s">
        <v>252</v>
      </c>
      <c r="BM934" s="22" t="s">
        <v>1775</v>
      </c>
    </row>
    <row r="935" spans="1:65" s="39" customFormat="1" ht="45.6" customHeight="1" x14ac:dyDescent="0.3">
      <c r="B935" s="139"/>
      <c r="C935" s="170" t="s">
        <v>1776</v>
      </c>
      <c r="D935" s="170" t="s">
        <v>169</v>
      </c>
      <c r="E935" s="171" t="s">
        <v>1777</v>
      </c>
      <c r="F935" s="256" t="s">
        <v>1778</v>
      </c>
      <c r="G935" s="256"/>
      <c r="H935" s="256"/>
      <c r="I935" s="256"/>
      <c r="J935" s="172" t="s">
        <v>298</v>
      </c>
      <c r="K935" s="173">
        <v>3</v>
      </c>
      <c r="L935" s="257">
        <v>0</v>
      </c>
      <c r="M935" s="257"/>
      <c r="N935" s="258">
        <f t="shared" si="65"/>
        <v>0</v>
      </c>
      <c r="O935" s="258"/>
      <c r="P935" s="258"/>
      <c r="Q935" s="258"/>
      <c r="R935" s="141"/>
      <c r="T935" s="174"/>
      <c r="U935" s="50" t="s">
        <v>39</v>
      </c>
      <c r="V935" s="41"/>
      <c r="W935" s="175">
        <f t="shared" si="66"/>
        <v>0</v>
      </c>
      <c r="X935" s="175">
        <v>0</v>
      </c>
      <c r="Y935" s="175">
        <f t="shared" si="67"/>
        <v>0</v>
      </c>
      <c r="Z935" s="175">
        <v>0</v>
      </c>
      <c r="AA935" s="176">
        <f t="shared" si="68"/>
        <v>0</v>
      </c>
      <c r="AR935" s="22" t="s">
        <v>252</v>
      </c>
      <c r="AT935" s="22" t="s">
        <v>169</v>
      </c>
      <c r="AU935" s="22" t="s">
        <v>98</v>
      </c>
      <c r="AY935" s="22" t="s">
        <v>168</v>
      </c>
      <c r="BE935" s="111">
        <f t="shared" si="69"/>
        <v>0</v>
      </c>
      <c r="BF935" s="111">
        <f t="shared" si="70"/>
        <v>0</v>
      </c>
      <c r="BG935" s="111">
        <f t="shared" si="71"/>
        <v>0</v>
      </c>
      <c r="BH935" s="111">
        <f t="shared" si="72"/>
        <v>0</v>
      </c>
      <c r="BI935" s="111">
        <f t="shared" si="73"/>
        <v>0</v>
      </c>
      <c r="BJ935" s="22" t="s">
        <v>82</v>
      </c>
      <c r="BK935" s="111">
        <f t="shared" si="74"/>
        <v>0</v>
      </c>
      <c r="BL935" s="22" t="s">
        <v>252</v>
      </c>
      <c r="BM935" s="22" t="s">
        <v>1779</v>
      </c>
    </row>
    <row r="936" spans="1:65" s="39" customFormat="1" ht="14.4" customHeight="1" x14ac:dyDescent="0.3">
      <c r="B936" s="139"/>
      <c r="C936" s="170" t="s">
        <v>1780</v>
      </c>
      <c r="D936" s="170" t="s">
        <v>169</v>
      </c>
      <c r="E936" s="171" t="s">
        <v>1781</v>
      </c>
      <c r="F936" s="256" t="s">
        <v>1782</v>
      </c>
      <c r="G936" s="256"/>
      <c r="H936" s="256"/>
      <c r="I936" s="256"/>
      <c r="J936" s="172" t="s">
        <v>298</v>
      </c>
      <c r="K936" s="173">
        <v>6</v>
      </c>
      <c r="L936" s="257">
        <v>0</v>
      </c>
      <c r="M936" s="257"/>
      <c r="N936" s="258">
        <f t="shared" si="65"/>
        <v>0</v>
      </c>
      <c r="O936" s="258"/>
      <c r="P936" s="258"/>
      <c r="Q936" s="258"/>
      <c r="R936" s="141"/>
      <c r="T936" s="174"/>
      <c r="U936" s="50" t="s">
        <v>39</v>
      </c>
      <c r="V936" s="41"/>
      <c r="W936" s="175">
        <f t="shared" si="66"/>
        <v>0</v>
      </c>
      <c r="X936" s="175">
        <v>0</v>
      </c>
      <c r="Y936" s="175">
        <f t="shared" si="67"/>
        <v>0</v>
      </c>
      <c r="Z936" s="175">
        <v>0</v>
      </c>
      <c r="AA936" s="176">
        <f t="shared" si="68"/>
        <v>0</v>
      </c>
      <c r="AR936" s="22" t="s">
        <v>252</v>
      </c>
      <c r="AT936" s="22" t="s">
        <v>169</v>
      </c>
      <c r="AU936" s="22" t="s">
        <v>98</v>
      </c>
      <c r="AY936" s="22" t="s">
        <v>168</v>
      </c>
      <c r="BE936" s="111">
        <f t="shared" si="69"/>
        <v>0</v>
      </c>
      <c r="BF936" s="111">
        <f t="shared" si="70"/>
        <v>0</v>
      </c>
      <c r="BG936" s="111">
        <f t="shared" si="71"/>
        <v>0</v>
      </c>
      <c r="BH936" s="111">
        <f t="shared" si="72"/>
        <v>0</v>
      </c>
      <c r="BI936" s="111">
        <f t="shared" si="73"/>
        <v>0</v>
      </c>
      <c r="BJ936" s="22" t="s">
        <v>82</v>
      </c>
      <c r="BK936" s="111">
        <f t="shared" si="74"/>
        <v>0</v>
      </c>
      <c r="BL936" s="22" t="s">
        <v>252</v>
      </c>
      <c r="BM936" s="22" t="s">
        <v>1783</v>
      </c>
    </row>
    <row r="937" spans="1:65" s="39" customFormat="1" ht="14.4" customHeight="1" x14ac:dyDescent="0.3">
      <c r="B937" s="139"/>
      <c r="C937" s="170" t="s">
        <v>1784</v>
      </c>
      <c r="D937" s="170" t="s">
        <v>169</v>
      </c>
      <c r="E937" s="171" t="s">
        <v>1785</v>
      </c>
      <c r="F937" s="256" t="s">
        <v>1786</v>
      </c>
      <c r="G937" s="256"/>
      <c r="H937" s="256"/>
      <c r="I937" s="256"/>
      <c r="J937" s="172" t="s">
        <v>298</v>
      </c>
      <c r="K937" s="173">
        <v>9</v>
      </c>
      <c r="L937" s="257">
        <v>0</v>
      </c>
      <c r="M937" s="257"/>
      <c r="N937" s="258">
        <f t="shared" si="65"/>
        <v>0</v>
      </c>
      <c r="O937" s="258"/>
      <c r="P937" s="258"/>
      <c r="Q937" s="258"/>
      <c r="R937" s="141"/>
      <c r="T937" s="174"/>
      <c r="U937" s="50" t="s">
        <v>39</v>
      </c>
      <c r="V937" s="41"/>
      <c r="W937" s="175">
        <f t="shared" si="66"/>
        <v>0</v>
      </c>
      <c r="X937" s="175">
        <v>0</v>
      </c>
      <c r="Y937" s="175">
        <f t="shared" si="67"/>
        <v>0</v>
      </c>
      <c r="Z937" s="175">
        <v>0</v>
      </c>
      <c r="AA937" s="176">
        <f t="shared" si="68"/>
        <v>0</v>
      </c>
      <c r="AR937" s="22" t="s">
        <v>252</v>
      </c>
      <c r="AT937" s="22" t="s">
        <v>169</v>
      </c>
      <c r="AU937" s="22" t="s">
        <v>98</v>
      </c>
      <c r="AY937" s="22" t="s">
        <v>168</v>
      </c>
      <c r="BE937" s="111">
        <f t="shared" si="69"/>
        <v>0</v>
      </c>
      <c r="BF937" s="111">
        <f t="shared" si="70"/>
        <v>0</v>
      </c>
      <c r="BG937" s="111">
        <f t="shared" si="71"/>
        <v>0</v>
      </c>
      <c r="BH937" s="111">
        <f t="shared" si="72"/>
        <v>0</v>
      </c>
      <c r="BI937" s="111">
        <f t="shared" si="73"/>
        <v>0</v>
      </c>
      <c r="BJ937" s="22" t="s">
        <v>82</v>
      </c>
      <c r="BK937" s="111">
        <f t="shared" si="74"/>
        <v>0</v>
      </c>
      <c r="BL937" s="22" t="s">
        <v>252</v>
      </c>
      <c r="BM937" s="22" t="s">
        <v>1787</v>
      </c>
    </row>
    <row r="938" spans="1:65" s="39" customFormat="1" ht="14.4" customHeight="1" x14ac:dyDescent="0.3">
      <c r="B938" s="139"/>
      <c r="C938" s="170" t="s">
        <v>1788</v>
      </c>
      <c r="D938" s="170" t="s">
        <v>169</v>
      </c>
      <c r="E938" s="171" t="s">
        <v>1789</v>
      </c>
      <c r="F938" s="256" t="s">
        <v>1790</v>
      </c>
      <c r="G938" s="256"/>
      <c r="H938" s="256"/>
      <c r="I938" s="256"/>
      <c r="J938" s="172" t="s">
        <v>298</v>
      </c>
      <c r="K938" s="173">
        <v>6</v>
      </c>
      <c r="L938" s="257">
        <v>0</v>
      </c>
      <c r="M938" s="257"/>
      <c r="N938" s="258">
        <f t="shared" si="65"/>
        <v>0</v>
      </c>
      <c r="O938" s="258"/>
      <c r="P938" s="258"/>
      <c r="Q938" s="258"/>
      <c r="R938" s="141"/>
      <c r="T938" s="174"/>
      <c r="U938" s="50" t="s">
        <v>39</v>
      </c>
      <c r="V938" s="41"/>
      <c r="W938" s="175">
        <f t="shared" si="66"/>
        <v>0</v>
      </c>
      <c r="X938" s="175">
        <v>0</v>
      </c>
      <c r="Y938" s="175">
        <f t="shared" si="67"/>
        <v>0</v>
      </c>
      <c r="Z938" s="175">
        <v>0</v>
      </c>
      <c r="AA938" s="176">
        <f t="shared" si="68"/>
        <v>0</v>
      </c>
      <c r="AR938" s="22" t="s">
        <v>252</v>
      </c>
      <c r="AT938" s="22" t="s">
        <v>169</v>
      </c>
      <c r="AU938" s="22" t="s">
        <v>98</v>
      </c>
      <c r="AY938" s="22" t="s">
        <v>168</v>
      </c>
      <c r="BE938" s="111">
        <f t="shared" si="69"/>
        <v>0</v>
      </c>
      <c r="BF938" s="111">
        <f t="shared" si="70"/>
        <v>0</v>
      </c>
      <c r="BG938" s="111">
        <f t="shared" si="71"/>
        <v>0</v>
      </c>
      <c r="BH938" s="111">
        <f t="shared" si="72"/>
        <v>0</v>
      </c>
      <c r="BI938" s="111">
        <f t="shared" si="73"/>
        <v>0</v>
      </c>
      <c r="BJ938" s="22" t="s">
        <v>82</v>
      </c>
      <c r="BK938" s="111">
        <f t="shared" si="74"/>
        <v>0</v>
      </c>
      <c r="BL938" s="22" t="s">
        <v>252</v>
      </c>
      <c r="BM938" s="22" t="s">
        <v>1791</v>
      </c>
    </row>
    <row r="939" spans="1:65" s="39" customFormat="1" ht="14.4" customHeight="1" x14ac:dyDescent="0.3">
      <c r="B939" s="139"/>
      <c r="C939" s="170" t="s">
        <v>1792</v>
      </c>
      <c r="D939" s="170" t="s">
        <v>169</v>
      </c>
      <c r="E939" s="171" t="s">
        <v>1793</v>
      </c>
      <c r="F939" s="256" t="s">
        <v>1794</v>
      </c>
      <c r="G939" s="256"/>
      <c r="H939" s="256"/>
      <c r="I939" s="256"/>
      <c r="J939" s="172" t="s">
        <v>298</v>
      </c>
      <c r="K939" s="173">
        <v>6</v>
      </c>
      <c r="L939" s="257">
        <v>0</v>
      </c>
      <c r="M939" s="257"/>
      <c r="N939" s="258">
        <f t="shared" si="65"/>
        <v>0</v>
      </c>
      <c r="O939" s="258"/>
      <c r="P939" s="258"/>
      <c r="Q939" s="258"/>
      <c r="R939" s="141"/>
      <c r="T939" s="174"/>
      <c r="U939" s="50" t="s">
        <v>39</v>
      </c>
      <c r="V939" s="41"/>
      <c r="W939" s="175">
        <f t="shared" si="66"/>
        <v>0</v>
      </c>
      <c r="X939" s="175">
        <v>0</v>
      </c>
      <c r="Y939" s="175">
        <f t="shared" si="67"/>
        <v>0</v>
      </c>
      <c r="Z939" s="175">
        <v>0</v>
      </c>
      <c r="AA939" s="176">
        <f t="shared" si="68"/>
        <v>0</v>
      </c>
      <c r="AR939" s="22" t="s">
        <v>252</v>
      </c>
      <c r="AT939" s="22" t="s">
        <v>169</v>
      </c>
      <c r="AU939" s="22" t="s">
        <v>98</v>
      </c>
      <c r="AY939" s="22" t="s">
        <v>168</v>
      </c>
      <c r="BE939" s="111">
        <f t="shared" si="69"/>
        <v>0</v>
      </c>
      <c r="BF939" s="111">
        <f t="shared" si="70"/>
        <v>0</v>
      </c>
      <c r="BG939" s="111">
        <f t="shared" si="71"/>
        <v>0</v>
      </c>
      <c r="BH939" s="111">
        <f t="shared" si="72"/>
        <v>0</v>
      </c>
      <c r="BI939" s="111">
        <f t="shared" si="73"/>
        <v>0</v>
      </c>
      <c r="BJ939" s="22" t="s">
        <v>82</v>
      </c>
      <c r="BK939" s="111">
        <f t="shared" si="74"/>
        <v>0</v>
      </c>
      <c r="BL939" s="22" t="s">
        <v>252</v>
      </c>
      <c r="BM939" s="22" t="s">
        <v>1795</v>
      </c>
    </row>
    <row r="940" spans="1:65" s="39" customFormat="1" ht="14.4" customHeight="1" x14ac:dyDescent="0.3">
      <c r="B940" s="139"/>
      <c r="C940" s="170" t="s">
        <v>1796</v>
      </c>
      <c r="D940" s="170" t="s">
        <v>169</v>
      </c>
      <c r="E940" s="171" t="s">
        <v>1797</v>
      </c>
      <c r="F940" s="256" t="s">
        <v>1798</v>
      </c>
      <c r="G940" s="256"/>
      <c r="H940" s="256"/>
      <c r="I940" s="256"/>
      <c r="J940" s="172" t="s">
        <v>298</v>
      </c>
      <c r="K940" s="173">
        <v>2</v>
      </c>
      <c r="L940" s="257">
        <v>0</v>
      </c>
      <c r="M940" s="257"/>
      <c r="N940" s="258">
        <f t="shared" si="65"/>
        <v>0</v>
      </c>
      <c r="O940" s="258"/>
      <c r="P940" s="258"/>
      <c r="Q940" s="258"/>
      <c r="R940" s="141"/>
      <c r="T940" s="174"/>
      <c r="U940" s="50" t="s">
        <v>39</v>
      </c>
      <c r="V940" s="41"/>
      <c r="W940" s="175">
        <f t="shared" si="66"/>
        <v>0</v>
      </c>
      <c r="X940" s="175">
        <v>0</v>
      </c>
      <c r="Y940" s="175">
        <f t="shared" si="67"/>
        <v>0</v>
      </c>
      <c r="Z940" s="175">
        <v>0</v>
      </c>
      <c r="AA940" s="176">
        <f t="shared" si="68"/>
        <v>0</v>
      </c>
      <c r="AR940" s="22" t="s">
        <v>252</v>
      </c>
      <c r="AT940" s="22" t="s">
        <v>169</v>
      </c>
      <c r="AU940" s="22" t="s">
        <v>98</v>
      </c>
      <c r="AY940" s="22" t="s">
        <v>168</v>
      </c>
      <c r="BE940" s="111">
        <f t="shared" si="69"/>
        <v>0</v>
      </c>
      <c r="BF940" s="111">
        <f t="shared" si="70"/>
        <v>0</v>
      </c>
      <c r="BG940" s="111">
        <f t="shared" si="71"/>
        <v>0</v>
      </c>
      <c r="BH940" s="111">
        <f t="shared" si="72"/>
        <v>0</v>
      </c>
      <c r="BI940" s="111">
        <f t="shared" si="73"/>
        <v>0</v>
      </c>
      <c r="BJ940" s="22" t="s">
        <v>82</v>
      </c>
      <c r="BK940" s="111">
        <f t="shared" si="74"/>
        <v>0</v>
      </c>
      <c r="BL940" s="22" t="s">
        <v>252</v>
      </c>
      <c r="BM940" s="22" t="s">
        <v>1799</v>
      </c>
    </row>
    <row r="941" spans="1:65" s="39" customFormat="1" ht="14.4" customHeight="1" x14ac:dyDescent="0.3">
      <c r="B941" s="139"/>
      <c r="C941" s="170" t="s">
        <v>1800</v>
      </c>
      <c r="D941" s="170" t="s">
        <v>169</v>
      </c>
      <c r="E941" s="171" t="s">
        <v>1801</v>
      </c>
      <c r="F941" s="256" t="s">
        <v>1802</v>
      </c>
      <c r="G941" s="256"/>
      <c r="H941" s="256"/>
      <c r="I941" s="256"/>
      <c r="J941" s="172" t="s">
        <v>298</v>
      </c>
      <c r="K941" s="173">
        <v>4</v>
      </c>
      <c r="L941" s="257">
        <v>0</v>
      </c>
      <c r="M941" s="257"/>
      <c r="N941" s="258">
        <f t="shared" si="65"/>
        <v>0</v>
      </c>
      <c r="O941" s="258"/>
      <c r="P941" s="258"/>
      <c r="Q941" s="258"/>
      <c r="R941" s="141"/>
      <c r="T941" s="174"/>
      <c r="U941" s="50" t="s">
        <v>39</v>
      </c>
      <c r="V941" s="41"/>
      <c r="W941" s="175">
        <f t="shared" si="66"/>
        <v>0</v>
      </c>
      <c r="X941" s="175">
        <v>0</v>
      </c>
      <c r="Y941" s="175">
        <f t="shared" si="67"/>
        <v>0</v>
      </c>
      <c r="Z941" s="175">
        <v>0</v>
      </c>
      <c r="AA941" s="176">
        <f t="shared" si="68"/>
        <v>0</v>
      </c>
      <c r="AR941" s="22" t="s">
        <v>252</v>
      </c>
      <c r="AT941" s="22" t="s">
        <v>169</v>
      </c>
      <c r="AU941" s="22" t="s">
        <v>98</v>
      </c>
      <c r="AY941" s="22" t="s">
        <v>168</v>
      </c>
      <c r="BE941" s="111">
        <f t="shared" si="69"/>
        <v>0</v>
      </c>
      <c r="BF941" s="111">
        <f t="shared" si="70"/>
        <v>0</v>
      </c>
      <c r="BG941" s="111">
        <f t="shared" si="71"/>
        <v>0</v>
      </c>
      <c r="BH941" s="111">
        <f t="shared" si="72"/>
        <v>0</v>
      </c>
      <c r="BI941" s="111">
        <f t="shared" si="73"/>
        <v>0</v>
      </c>
      <c r="BJ941" s="22" t="s">
        <v>82</v>
      </c>
      <c r="BK941" s="111">
        <f t="shared" si="74"/>
        <v>0</v>
      </c>
      <c r="BL941" s="22" t="s">
        <v>252</v>
      </c>
      <c r="BM941" s="22" t="s">
        <v>1803</v>
      </c>
    </row>
    <row r="942" spans="1:65" s="158" customFormat="1" ht="29.85" customHeight="1" x14ac:dyDescent="0.35">
      <c r="B942" s="159"/>
      <c r="C942" s="160"/>
      <c r="D942" s="169" t="s">
        <v>129</v>
      </c>
      <c r="E942" s="169"/>
      <c r="F942" s="169"/>
      <c r="G942" s="169"/>
      <c r="H942" s="169"/>
      <c r="I942" s="169"/>
      <c r="J942" s="169"/>
      <c r="K942" s="169"/>
      <c r="L942" s="169"/>
      <c r="M942" s="169"/>
      <c r="N942" s="262">
        <f>BK942</f>
        <v>0</v>
      </c>
      <c r="O942" s="262"/>
      <c r="P942" s="262"/>
      <c r="Q942" s="262"/>
      <c r="R942" s="162"/>
      <c r="T942" s="163"/>
      <c r="U942" s="160"/>
      <c r="V942" s="160"/>
      <c r="W942" s="164">
        <f>SUM(W943:W1006)</f>
        <v>0</v>
      </c>
      <c r="X942" s="160"/>
      <c r="Y942" s="164">
        <f>SUM(Y943:Y1006)</f>
        <v>4.636960199999999</v>
      </c>
      <c r="Z942" s="160"/>
      <c r="AA942" s="165">
        <f>SUM(AA943:AA1006)</f>
        <v>0</v>
      </c>
      <c r="AR942" s="166" t="s">
        <v>98</v>
      </c>
      <c r="AT942" s="167" t="s">
        <v>73</v>
      </c>
      <c r="AU942" s="167" t="s">
        <v>82</v>
      </c>
      <c r="AY942" s="166" t="s">
        <v>168</v>
      </c>
      <c r="BK942" s="168">
        <f>SUM(BK943:BK1006)</f>
        <v>0</v>
      </c>
    </row>
    <row r="943" spans="1:65" s="39" customFormat="1" ht="34.200000000000003" customHeight="1" x14ac:dyDescent="0.3">
      <c r="B943" s="139"/>
      <c r="C943" s="170" t="s">
        <v>1804</v>
      </c>
      <c r="D943" s="170" t="s">
        <v>169</v>
      </c>
      <c r="E943" s="171" t="s">
        <v>1805</v>
      </c>
      <c r="F943" s="256" t="s">
        <v>1806</v>
      </c>
      <c r="G943" s="256"/>
      <c r="H943" s="256"/>
      <c r="I943" s="256"/>
      <c r="J943" s="172" t="s">
        <v>422</v>
      </c>
      <c r="K943" s="173">
        <v>72.05</v>
      </c>
      <c r="L943" s="257">
        <v>0</v>
      </c>
      <c r="M943" s="257"/>
      <c r="N943" s="258">
        <f>ROUND(L943*K943,2)</f>
        <v>0</v>
      </c>
      <c r="O943" s="258"/>
      <c r="P943" s="258"/>
      <c r="Q943" s="258"/>
      <c r="R943" s="141"/>
      <c r="T943" s="174"/>
      <c r="U943" s="50" t="s">
        <v>39</v>
      </c>
      <c r="V943" s="41"/>
      <c r="W943" s="175">
        <f>V943*K943</f>
        <v>0</v>
      </c>
      <c r="X943" s="175">
        <v>6.2E-4</v>
      </c>
      <c r="Y943" s="175">
        <f>X943*K943</f>
        <v>4.4670999999999995E-2</v>
      </c>
      <c r="Z943" s="175">
        <v>0</v>
      </c>
      <c r="AA943" s="176">
        <f>Z943*K943</f>
        <v>0</v>
      </c>
      <c r="AR943" s="22" t="s">
        <v>252</v>
      </c>
      <c r="AT943" s="22" t="s">
        <v>169</v>
      </c>
      <c r="AU943" s="22" t="s">
        <v>98</v>
      </c>
      <c r="AY943" s="22" t="s">
        <v>168</v>
      </c>
      <c r="BE943" s="111">
        <f>IF(U943="základní",N943,0)</f>
        <v>0</v>
      </c>
      <c r="BF943" s="111">
        <f>IF(U943="snížená",N943,0)</f>
        <v>0</v>
      </c>
      <c r="BG943" s="111">
        <f>IF(U943="zákl. přenesená",N943,0)</f>
        <v>0</v>
      </c>
      <c r="BH943" s="111">
        <f>IF(U943="sníž. přenesená",N943,0)</f>
        <v>0</v>
      </c>
      <c r="BI943" s="111">
        <f>IF(U943="nulová",N943,0)</f>
        <v>0</v>
      </c>
      <c r="BJ943" s="22" t="s">
        <v>82</v>
      </c>
      <c r="BK943" s="111">
        <f>ROUND(L943*K943,2)</f>
        <v>0</v>
      </c>
      <c r="BL943" s="22" t="s">
        <v>252</v>
      </c>
      <c r="BM943" s="22" t="s">
        <v>1807</v>
      </c>
    </row>
    <row r="944" spans="1:65" s="177" customFormat="1" ht="14.4" customHeight="1" x14ac:dyDescent="0.3">
      <c r="B944" s="178"/>
      <c r="C944" s="179"/>
      <c r="D944" s="179"/>
      <c r="E944" s="180"/>
      <c r="F944" s="259" t="s">
        <v>1808</v>
      </c>
      <c r="G944" s="259"/>
      <c r="H944" s="259"/>
      <c r="I944" s="259"/>
      <c r="J944" s="179"/>
      <c r="K944" s="181">
        <v>19.350000000000001</v>
      </c>
      <c r="L944" s="179"/>
      <c r="M944" s="179"/>
      <c r="N944" s="179"/>
      <c r="O944" s="179"/>
      <c r="P944" s="179"/>
      <c r="Q944" s="179"/>
      <c r="R944" s="182"/>
      <c r="T944" s="183"/>
      <c r="U944" s="179"/>
      <c r="V944" s="179"/>
      <c r="W944" s="179"/>
      <c r="X944" s="179"/>
      <c r="Y944" s="179"/>
      <c r="Z944" s="179"/>
      <c r="AA944" s="184"/>
      <c r="AT944" s="185" t="s">
        <v>176</v>
      </c>
      <c r="AU944" s="185" t="s">
        <v>98</v>
      </c>
      <c r="AV944" s="177" t="s">
        <v>98</v>
      </c>
      <c r="AW944" s="177" t="s">
        <v>32</v>
      </c>
      <c r="AX944" s="177" t="s">
        <v>74</v>
      </c>
      <c r="AY944" s="185" t="s">
        <v>168</v>
      </c>
    </row>
    <row r="945" spans="1:65" ht="14.4" customHeight="1" x14ac:dyDescent="0.3">
      <c r="A945" s="177"/>
      <c r="B945" s="178"/>
      <c r="C945" s="179"/>
      <c r="D945" s="179"/>
      <c r="E945" s="180"/>
      <c r="F945" s="260" t="s">
        <v>1809</v>
      </c>
      <c r="G945" s="260"/>
      <c r="H945" s="260"/>
      <c r="I945" s="260"/>
      <c r="J945" s="179"/>
      <c r="K945" s="181">
        <v>29.41</v>
      </c>
      <c r="L945" s="179"/>
      <c r="M945" s="179"/>
      <c r="N945" s="179"/>
      <c r="O945" s="179"/>
      <c r="P945" s="179"/>
      <c r="Q945" s="179"/>
      <c r="R945" s="182"/>
      <c r="T945" s="183"/>
      <c r="U945" s="179"/>
      <c r="V945" s="179"/>
      <c r="W945" s="179"/>
      <c r="X945" s="179"/>
      <c r="Y945" s="179"/>
      <c r="Z945" s="179"/>
      <c r="AA945" s="184"/>
      <c r="AT945" s="185" t="s">
        <v>176</v>
      </c>
      <c r="AU945" s="185" t="s">
        <v>98</v>
      </c>
      <c r="AV945" s="177" t="s">
        <v>98</v>
      </c>
      <c r="AW945" s="177" t="s">
        <v>32</v>
      </c>
      <c r="AX945" s="177" t="s">
        <v>74</v>
      </c>
      <c r="AY945" s="185" t="s">
        <v>168</v>
      </c>
    </row>
    <row r="946" spans="1:65" ht="14.4" customHeight="1" x14ac:dyDescent="0.3">
      <c r="A946" s="177"/>
      <c r="B946" s="178"/>
      <c r="C946" s="179"/>
      <c r="D946" s="179"/>
      <c r="E946" s="180"/>
      <c r="F946" s="260" t="s">
        <v>1810</v>
      </c>
      <c r="G946" s="260"/>
      <c r="H946" s="260"/>
      <c r="I946" s="260"/>
      <c r="J946" s="179"/>
      <c r="K946" s="181">
        <v>23.29</v>
      </c>
      <c r="L946" s="179"/>
      <c r="M946" s="179"/>
      <c r="N946" s="179"/>
      <c r="O946" s="179"/>
      <c r="P946" s="179"/>
      <c r="Q946" s="179"/>
      <c r="R946" s="182"/>
      <c r="T946" s="183"/>
      <c r="U946" s="179"/>
      <c r="V946" s="179"/>
      <c r="W946" s="179"/>
      <c r="X946" s="179"/>
      <c r="Y946" s="179"/>
      <c r="Z946" s="179"/>
      <c r="AA946" s="184"/>
      <c r="AT946" s="185" t="s">
        <v>176</v>
      </c>
      <c r="AU946" s="185" t="s">
        <v>98</v>
      </c>
      <c r="AV946" s="177" t="s">
        <v>98</v>
      </c>
      <c r="AW946" s="177" t="s">
        <v>32</v>
      </c>
      <c r="AX946" s="177" t="s">
        <v>74</v>
      </c>
      <c r="AY946" s="185" t="s">
        <v>168</v>
      </c>
    </row>
    <row r="947" spans="1:65" s="186" customFormat="1" ht="14.4" customHeight="1" x14ac:dyDescent="0.3">
      <c r="B947" s="187"/>
      <c r="C947" s="188"/>
      <c r="D947" s="188"/>
      <c r="E947" s="189"/>
      <c r="F947" s="261" t="s">
        <v>178</v>
      </c>
      <c r="G947" s="261"/>
      <c r="H947" s="261"/>
      <c r="I947" s="261"/>
      <c r="J947" s="188"/>
      <c r="K947" s="190">
        <v>72.05</v>
      </c>
      <c r="L947" s="188"/>
      <c r="M947" s="188"/>
      <c r="N947" s="188"/>
      <c r="O947" s="188"/>
      <c r="P947" s="188"/>
      <c r="Q947" s="188"/>
      <c r="R947" s="191"/>
      <c r="T947" s="192"/>
      <c r="U947" s="188"/>
      <c r="V947" s="188"/>
      <c r="W947" s="188"/>
      <c r="X947" s="188"/>
      <c r="Y947" s="188"/>
      <c r="Z947" s="188"/>
      <c r="AA947" s="193"/>
      <c r="AT947" s="194" t="s">
        <v>176</v>
      </c>
      <c r="AU947" s="194" t="s">
        <v>98</v>
      </c>
      <c r="AV947" s="186" t="s">
        <v>173</v>
      </c>
      <c r="AW947" s="186" t="s">
        <v>32</v>
      </c>
      <c r="AX947" s="186" t="s">
        <v>82</v>
      </c>
      <c r="AY947" s="194" t="s">
        <v>168</v>
      </c>
    </row>
    <row r="948" spans="1:65" s="39" customFormat="1" ht="14.4" customHeight="1" x14ac:dyDescent="0.3">
      <c r="B948" s="139"/>
      <c r="C948" s="195" t="s">
        <v>1811</v>
      </c>
      <c r="D948" s="195" t="s">
        <v>301</v>
      </c>
      <c r="E948" s="196" t="s">
        <v>1812</v>
      </c>
      <c r="F948" s="263" t="s">
        <v>1813</v>
      </c>
      <c r="G948" s="263"/>
      <c r="H948" s="263"/>
      <c r="I948" s="263"/>
      <c r="J948" s="197" t="s">
        <v>422</v>
      </c>
      <c r="K948" s="198">
        <v>23.4</v>
      </c>
      <c r="L948" s="264">
        <v>0</v>
      </c>
      <c r="M948" s="264"/>
      <c r="N948" s="265">
        <f>ROUND(L948*K948,2)</f>
        <v>0</v>
      </c>
      <c r="O948" s="265"/>
      <c r="P948" s="265"/>
      <c r="Q948" s="265"/>
      <c r="R948" s="141"/>
      <c r="T948" s="174"/>
      <c r="U948" s="50" t="s">
        <v>39</v>
      </c>
      <c r="V948" s="41"/>
      <c r="W948" s="175">
        <f>V948*K948</f>
        <v>0</v>
      </c>
      <c r="X948" s="175">
        <v>2.3999999999999998E-3</v>
      </c>
      <c r="Y948" s="175">
        <f>X948*K948</f>
        <v>5.6159999999999995E-2</v>
      </c>
      <c r="Z948" s="175">
        <v>0</v>
      </c>
      <c r="AA948" s="176">
        <f>Z948*K948</f>
        <v>0</v>
      </c>
      <c r="AR948" s="22" t="s">
        <v>330</v>
      </c>
      <c r="AT948" s="22" t="s">
        <v>301</v>
      </c>
      <c r="AU948" s="22" t="s">
        <v>98</v>
      </c>
      <c r="AY948" s="22" t="s">
        <v>168</v>
      </c>
      <c r="BE948" s="111">
        <f>IF(U948="základní",N948,0)</f>
        <v>0</v>
      </c>
      <c r="BF948" s="111">
        <f>IF(U948="snížená",N948,0)</f>
        <v>0</v>
      </c>
      <c r="BG948" s="111">
        <f>IF(U948="zákl. přenesená",N948,0)</f>
        <v>0</v>
      </c>
      <c r="BH948" s="111">
        <f>IF(U948="sníž. přenesená",N948,0)</f>
        <v>0</v>
      </c>
      <c r="BI948" s="111">
        <f>IF(U948="nulová",N948,0)</f>
        <v>0</v>
      </c>
      <c r="BJ948" s="22" t="s">
        <v>82</v>
      </c>
      <c r="BK948" s="111">
        <f>ROUND(L948*K948,2)</f>
        <v>0</v>
      </c>
      <c r="BL948" s="22" t="s">
        <v>252</v>
      </c>
      <c r="BM948" s="22" t="s">
        <v>1814</v>
      </c>
    </row>
    <row r="949" spans="1:65" s="177" customFormat="1" ht="14.4" customHeight="1" x14ac:dyDescent="0.3">
      <c r="B949" s="178"/>
      <c r="C949" s="179"/>
      <c r="D949" s="179"/>
      <c r="E949" s="180"/>
      <c r="F949" s="259" t="s">
        <v>1815</v>
      </c>
      <c r="G949" s="259"/>
      <c r="H949" s="259"/>
      <c r="I949" s="259"/>
      <c r="J949" s="179"/>
      <c r="K949" s="181">
        <v>23.4</v>
      </c>
      <c r="L949" s="179"/>
      <c r="M949" s="179"/>
      <c r="N949" s="179"/>
      <c r="O949" s="179"/>
      <c r="P949" s="179"/>
      <c r="Q949" s="179"/>
      <c r="R949" s="182"/>
      <c r="T949" s="183"/>
      <c r="U949" s="179"/>
      <c r="V949" s="179"/>
      <c r="W949" s="179"/>
      <c r="X949" s="179"/>
      <c r="Y949" s="179"/>
      <c r="Z949" s="179"/>
      <c r="AA949" s="184"/>
      <c r="AT949" s="185" t="s">
        <v>176</v>
      </c>
      <c r="AU949" s="185" t="s">
        <v>98</v>
      </c>
      <c r="AV949" s="177" t="s">
        <v>98</v>
      </c>
      <c r="AW949" s="177" t="s">
        <v>32</v>
      </c>
      <c r="AX949" s="177" t="s">
        <v>82</v>
      </c>
      <c r="AY949" s="185" t="s">
        <v>168</v>
      </c>
    </row>
    <row r="950" spans="1:65" s="39" customFormat="1" ht="14.4" customHeight="1" x14ac:dyDescent="0.3">
      <c r="B950" s="139"/>
      <c r="C950" s="195" t="s">
        <v>1816</v>
      </c>
      <c r="D950" s="195" t="s">
        <v>301</v>
      </c>
      <c r="E950" s="196" t="s">
        <v>1817</v>
      </c>
      <c r="F950" s="263" t="s">
        <v>1818</v>
      </c>
      <c r="G950" s="263"/>
      <c r="H950" s="263"/>
      <c r="I950" s="263"/>
      <c r="J950" s="197" t="s">
        <v>298</v>
      </c>
      <c r="K950" s="198">
        <v>342</v>
      </c>
      <c r="L950" s="264">
        <v>0</v>
      </c>
      <c r="M950" s="264"/>
      <c r="N950" s="265">
        <f>ROUND(L950*K950,2)</f>
        <v>0</v>
      </c>
      <c r="O950" s="265"/>
      <c r="P950" s="265"/>
      <c r="Q950" s="265"/>
      <c r="R950" s="141"/>
      <c r="T950" s="174"/>
      <c r="U950" s="50" t="s">
        <v>39</v>
      </c>
      <c r="V950" s="41"/>
      <c r="W950" s="175">
        <f>V950*K950</f>
        <v>0</v>
      </c>
      <c r="X950" s="175">
        <v>1E-3</v>
      </c>
      <c r="Y950" s="175">
        <f>X950*K950</f>
        <v>0.34200000000000003</v>
      </c>
      <c r="Z950" s="175">
        <v>0</v>
      </c>
      <c r="AA950" s="176">
        <f>Z950*K950</f>
        <v>0</v>
      </c>
      <c r="AR950" s="22" t="s">
        <v>330</v>
      </c>
      <c r="AT950" s="22" t="s">
        <v>301</v>
      </c>
      <c r="AU950" s="22" t="s">
        <v>98</v>
      </c>
      <c r="AY950" s="22" t="s">
        <v>168</v>
      </c>
      <c r="BE950" s="111">
        <f>IF(U950="základní",N950,0)</f>
        <v>0</v>
      </c>
      <c r="BF950" s="111">
        <f>IF(U950="snížená",N950,0)</f>
        <v>0</v>
      </c>
      <c r="BG950" s="111">
        <f>IF(U950="zákl. přenesená",N950,0)</f>
        <v>0</v>
      </c>
      <c r="BH950" s="111">
        <f>IF(U950="sníž. přenesená",N950,0)</f>
        <v>0</v>
      </c>
      <c r="BI950" s="111">
        <f>IF(U950="nulová",N950,0)</f>
        <v>0</v>
      </c>
      <c r="BJ950" s="22" t="s">
        <v>82</v>
      </c>
      <c r="BK950" s="111">
        <f>ROUND(L950*K950,2)</f>
        <v>0</v>
      </c>
      <c r="BL950" s="22" t="s">
        <v>252</v>
      </c>
      <c r="BM950" s="22" t="s">
        <v>1819</v>
      </c>
    </row>
    <row r="951" spans="1:65" s="177" customFormat="1" ht="14.4" customHeight="1" x14ac:dyDescent="0.3">
      <c r="B951" s="178"/>
      <c r="C951" s="179"/>
      <c r="D951" s="179"/>
      <c r="E951" s="180"/>
      <c r="F951" s="259" t="s">
        <v>1820</v>
      </c>
      <c r="G951" s="259"/>
      <c r="H951" s="259"/>
      <c r="I951" s="259"/>
      <c r="J951" s="179"/>
      <c r="K951" s="181">
        <v>342</v>
      </c>
      <c r="L951" s="179"/>
      <c r="M951" s="179"/>
      <c r="N951" s="179"/>
      <c r="O951" s="179"/>
      <c r="P951" s="179"/>
      <c r="Q951" s="179"/>
      <c r="R951" s="182"/>
      <c r="T951" s="183"/>
      <c r="U951" s="179"/>
      <c r="V951" s="179"/>
      <c r="W951" s="179"/>
      <c r="X951" s="179"/>
      <c r="Y951" s="179"/>
      <c r="Z951" s="179"/>
      <c r="AA951" s="184"/>
      <c r="AT951" s="185" t="s">
        <v>176</v>
      </c>
      <c r="AU951" s="185" t="s">
        <v>98</v>
      </c>
      <c r="AV951" s="177" t="s">
        <v>98</v>
      </c>
      <c r="AW951" s="177" t="s">
        <v>32</v>
      </c>
      <c r="AX951" s="177" t="s">
        <v>82</v>
      </c>
      <c r="AY951" s="185" t="s">
        <v>168</v>
      </c>
    </row>
    <row r="952" spans="1:65" s="39" customFormat="1" ht="22.95" customHeight="1" x14ac:dyDescent="0.3">
      <c r="B952" s="139"/>
      <c r="C952" s="195" t="s">
        <v>1821</v>
      </c>
      <c r="D952" s="195" t="s">
        <v>301</v>
      </c>
      <c r="E952" s="196" t="s">
        <v>1822</v>
      </c>
      <c r="F952" s="263" t="s">
        <v>1823</v>
      </c>
      <c r="G952" s="263"/>
      <c r="H952" s="263"/>
      <c r="I952" s="263"/>
      <c r="J952" s="197" t="s">
        <v>211</v>
      </c>
      <c r="K952" s="198">
        <v>0.96</v>
      </c>
      <c r="L952" s="264">
        <v>0</v>
      </c>
      <c r="M952" s="264"/>
      <c r="N952" s="265">
        <f>ROUND(L952*K952,2)</f>
        <v>0</v>
      </c>
      <c r="O952" s="265"/>
      <c r="P952" s="265"/>
      <c r="Q952" s="265"/>
      <c r="R952" s="141"/>
      <c r="T952" s="174"/>
      <c r="U952" s="50" t="s">
        <v>39</v>
      </c>
      <c r="V952" s="41"/>
      <c r="W952" s="175">
        <f>V952*K952</f>
        <v>0</v>
      </c>
      <c r="X952" s="175">
        <v>1E-3</v>
      </c>
      <c r="Y952" s="175">
        <f>X952*K952</f>
        <v>9.6000000000000002E-4</v>
      </c>
      <c r="Z952" s="175">
        <v>0</v>
      </c>
      <c r="AA952" s="176">
        <f>Z952*K952</f>
        <v>0</v>
      </c>
      <c r="AR952" s="22" t="s">
        <v>330</v>
      </c>
      <c r="AT952" s="22" t="s">
        <v>301</v>
      </c>
      <c r="AU952" s="22" t="s">
        <v>98</v>
      </c>
      <c r="AY952" s="22" t="s">
        <v>168</v>
      </c>
      <c r="BE952" s="111">
        <f>IF(U952="základní",N952,0)</f>
        <v>0</v>
      </c>
      <c r="BF952" s="111">
        <f>IF(U952="snížená",N952,0)</f>
        <v>0</v>
      </c>
      <c r="BG952" s="111">
        <f>IF(U952="zákl. přenesená",N952,0)</f>
        <v>0</v>
      </c>
      <c r="BH952" s="111">
        <f>IF(U952="sníž. přenesená",N952,0)</f>
        <v>0</v>
      </c>
      <c r="BI952" s="111">
        <f>IF(U952="nulová",N952,0)</f>
        <v>0</v>
      </c>
      <c r="BJ952" s="22" t="s">
        <v>82</v>
      </c>
      <c r="BK952" s="111">
        <f>ROUND(L952*K952,2)</f>
        <v>0</v>
      </c>
      <c r="BL952" s="22" t="s">
        <v>252</v>
      </c>
      <c r="BM952" s="22" t="s">
        <v>1824</v>
      </c>
    </row>
    <row r="953" spans="1:65" s="177" customFormat="1" ht="14.4" customHeight="1" x14ac:dyDescent="0.3">
      <c r="B953" s="178"/>
      <c r="C953" s="179"/>
      <c r="D953" s="179"/>
      <c r="E953" s="180"/>
      <c r="F953" s="259" t="s">
        <v>1825</v>
      </c>
      <c r="G953" s="259"/>
      <c r="H953" s="259"/>
      <c r="I953" s="259"/>
      <c r="J953" s="179"/>
      <c r="K953" s="181">
        <v>0.96</v>
      </c>
      <c r="L953" s="179"/>
      <c r="M953" s="179"/>
      <c r="N953" s="179"/>
      <c r="O953" s="179"/>
      <c r="P953" s="179"/>
      <c r="Q953" s="179"/>
      <c r="R953" s="182"/>
      <c r="T953" s="183"/>
      <c r="U953" s="179"/>
      <c r="V953" s="179"/>
      <c r="W953" s="179"/>
      <c r="X953" s="179"/>
      <c r="Y953" s="179"/>
      <c r="Z953" s="179"/>
      <c r="AA953" s="184"/>
      <c r="AT953" s="185" t="s">
        <v>176</v>
      </c>
      <c r="AU953" s="185" t="s">
        <v>98</v>
      </c>
      <c r="AV953" s="177" t="s">
        <v>98</v>
      </c>
      <c r="AW953" s="177" t="s">
        <v>32</v>
      </c>
      <c r="AX953" s="177" t="s">
        <v>74</v>
      </c>
      <c r="AY953" s="185" t="s">
        <v>168</v>
      </c>
    </row>
    <row r="954" spans="1:65" s="186" customFormat="1" ht="14.4" customHeight="1" x14ac:dyDescent="0.3">
      <c r="B954" s="187"/>
      <c r="C954" s="188"/>
      <c r="D954" s="188"/>
      <c r="E954" s="189"/>
      <c r="F954" s="261" t="s">
        <v>178</v>
      </c>
      <c r="G954" s="261"/>
      <c r="H954" s="261"/>
      <c r="I954" s="261"/>
      <c r="J954" s="188"/>
      <c r="K954" s="190">
        <v>0.96</v>
      </c>
      <c r="L954" s="188"/>
      <c r="M954" s="188"/>
      <c r="N954" s="188"/>
      <c r="O954" s="188"/>
      <c r="P954" s="188"/>
      <c r="Q954" s="188"/>
      <c r="R954" s="191"/>
      <c r="T954" s="192"/>
      <c r="U954" s="188"/>
      <c r="V954" s="188"/>
      <c r="W954" s="188"/>
      <c r="X954" s="188"/>
      <c r="Y954" s="188"/>
      <c r="Z954" s="188"/>
      <c r="AA954" s="193"/>
      <c r="AT954" s="194" t="s">
        <v>176</v>
      </c>
      <c r="AU954" s="194" t="s">
        <v>98</v>
      </c>
      <c r="AV954" s="186" t="s">
        <v>173</v>
      </c>
      <c r="AW954" s="186" t="s">
        <v>32</v>
      </c>
      <c r="AX954" s="186" t="s">
        <v>82</v>
      </c>
      <c r="AY954" s="194" t="s">
        <v>168</v>
      </c>
    </row>
    <row r="955" spans="1:65" s="39" customFormat="1" ht="14.4" customHeight="1" x14ac:dyDescent="0.3">
      <c r="B955" s="139"/>
      <c r="C955" s="195" t="s">
        <v>1826</v>
      </c>
      <c r="D955" s="195" t="s">
        <v>301</v>
      </c>
      <c r="E955" s="196" t="s">
        <v>1827</v>
      </c>
      <c r="F955" s="263" t="s">
        <v>1828</v>
      </c>
      <c r="G955" s="263"/>
      <c r="H955" s="263"/>
      <c r="I955" s="263"/>
      <c r="J955" s="197" t="s">
        <v>298</v>
      </c>
      <c r="K955" s="198">
        <v>3.6</v>
      </c>
      <c r="L955" s="264">
        <v>0</v>
      </c>
      <c r="M955" s="264"/>
      <c r="N955" s="265">
        <f>ROUND(L955*K955,2)</f>
        <v>0</v>
      </c>
      <c r="O955" s="265"/>
      <c r="P955" s="265"/>
      <c r="Q955" s="265"/>
      <c r="R955" s="141"/>
      <c r="T955" s="174"/>
      <c r="U955" s="50" t="s">
        <v>39</v>
      </c>
      <c r="V955" s="41"/>
      <c r="W955" s="175">
        <f>V955*K955</f>
        <v>0</v>
      </c>
      <c r="X955" s="175">
        <v>1E-3</v>
      </c>
      <c r="Y955" s="175">
        <f>X955*K955</f>
        <v>3.6000000000000003E-3</v>
      </c>
      <c r="Z955" s="175">
        <v>0</v>
      </c>
      <c r="AA955" s="176">
        <f>Z955*K955</f>
        <v>0</v>
      </c>
      <c r="AR955" s="22" t="s">
        <v>330</v>
      </c>
      <c r="AT955" s="22" t="s">
        <v>301</v>
      </c>
      <c r="AU955" s="22" t="s">
        <v>98</v>
      </c>
      <c r="AY955" s="22" t="s">
        <v>168</v>
      </c>
      <c r="BE955" s="111">
        <f>IF(U955="základní",N955,0)</f>
        <v>0</v>
      </c>
      <c r="BF955" s="111">
        <f>IF(U955="snížená",N955,0)</f>
        <v>0</v>
      </c>
      <c r="BG955" s="111">
        <f>IF(U955="zákl. přenesená",N955,0)</f>
        <v>0</v>
      </c>
      <c r="BH955" s="111">
        <f>IF(U955="sníž. přenesená",N955,0)</f>
        <v>0</v>
      </c>
      <c r="BI955" s="111">
        <f>IF(U955="nulová",N955,0)</f>
        <v>0</v>
      </c>
      <c r="BJ955" s="22" t="s">
        <v>82</v>
      </c>
      <c r="BK955" s="111">
        <f>ROUND(L955*K955,2)</f>
        <v>0</v>
      </c>
      <c r="BL955" s="22" t="s">
        <v>252</v>
      </c>
      <c r="BM955" s="22" t="s">
        <v>1829</v>
      </c>
    </row>
    <row r="956" spans="1:65" s="177" customFormat="1" ht="14.4" customHeight="1" x14ac:dyDescent="0.3">
      <c r="B956" s="178"/>
      <c r="C956" s="179"/>
      <c r="D956" s="179"/>
      <c r="E956" s="180"/>
      <c r="F956" s="259" t="s">
        <v>1830</v>
      </c>
      <c r="G956" s="259"/>
      <c r="H956" s="259"/>
      <c r="I956" s="259"/>
      <c r="J956" s="179"/>
      <c r="K956" s="181">
        <v>3.6</v>
      </c>
      <c r="L956" s="179"/>
      <c r="M956" s="179"/>
      <c r="N956" s="179"/>
      <c r="O956" s="179"/>
      <c r="P956" s="179"/>
      <c r="Q956" s="179"/>
      <c r="R956" s="182"/>
      <c r="T956" s="183"/>
      <c r="U956" s="179"/>
      <c r="V956" s="179"/>
      <c r="W956" s="179"/>
      <c r="X956" s="179"/>
      <c r="Y956" s="179"/>
      <c r="Z956" s="179"/>
      <c r="AA956" s="184"/>
      <c r="AT956" s="185" t="s">
        <v>176</v>
      </c>
      <c r="AU956" s="185" t="s">
        <v>98</v>
      </c>
      <c r="AV956" s="177" t="s">
        <v>98</v>
      </c>
      <c r="AW956" s="177" t="s">
        <v>32</v>
      </c>
      <c r="AX956" s="177" t="s">
        <v>82</v>
      </c>
      <c r="AY956" s="185" t="s">
        <v>168</v>
      </c>
    </row>
    <row r="957" spans="1:65" s="39" customFormat="1" ht="34.200000000000003" customHeight="1" x14ac:dyDescent="0.3">
      <c r="B957" s="139"/>
      <c r="C957" s="170" t="s">
        <v>1831</v>
      </c>
      <c r="D957" s="170" t="s">
        <v>169</v>
      </c>
      <c r="E957" s="171" t="s">
        <v>1832</v>
      </c>
      <c r="F957" s="256" t="s">
        <v>1833</v>
      </c>
      <c r="G957" s="256"/>
      <c r="H957" s="256"/>
      <c r="I957" s="256"/>
      <c r="J957" s="172" t="s">
        <v>211</v>
      </c>
      <c r="K957" s="173">
        <v>59.51</v>
      </c>
      <c r="L957" s="257">
        <v>0</v>
      </c>
      <c r="M957" s="257"/>
      <c r="N957" s="258">
        <f>ROUND(L957*K957,2)</f>
        <v>0</v>
      </c>
      <c r="O957" s="258"/>
      <c r="P957" s="258"/>
      <c r="Q957" s="258"/>
      <c r="R957" s="141"/>
      <c r="T957" s="174"/>
      <c r="U957" s="50" t="s">
        <v>39</v>
      </c>
      <c r="V957" s="41"/>
      <c r="W957" s="175">
        <f>V957*K957</f>
        <v>0</v>
      </c>
      <c r="X957" s="175">
        <v>3.6700000000000001E-3</v>
      </c>
      <c r="Y957" s="175">
        <f>X957*K957</f>
        <v>0.2184017</v>
      </c>
      <c r="Z957" s="175">
        <v>0</v>
      </c>
      <c r="AA957" s="176">
        <f>Z957*K957</f>
        <v>0</v>
      </c>
      <c r="AR957" s="22" t="s">
        <v>252</v>
      </c>
      <c r="AT957" s="22" t="s">
        <v>169</v>
      </c>
      <c r="AU957" s="22" t="s">
        <v>98</v>
      </c>
      <c r="AY957" s="22" t="s">
        <v>168</v>
      </c>
      <c r="BE957" s="111">
        <f>IF(U957="základní",N957,0)</f>
        <v>0</v>
      </c>
      <c r="BF957" s="111">
        <f>IF(U957="snížená",N957,0)</f>
        <v>0</v>
      </c>
      <c r="BG957" s="111">
        <f>IF(U957="zákl. přenesená",N957,0)</f>
        <v>0</v>
      </c>
      <c r="BH957" s="111">
        <f>IF(U957="sníž. přenesená",N957,0)</f>
        <v>0</v>
      </c>
      <c r="BI957" s="111">
        <f>IF(U957="nulová",N957,0)</f>
        <v>0</v>
      </c>
      <c r="BJ957" s="22" t="s">
        <v>82</v>
      </c>
      <c r="BK957" s="111">
        <f>ROUND(L957*K957,2)</f>
        <v>0</v>
      </c>
      <c r="BL957" s="22" t="s">
        <v>252</v>
      </c>
      <c r="BM957" s="22" t="s">
        <v>1834</v>
      </c>
    </row>
    <row r="958" spans="1:65" s="177" customFormat="1" ht="14.4" customHeight="1" x14ac:dyDescent="0.3">
      <c r="B958" s="178"/>
      <c r="C958" s="179"/>
      <c r="D958" s="179"/>
      <c r="E958" s="180"/>
      <c r="F958" s="259" t="s">
        <v>1835</v>
      </c>
      <c r="G958" s="259"/>
      <c r="H958" s="259"/>
      <c r="I958" s="259"/>
      <c r="J958" s="179"/>
      <c r="K958" s="181">
        <v>20.57</v>
      </c>
      <c r="L958" s="179"/>
      <c r="M958" s="179"/>
      <c r="N958" s="179"/>
      <c r="O958" s="179"/>
      <c r="P958" s="179"/>
      <c r="Q958" s="179"/>
      <c r="R958" s="182"/>
      <c r="T958" s="183"/>
      <c r="U958" s="179"/>
      <c r="V958" s="179"/>
      <c r="W958" s="179"/>
      <c r="X958" s="179"/>
      <c r="Y958" s="179"/>
      <c r="Z958" s="179"/>
      <c r="AA958" s="184"/>
      <c r="AT958" s="185" t="s">
        <v>176</v>
      </c>
      <c r="AU958" s="185" t="s">
        <v>98</v>
      </c>
      <c r="AV958" s="177" t="s">
        <v>98</v>
      </c>
      <c r="AW958" s="177" t="s">
        <v>32</v>
      </c>
      <c r="AX958" s="177" t="s">
        <v>74</v>
      </c>
      <c r="AY958" s="185" t="s">
        <v>168</v>
      </c>
    </row>
    <row r="959" spans="1:65" ht="14.4" customHeight="1" x14ac:dyDescent="0.3">
      <c r="A959" s="177"/>
      <c r="B959" s="178"/>
      <c r="C959" s="179"/>
      <c r="D959" s="179"/>
      <c r="E959" s="180"/>
      <c r="F959" s="260" t="s">
        <v>1836</v>
      </c>
      <c r="G959" s="260"/>
      <c r="H959" s="260"/>
      <c r="I959" s="260"/>
      <c r="J959" s="179"/>
      <c r="K959" s="181">
        <v>3.11</v>
      </c>
      <c r="L959" s="179"/>
      <c r="M959" s="179"/>
      <c r="N959" s="179"/>
      <c r="O959" s="179"/>
      <c r="P959" s="179"/>
      <c r="Q959" s="179"/>
      <c r="R959" s="182"/>
      <c r="T959" s="183"/>
      <c r="U959" s="179"/>
      <c r="V959" s="179"/>
      <c r="W959" s="179"/>
      <c r="X959" s="179"/>
      <c r="Y959" s="179"/>
      <c r="Z959" s="179"/>
      <c r="AA959" s="184"/>
      <c r="AT959" s="185" t="s">
        <v>176</v>
      </c>
      <c r="AU959" s="185" t="s">
        <v>98</v>
      </c>
      <c r="AV959" s="177" t="s">
        <v>98</v>
      </c>
      <c r="AW959" s="177" t="s">
        <v>32</v>
      </c>
      <c r="AX959" s="177" t="s">
        <v>74</v>
      </c>
      <c r="AY959" s="185" t="s">
        <v>168</v>
      </c>
    </row>
    <row r="960" spans="1:65" ht="14.4" customHeight="1" x14ac:dyDescent="0.3">
      <c r="A960" s="177"/>
      <c r="B960" s="178"/>
      <c r="C960" s="179"/>
      <c r="D960" s="179"/>
      <c r="E960" s="180"/>
      <c r="F960" s="260" t="s">
        <v>1837</v>
      </c>
      <c r="G960" s="260"/>
      <c r="H960" s="260"/>
      <c r="I960" s="260"/>
      <c r="J960" s="179"/>
      <c r="K960" s="181">
        <v>1.72</v>
      </c>
      <c r="L960" s="179"/>
      <c r="M960" s="179"/>
      <c r="N960" s="179"/>
      <c r="O960" s="179"/>
      <c r="P960" s="179"/>
      <c r="Q960" s="179"/>
      <c r="R960" s="182"/>
      <c r="T960" s="183"/>
      <c r="U960" s="179"/>
      <c r="V960" s="179"/>
      <c r="W960" s="179"/>
      <c r="X960" s="179"/>
      <c r="Y960" s="179"/>
      <c r="Z960" s="179"/>
      <c r="AA960" s="184"/>
      <c r="AT960" s="185" t="s">
        <v>176</v>
      </c>
      <c r="AU960" s="185" t="s">
        <v>98</v>
      </c>
      <c r="AV960" s="177" t="s">
        <v>98</v>
      </c>
      <c r="AW960" s="177" t="s">
        <v>32</v>
      </c>
      <c r="AX960" s="177" t="s">
        <v>74</v>
      </c>
      <c r="AY960" s="185" t="s">
        <v>168</v>
      </c>
    </row>
    <row r="961" spans="1:65" ht="14.4" customHeight="1" x14ac:dyDescent="0.3">
      <c r="A961" s="177"/>
      <c r="B961" s="178"/>
      <c r="C961" s="179"/>
      <c r="D961" s="179"/>
      <c r="E961" s="180"/>
      <c r="F961" s="260" t="s">
        <v>1838</v>
      </c>
      <c r="G961" s="260"/>
      <c r="H961" s="260"/>
      <c r="I961" s="260"/>
      <c r="J961" s="179"/>
      <c r="K961" s="181">
        <v>2.19</v>
      </c>
      <c r="L961" s="179"/>
      <c r="M961" s="179"/>
      <c r="N961" s="179"/>
      <c r="O961" s="179"/>
      <c r="P961" s="179"/>
      <c r="Q961" s="179"/>
      <c r="R961" s="182"/>
      <c r="T961" s="183"/>
      <c r="U961" s="179"/>
      <c r="V961" s="179"/>
      <c r="W961" s="179"/>
      <c r="X961" s="179"/>
      <c r="Y961" s="179"/>
      <c r="Z961" s="179"/>
      <c r="AA961" s="184"/>
      <c r="AT961" s="185" t="s">
        <v>176</v>
      </c>
      <c r="AU961" s="185" t="s">
        <v>98</v>
      </c>
      <c r="AV961" s="177" t="s">
        <v>98</v>
      </c>
      <c r="AW961" s="177" t="s">
        <v>32</v>
      </c>
      <c r="AX961" s="177" t="s">
        <v>74</v>
      </c>
      <c r="AY961" s="185" t="s">
        <v>168</v>
      </c>
    </row>
    <row r="962" spans="1:65" ht="14.4" customHeight="1" x14ac:dyDescent="0.3">
      <c r="A962" s="177"/>
      <c r="B962" s="178"/>
      <c r="C962" s="179"/>
      <c r="D962" s="179"/>
      <c r="E962" s="180"/>
      <c r="F962" s="260" t="s">
        <v>1839</v>
      </c>
      <c r="G962" s="260"/>
      <c r="H962" s="260"/>
      <c r="I962" s="260"/>
      <c r="J962" s="179"/>
      <c r="K962" s="181">
        <v>2.94</v>
      </c>
      <c r="L962" s="179"/>
      <c r="M962" s="179"/>
      <c r="N962" s="179"/>
      <c r="O962" s="179"/>
      <c r="P962" s="179"/>
      <c r="Q962" s="179"/>
      <c r="R962" s="182"/>
      <c r="T962" s="183"/>
      <c r="U962" s="179"/>
      <c r="V962" s="179"/>
      <c r="W962" s="179"/>
      <c r="X962" s="179"/>
      <c r="Y962" s="179"/>
      <c r="Z962" s="179"/>
      <c r="AA962" s="184"/>
      <c r="AT962" s="185" t="s">
        <v>176</v>
      </c>
      <c r="AU962" s="185" t="s">
        <v>98</v>
      </c>
      <c r="AV962" s="177" t="s">
        <v>98</v>
      </c>
      <c r="AW962" s="177" t="s">
        <v>32</v>
      </c>
      <c r="AX962" s="177" t="s">
        <v>74</v>
      </c>
      <c r="AY962" s="185" t="s">
        <v>168</v>
      </c>
    </row>
    <row r="963" spans="1:65" ht="14.4" customHeight="1" x14ac:dyDescent="0.3">
      <c r="A963" s="177"/>
      <c r="B963" s="178"/>
      <c r="C963" s="179"/>
      <c r="D963" s="179"/>
      <c r="E963" s="180"/>
      <c r="F963" s="260" t="s">
        <v>1840</v>
      </c>
      <c r="G963" s="260"/>
      <c r="H963" s="260"/>
      <c r="I963" s="260"/>
      <c r="J963" s="179"/>
      <c r="K963" s="181">
        <v>4.5199999999999996</v>
      </c>
      <c r="L963" s="179"/>
      <c r="M963" s="179"/>
      <c r="N963" s="179"/>
      <c r="O963" s="179"/>
      <c r="P963" s="179"/>
      <c r="Q963" s="179"/>
      <c r="R963" s="182"/>
      <c r="T963" s="183"/>
      <c r="U963" s="179"/>
      <c r="V963" s="179"/>
      <c r="W963" s="179"/>
      <c r="X963" s="179"/>
      <c r="Y963" s="179"/>
      <c r="Z963" s="179"/>
      <c r="AA963" s="184"/>
      <c r="AT963" s="185" t="s">
        <v>176</v>
      </c>
      <c r="AU963" s="185" t="s">
        <v>98</v>
      </c>
      <c r="AV963" s="177" t="s">
        <v>98</v>
      </c>
      <c r="AW963" s="177" t="s">
        <v>32</v>
      </c>
      <c r="AX963" s="177" t="s">
        <v>74</v>
      </c>
      <c r="AY963" s="185" t="s">
        <v>168</v>
      </c>
    </row>
    <row r="964" spans="1:65" ht="14.4" customHeight="1" x14ac:dyDescent="0.3">
      <c r="A964" s="177"/>
      <c r="B964" s="178"/>
      <c r="C964" s="179"/>
      <c r="D964" s="179"/>
      <c r="E964" s="180"/>
      <c r="F964" s="260" t="s">
        <v>1841</v>
      </c>
      <c r="G964" s="260"/>
      <c r="H964" s="260"/>
      <c r="I964" s="260"/>
      <c r="J964" s="179"/>
      <c r="K964" s="181">
        <v>7.27</v>
      </c>
      <c r="L964" s="179"/>
      <c r="M964" s="179"/>
      <c r="N964" s="179"/>
      <c r="O964" s="179"/>
      <c r="P964" s="179"/>
      <c r="Q964" s="179"/>
      <c r="R964" s="182"/>
      <c r="T964" s="183"/>
      <c r="U964" s="179"/>
      <c r="V964" s="179"/>
      <c r="W964" s="179"/>
      <c r="X964" s="179"/>
      <c r="Y964" s="179"/>
      <c r="Z964" s="179"/>
      <c r="AA964" s="184"/>
      <c r="AT964" s="185" t="s">
        <v>176</v>
      </c>
      <c r="AU964" s="185" t="s">
        <v>98</v>
      </c>
      <c r="AV964" s="177" t="s">
        <v>98</v>
      </c>
      <c r="AW964" s="177" t="s">
        <v>32</v>
      </c>
      <c r="AX964" s="177" t="s">
        <v>74</v>
      </c>
      <c r="AY964" s="185" t="s">
        <v>168</v>
      </c>
    </row>
    <row r="965" spans="1:65" ht="14.4" customHeight="1" x14ac:dyDescent="0.3">
      <c r="A965" s="177"/>
      <c r="B965" s="178"/>
      <c r="C965" s="179"/>
      <c r="D965" s="179"/>
      <c r="E965" s="180"/>
      <c r="F965" s="260" t="s">
        <v>1842</v>
      </c>
      <c r="G965" s="260"/>
      <c r="H965" s="260"/>
      <c r="I965" s="260"/>
      <c r="J965" s="179"/>
      <c r="K965" s="181">
        <v>2.4500000000000002</v>
      </c>
      <c r="L965" s="179"/>
      <c r="M965" s="179"/>
      <c r="N965" s="179"/>
      <c r="O965" s="179"/>
      <c r="P965" s="179"/>
      <c r="Q965" s="179"/>
      <c r="R965" s="182"/>
      <c r="T965" s="183"/>
      <c r="U965" s="179"/>
      <c r="V965" s="179"/>
      <c r="W965" s="179"/>
      <c r="X965" s="179"/>
      <c r="Y965" s="179"/>
      <c r="Z965" s="179"/>
      <c r="AA965" s="184"/>
      <c r="AT965" s="185" t="s">
        <v>176</v>
      </c>
      <c r="AU965" s="185" t="s">
        <v>98</v>
      </c>
      <c r="AV965" s="177" t="s">
        <v>98</v>
      </c>
      <c r="AW965" s="177" t="s">
        <v>32</v>
      </c>
      <c r="AX965" s="177" t="s">
        <v>74</v>
      </c>
      <c r="AY965" s="185" t="s">
        <v>168</v>
      </c>
    </row>
    <row r="966" spans="1:65" ht="14.4" customHeight="1" x14ac:dyDescent="0.3">
      <c r="A966" s="177"/>
      <c r="B966" s="178"/>
      <c r="C966" s="179"/>
      <c r="D966" s="179"/>
      <c r="E966" s="180"/>
      <c r="F966" s="260" t="s">
        <v>1843</v>
      </c>
      <c r="G966" s="260"/>
      <c r="H966" s="260"/>
      <c r="I966" s="260"/>
      <c r="J966" s="179"/>
      <c r="K966" s="181">
        <v>6.03</v>
      </c>
      <c r="L966" s="179"/>
      <c r="M966" s="179"/>
      <c r="N966" s="179"/>
      <c r="O966" s="179"/>
      <c r="P966" s="179"/>
      <c r="Q966" s="179"/>
      <c r="R966" s="182"/>
      <c r="T966" s="183"/>
      <c r="U966" s="179"/>
      <c r="V966" s="179"/>
      <c r="W966" s="179"/>
      <c r="X966" s="179"/>
      <c r="Y966" s="179"/>
      <c r="Z966" s="179"/>
      <c r="AA966" s="184"/>
      <c r="AT966" s="185" t="s">
        <v>176</v>
      </c>
      <c r="AU966" s="185" t="s">
        <v>98</v>
      </c>
      <c r="AV966" s="177" t="s">
        <v>98</v>
      </c>
      <c r="AW966" s="177" t="s">
        <v>32</v>
      </c>
      <c r="AX966" s="177" t="s">
        <v>74</v>
      </c>
      <c r="AY966" s="185" t="s">
        <v>168</v>
      </c>
    </row>
    <row r="967" spans="1:65" ht="14.4" customHeight="1" x14ac:dyDescent="0.3">
      <c r="A967" s="177"/>
      <c r="B967" s="178"/>
      <c r="C967" s="179"/>
      <c r="D967" s="179"/>
      <c r="E967" s="180"/>
      <c r="F967" s="260" t="s">
        <v>1844</v>
      </c>
      <c r="G967" s="260"/>
      <c r="H967" s="260"/>
      <c r="I967" s="260"/>
      <c r="J967" s="179"/>
      <c r="K967" s="181">
        <v>3.97</v>
      </c>
      <c r="L967" s="179"/>
      <c r="M967" s="179"/>
      <c r="N967" s="179"/>
      <c r="O967" s="179"/>
      <c r="P967" s="179"/>
      <c r="Q967" s="179"/>
      <c r="R967" s="182"/>
      <c r="T967" s="183"/>
      <c r="U967" s="179"/>
      <c r="V967" s="179"/>
      <c r="W967" s="179"/>
      <c r="X967" s="179"/>
      <c r="Y967" s="179"/>
      <c r="Z967" s="179"/>
      <c r="AA967" s="184"/>
      <c r="AT967" s="185" t="s">
        <v>176</v>
      </c>
      <c r="AU967" s="185" t="s">
        <v>98</v>
      </c>
      <c r="AV967" s="177" t="s">
        <v>98</v>
      </c>
      <c r="AW967" s="177" t="s">
        <v>32</v>
      </c>
      <c r="AX967" s="177" t="s">
        <v>74</v>
      </c>
      <c r="AY967" s="185" t="s">
        <v>168</v>
      </c>
    </row>
    <row r="968" spans="1:65" ht="14.4" customHeight="1" x14ac:dyDescent="0.3">
      <c r="A968" s="177"/>
      <c r="B968" s="178"/>
      <c r="C968" s="179"/>
      <c r="D968" s="179"/>
      <c r="E968" s="180"/>
      <c r="F968" s="260" t="s">
        <v>1845</v>
      </c>
      <c r="G968" s="260"/>
      <c r="H968" s="260"/>
      <c r="I968" s="260"/>
      <c r="J968" s="179"/>
      <c r="K968" s="181">
        <v>4.74</v>
      </c>
      <c r="L968" s="179"/>
      <c r="M968" s="179"/>
      <c r="N968" s="179"/>
      <c r="O968" s="179"/>
      <c r="P968" s="179"/>
      <c r="Q968" s="179"/>
      <c r="R968" s="182"/>
      <c r="T968" s="183"/>
      <c r="U968" s="179"/>
      <c r="V968" s="179"/>
      <c r="W968" s="179"/>
      <c r="X968" s="179"/>
      <c r="Y968" s="179"/>
      <c r="Z968" s="179"/>
      <c r="AA968" s="184"/>
      <c r="AT968" s="185" t="s">
        <v>176</v>
      </c>
      <c r="AU968" s="185" t="s">
        <v>98</v>
      </c>
      <c r="AV968" s="177" t="s">
        <v>98</v>
      </c>
      <c r="AW968" s="177" t="s">
        <v>32</v>
      </c>
      <c r="AX968" s="177" t="s">
        <v>74</v>
      </c>
      <c r="AY968" s="185" t="s">
        <v>168</v>
      </c>
    </row>
    <row r="969" spans="1:65" s="186" customFormat="1" ht="14.4" customHeight="1" x14ac:dyDescent="0.3">
      <c r="B969" s="187"/>
      <c r="C969" s="188"/>
      <c r="D969" s="188"/>
      <c r="E969" s="189"/>
      <c r="F969" s="261" t="s">
        <v>178</v>
      </c>
      <c r="G969" s="261"/>
      <c r="H969" s="261"/>
      <c r="I969" s="261"/>
      <c r="J969" s="188"/>
      <c r="K969" s="190">
        <v>59.51</v>
      </c>
      <c r="L969" s="188"/>
      <c r="M969" s="188"/>
      <c r="N969" s="188"/>
      <c r="O969" s="188"/>
      <c r="P969" s="188"/>
      <c r="Q969" s="188"/>
      <c r="R969" s="191"/>
      <c r="T969" s="192"/>
      <c r="U969" s="188"/>
      <c r="V969" s="188"/>
      <c r="W969" s="188"/>
      <c r="X969" s="188"/>
      <c r="Y969" s="188"/>
      <c r="Z969" s="188"/>
      <c r="AA969" s="193"/>
      <c r="AT969" s="194" t="s">
        <v>176</v>
      </c>
      <c r="AU969" s="194" t="s">
        <v>98</v>
      </c>
      <c r="AV969" s="186" t="s">
        <v>173</v>
      </c>
      <c r="AW969" s="186" t="s">
        <v>32</v>
      </c>
      <c r="AX969" s="186" t="s">
        <v>82</v>
      </c>
      <c r="AY969" s="194" t="s">
        <v>168</v>
      </c>
    </row>
    <row r="970" spans="1:65" s="39" customFormat="1" ht="22.95" customHeight="1" x14ac:dyDescent="0.3">
      <c r="B970" s="139"/>
      <c r="C970" s="195" t="s">
        <v>1846</v>
      </c>
      <c r="D970" s="195" t="s">
        <v>301</v>
      </c>
      <c r="E970" s="196" t="s">
        <v>1847</v>
      </c>
      <c r="F970" s="263" t="s">
        <v>1848</v>
      </c>
      <c r="G970" s="263"/>
      <c r="H970" s="263"/>
      <c r="I970" s="263"/>
      <c r="J970" s="197" t="s">
        <v>211</v>
      </c>
      <c r="K970" s="198">
        <v>33.408000000000001</v>
      </c>
      <c r="L970" s="264">
        <v>0</v>
      </c>
      <c r="M970" s="264"/>
      <c r="N970" s="265">
        <f>ROUND(L970*K970,2)</f>
        <v>0</v>
      </c>
      <c r="O970" s="265"/>
      <c r="P970" s="265"/>
      <c r="Q970" s="265"/>
      <c r="R970" s="141"/>
      <c r="T970" s="174"/>
      <c r="U970" s="50" t="s">
        <v>39</v>
      </c>
      <c r="V970" s="41"/>
      <c r="W970" s="175">
        <f>V970*K970</f>
        <v>0</v>
      </c>
      <c r="X970" s="175">
        <v>1.7999999999999999E-2</v>
      </c>
      <c r="Y970" s="175">
        <f>X970*K970</f>
        <v>0.60134399999999999</v>
      </c>
      <c r="Z970" s="175">
        <v>0</v>
      </c>
      <c r="AA970" s="176">
        <f>Z970*K970</f>
        <v>0</v>
      </c>
      <c r="AR970" s="22" t="s">
        <v>330</v>
      </c>
      <c r="AT970" s="22" t="s">
        <v>301</v>
      </c>
      <c r="AU970" s="22" t="s">
        <v>98</v>
      </c>
      <c r="AY970" s="22" t="s">
        <v>168</v>
      </c>
      <c r="BE970" s="111">
        <f>IF(U970="základní",N970,0)</f>
        <v>0</v>
      </c>
      <c r="BF970" s="111">
        <f>IF(U970="snížená",N970,0)</f>
        <v>0</v>
      </c>
      <c r="BG970" s="111">
        <f>IF(U970="zákl. přenesená",N970,0)</f>
        <v>0</v>
      </c>
      <c r="BH970" s="111">
        <f>IF(U970="sníž. přenesená",N970,0)</f>
        <v>0</v>
      </c>
      <c r="BI970" s="111">
        <f>IF(U970="nulová",N970,0)</f>
        <v>0</v>
      </c>
      <c r="BJ970" s="22" t="s">
        <v>82</v>
      </c>
      <c r="BK970" s="111">
        <f>ROUND(L970*K970,2)</f>
        <v>0</v>
      </c>
      <c r="BL970" s="22" t="s">
        <v>252</v>
      </c>
      <c r="BM970" s="22" t="s">
        <v>1849</v>
      </c>
    </row>
    <row r="971" spans="1:65" s="177" customFormat="1" ht="14.4" customHeight="1" x14ac:dyDescent="0.3">
      <c r="B971" s="178"/>
      <c r="C971" s="179"/>
      <c r="D971" s="179"/>
      <c r="E971" s="180"/>
      <c r="F971" s="259" t="s">
        <v>1850</v>
      </c>
      <c r="G971" s="259"/>
      <c r="H971" s="259"/>
      <c r="I971" s="259"/>
      <c r="J971" s="179"/>
      <c r="K971" s="181">
        <v>33.408000000000001</v>
      </c>
      <c r="L971" s="179"/>
      <c r="M971" s="179"/>
      <c r="N971" s="179"/>
      <c r="O971" s="179"/>
      <c r="P971" s="179"/>
      <c r="Q971" s="179"/>
      <c r="R971" s="182"/>
      <c r="T971" s="183"/>
      <c r="U971" s="179"/>
      <c r="V971" s="179"/>
      <c r="W971" s="179"/>
      <c r="X971" s="179"/>
      <c r="Y971" s="179"/>
      <c r="Z971" s="179"/>
      <c r="AA971" s="184"/>
      <c r="AT971" s="185" t="s">
        <v>176</v>
      </c>
      <c r="AU971" s="185" t="s">
        <v>98</v>
      </c>
      <c r="AV971" s="177" t="s">
        <v>98</v>
      </c>
      <c r="AW971" s="177" t="s">
        <v>32</v>
      </c>
      <c r="AX971" s="177" t="s">
        <v>82</v>
      </c>
      <c r="AY971" s="185" t="s">
        <v>168</v>
      </c>
    </row>
    <row r="972" spans="1:65" s="39" customFormat="1" ht="14.4" customHeight="1" x14ac:dyDescent="0.3">
      <c r="B972" s="139"/>
      <c r="C972" s="195" t="s">
        <v>1851</v>
      </c>
      <c r="D972" s="195" t="s">
        <v>301</v>
      </c>
      <c r="E972" s="196" t="s">
        <v>1852</v>
      </c>
      <c r="F972" s="263" t="s">
        <v>1853</v>
      </c>
      <c r="G972" s="263"/>
      <c r="H972" s="263"/>
      <c r="I972" s="263"/>
      <c r="J972" s="197" t="s">
        <v>211</v>
      </c>
      <c r="K972" s="198">
        <v>38.003999999999998</v>
      </c>
      <c r="L972" s="264">
        <v>0</v>
      </c>
      <c r="M972" s="264"/>
      <c r="N972" s="265">
        <f>ROUND(L972*K972,2)</f>
        <v>0</v>
      </c>
      <c r="O972" s="265"/>
      <c r="P972" s="265"/>
      <c r="Q972" s="265"/>
      <c r="R972" s="141"/>
      <c r="T972" s="174"/>
      <c r="U972" s="50" t="s">
        <v>39</v>
      </c>
      <c r="V972" s="41"/>
      <c r="W972" s="175">
        <f>V972*K972</f>
        <v>0</v>
      </c>
      <c r="X972" s="175">
        <v>1.7999999999999999E-2</v>
      </c>
      <c r="Y972" s="175">
        <f>X972*K972</f>
        <v>0.6840719999999999</v>
      </c>
      <c r="Z972" s="175">
        <v>0</v>
      </c>
      <c r="AA972" s="176">
        <f>Z972*K972</f>
        <v>0</v>
      </c>
      <c r="AR972" s="22" t="s">
        <v>330</v>
      </c>
      <c r="AT972" s="22" t="s">
        <v>301</v>
      </c>
      <c r="AU972" s="22" t="s">
        <v>98</v>
      </c>
      <c r="AY972" s="22" t="s">
        <v>168</v>
      </c>
      <c r="BE972" s="111">
        <f>IF(U972="základní",N972,0)</f>
        <v>0</v>
      </c>
      <c r="BF972" s="111">
        <f>IF(U972="snížená",N972,0)</f>
        <v>0</v>
      </c>
      <c r="BG972" s="111">
        <f>IF(U972="zákl. přenesená",N972,0)</f>
        <v>0</v>
      </c>
      <c r="BH972" s="111">
        <f>IF(U972="sníž. přenesená",N972,0)</f>
        <v>0</v>
      </c>
      <c r="BI972" s="111">
        <f>IF(U972="nulová",N972,0)</f>
        <v>0</v>
      </c>
      <c r="BJ972" s="22" t="s">
        <v>82</v>
      </c>
      <c r="BK972" s="111">
        <f>ROUND(L972*K972,2)</f>
        <v>0</v>
      </c>
      <c r="BL972" s="22" t="s">
        <v>252</v>
      </c>
      <c r="BM972" s="22" t="s">
        <v>1854</v>
      </c>
    </row>
    <row r="973" spans="1:65" s="177" customFormat="1" ht="14.4" customHeight="1" x14ac:dyDescent="0.3">
      <c r="B973" s="178"/>
      <c r="C973" s="179"/>
      <c r="D973" s="179"/>
      <c r="E973" s="180"/>
      <c r="F973" s="259" t="s">
        <v>1855</v>
      </c>
      <c r="G973" s="259"/>
      <c r="H973" s="259"/>
      <c r="I973" s="259"/>
      <c r="J973" s="179"/>
      <c r="K973" s="181">
        <v>38.003999999999998</v>
      </c>
      <c r="L973" s="179"/>
      <c r="M973" s="179"/>
      <c r="N973" s="179"/>
      <c r="O973" s="179"/>
      <c r="P973" s="179"/>
      <c r="Q973" s="179"/>
      <c r="R973" s="182"/>
      <c r="T973" s="183"/>
      <c r="U973" s="179"/>
      <c r="V973" s="179"/>
      <c r="W973" s="179"/>
      <c r="X973" s="179"/>
      <c r="Y973" s="179"/>
      <c r="Z973" s="179"/>
      <c r="AA973" s="184"/>
      <c r="AT973" s="185" t="s">
        <v>176</v>
      </c>
      <c r="AU973" s="185" t="s">
        <v>98</v>
      </c>
      <c r="AV973" s="177" t="s">
        <v>98</v>
      </c>
      <c r="AW973" s="177" t="s">
        <v>32</v>
      </c>
      <c r="AX973" s="177" t="s">
        <v>82</v>
      </c>
      <c r="AY973" s="185" t="s">
        <v>168</v>
      </c>
    </row>
    <row r="974" spans="1:65" s="39" customFormat="1" ht="34.200000000000003" customHeight="1" x14ac:dyDescent="0.3">
      <c r="B974" s="139"/>
      <c r="C974" s="170" t="s">
        <v>1856</v>
      </c>
      <c r="D974" s="170" t="s">
        <v>169</v>
      </c>
      <c r="E974" s="171" t="s">
        <v>1857</v>
      </c>
      <c r="F974" s="256" t="s">
        <v>1858</v>
      </c>
      <c r="G974" s="256"/>
      <c r="H974" s="256"/>
      <c r="I974" s="256"/>
      <c r="J974" s="172" t="s">
        <v>211</v>
      </c>
      <c r="K974" s="173">
        <v>7.72</v>
      </c>
      <c r="L974" s="257">
        <v>0</v>
      </c>
      <c r="M974" s="257"/>
      <c r="N974" s="258">
        <f>ROUND(L974*K974,2)</f>
        <v>0</v>
      </c>
      <c r="O974" s="258"/>
      <c r="P974" s="258"/>
      <c r="Q974" s="258"/>
      <c r="R974" s="141"/>
      <c r="T974" s="174"/>
      <c r="U974" s="50" t="s">
        <v>39</v>
      </c>
      <c r="V974" s="41"/>
      <c r="W974" s="175">
        <f>V974*K974</f>
        <v>0</v>
      </c>
      <c r="X974" s="175">
        <v>8.9999999999999993E-3</v>
      </c>
      <c r="Y974" s="175">
        <f>X974*K974</f>
        <v>6.9479999999999986E-2</v>
      </c>
      <c r="Z974" s="175">
        <v>0</v>
      </c>
      <c r="AA974" s="176">
        <f>Z974*K974</f>
        <v>0</v>
      </c>
      <c r="AR974" s="22" t="s">
        <v>252</v>
      </c>
      <c r="AT974" s="22" t="s">
        <v>169</v>
      </c>
      <c r="AU974" s="22" t="s">
        <v>98</v>
      </c>
      <c r="AY974" s="22" t="s">
        <v>168</v>
      </c>
      <c r="BE974" s="111">
        <f>IF(U974="základní",N974,0)</f>
        <v>0</v>
      </c>
      <c r="BF974" s="111">
        <f>IF(U974="snížená",N974,0)</f>
        <v>0</v>
      </c>
      <c r="BG974" s="111">
        <f>IF(U974="zákl. přenesená",N974,0)</f>
        <v>0</v>
      </c>
      <c r="BH974" s="111">
        <f>IF(U974="sníž. přenesená",N974,0)</f>
        <v>0</v>
      </c>
      <c r="BI974" s="111">
        <f>IF(U974="nulová",N974,0)</f>
        <v>0</v>
      </c>
      <c r="BJ974" s="22" t="s">
        <v>82</v>
      </c>
      <c r="BK974" s="111">
        <f>ROUND(L974*K974,2)</f>
        <v>0</v>
      </c>
      <c r="BL974" s="22" t="s">
        <v>252</v>
      </c>
      <c r="BM974" s="22" t="s">
        <v>1859</v>
      </c>
    </row>
    <row r="975" spans="1:65" s="199" customFormat="1" ht="14.4" customHeight="1" x14ac:dyDescent="0.3">
      <c r="B975" s="200"/>
      <c r="C975" s="201"/>
      <c r="D975" s="201"/>
      <c r="E975" s="202"/>
      <c r="F975" s="266" t="s">
        <v>1860</v>
      </c>
      <c r="G975" s="266"/>
      <c r="H975" s="266"/>
      <c r="I975" s="266"/>
      <c r="J975" s="201"/>
      <c r="K975" s="202"/>
      <c r="L975" s="201"/>
      <c r="M975" s="201"/>
      <c r="N975" s="201"/>
      <c r="O975" s="201"/>
      <c r="P975" s="201"/>
      <c r="Q975" s="201"/>
      <c r="R975" s="203"/>
      <c r="T975" s="204"/>
      <c r="U975" s="201"/>
      <c r="V975" s="201"/>
      <c r="W975" s="201"/>
      <c r="X975" s="201"/>
      <c r="Y975" s="201"/>
      <c r="Z975" s="201"/>
      <c r="AA975" s="205"/>
      <c r="AT975" s="206" t="s">
        <v>176</v>
      </c>
      <c r="AU975" s="206" t="s">
        <v>98</v>
      </c>
      <c r="AV975" s="199" t="s">
        <v>82</v>
      </c>
      <c r="AW975" s="199" t="s">
        <v>32</v>
      </c>
      <c r="AX975" s="199" t="s">
        <v>74</v>
      </c>
      <c r="AY975" s="206" t="s">
        <v>168</v>
      </c>
    </row>
    <row r="976" spans="1:65" s="177" customFormat="1" ht="14.4" customHeight="1" x14ac:dyDescent="0.3">
      <c r="B976" s="178"/>
      <c r="C976" s="179"/>
      <c r="D976" s="179"/>
      <c r="E976" s="180"/>
      <c r="F976" s="260" t="s">
        <v>1861</v>
      </c>
      <c r="G976" s="260"/>
      <c r="H976" s="260"/>
      <c r="I976" s="260"/>
      <c r="J976" s="179"/>
      <c r="K976" s="181">
        <v>4.4800000000000004</v>
      </c>
      <c r="L976" s="179"/>
      <c r="M976" s="179"/>
      <c r="N976" s="179"/>
      <c r="O976" s="179"/>
      <c r="P976" s="179"/>
      <c r="Q976" s="179"/>
      <c r="R976" s="182"/>
      <c r="T976" s="183"/>
      <c r="U976" s="179"/>
      <c r="V976" s="179"/>
      <c r="W976" s="179"/>
      <c r="X976" s="179"/>
      <c r="Y976" s="179"/>
      <c r="Z976" s="179"/>
      <c r="AA976" s="184"/>
      <c r="AT976" s="185" t="s">
        <v>176</v>
      </c>
      <c r="AU976" s="185" t="s">
        <v>98</v>
      </c>
      <c r="AV976" s="177" t="s">
        <v>98</v>
      </c>
      <c r="AW976" s="177" t="s">
        <v>32</v>
      </c>
      <c r="AX976" s="177" t="s">
        <v>74</v>
      </c>
      <c r="AY976" s="185" t="s">
        <v>168</v>
      </c>
    </row>
    <row r="977" spans="2:65" s="177" customFormat="1" ht="14.4" customHeight="1" x14ac:dyDescent="0.3">
      <c r="B977" s="178"/>
      <c r="C977" s="179"/>
      <c r="D977" s="179"/>
      <c r="E977" s="180"/>
      <c r="F977" s="260" t="s">
        <v>1862</v>
      </c>
      <c r="G977" s="260"/>
      <c r="H977" s="260"/>
      <c r="I977" s="260"/>
      <c r="J977" s="179"/>
      <c r="K977" s="181">
        <v>3.24</v>
      </c>
      <c r="L977" s="179"/>
      <c r="M977" s="179"/>
      <c r="N977" s="179"/>
      <c r="O977" s="179"/>
      <c r="P977" s="179"/>
      <c r="Q977" s="179"/>
      <c r="R977" s="182"/>
      <c r="T977" s="183"/>
      <c r="U977" s="179"/>
      <c r="V977" s="179"/>
      <c r="W977" s="179"/>
      <c r="X977" s="179"/>
      <c r="Y977" s="179"/>
      <c r="Z977" s="179"/>
      <c r="AA977" s="184"/>
      <c r="AT977" s="185" t="s">
        <v>176</v>
      </c>
      <c r="AU977" s="185" t="s">
        <v>98</v>
      </c>
      <c r="AV977" s="177" t="s">
        <v>98</v>
      </c>
      <c r="AW977" s="177" t="s">
        <v>32</v>
      </c>
      <c r="AX977" s="177" t="s">
        <v>74</v>
      </c>
      <c r="AY977" s="185" t="s">
        <v>168</v>
      </c>
    </row>
    <row r="978" spans="2:65" s="186" customFormat="1" ht="14.4" customHeight="1" x14ac:dyDescent="0.3">
      <c r="B978" s="187"/>
      <c r="C978" s="188"/>
      <c r="D978" s="188"/>
      <c r="E978" s="189"/>
      <c r="F978" s="261" t="s">
        <v>178</v>
      </c>
      <c r="G978" s="261"/>
      <c r="H978" s="261"/>
      <c r="I978" s="261"/>
      <c r="J978" s="188"/>
      <c r="K978" s="190">
        <v>7.72</v>
      </c>
      <c r="L978" s="188"/>
      <c r="M978" s="188"/>
      <c r="N978" s="188"/>
      <c r="O978" s="188"/>
      <c r="P978" s="188"/>
      <c r="Q978" s="188"/>
      <c r="R978" s="191"/>
      <c r="T978" s="192"/>
      <c r="U978" s="188"/>
      <c r="V978" s="188"/>
      <c r="W978" s="188"/>
      <c r="X978" s="188"/>
      <c r="Y978" s="188"/>
      <c r="Z978" s="188"/>
      <c r="AA978" s="193"/>
      <c r="AT978" s="194" t="s">
        <v>176</v>
      </c>
      <c r="AU978" s="194" t="s">
        <v>98</v>
      </c>
      <c r="AV978" s="186" t="s">
        <v>173</v>
      </c>
      <c r="AW978" s="186" t="s">
        <v>32</v>
      </c>
      <c r="AX978" s="186" t="s">
        <v>82</v>
      </c>
      <c r="AY978" s="194" t="s">
        <v>168</v>
      </c>
    </row>
    <row r="979" spans="2:65" s="39" customFormat="1" ht="22.95" customHeight="1" x14ac:dyDescent="0.3">
      <c r="B979" s="139"/>
      <c r="C979" s="195" t="s">
        <v>1863</v>
      </c>
      <c r="D979" s="195" t="s">
        <v>301</v>
      </c>
      <c r="E979" s="196" t="s">
        <v>1864</v>
      </c>
      <c r="F979" s="263" t="s">
        <v>1865</v>
      </c>
      <c r="G979" s="263"/>
      <c r="H979" s="263"/>
      <c r="I979" s="263"/>
      <c r="J979" s="197" t="s">
        <v>211</v>
      </c>
      <c r="K979" s="198">
        <v>9.2639999999999993</v>
      </c>
      <c r="L979" s="264">
        <v>0</v>
      </c>
      <c r="M979" s="264"/>
      <c r="N979" s="265">
        <f>ROUND(L979*K979,2)</f>
        <v>0</v>
      </c>
      <c r="O979" s="265"/>
      <c r="P979" s="265"/>
      <c r="Q979" s="265"/>
      <c r="R979" s="141"/>
      <c r="T979" s="174"/>
      <c r="U979" s="50" t="s">
        <v>39</v>
      </c>
      <c r="V979" s="41"/>
      <c r="W979" s="175">
        <f>V979*K979</f>
        <v>0</v>
      </c>
      <c r="X979" s="175">
        <v>2.5000000000000001E-2</v>
      </c>
      <c r="Y979" s="175">
        <f>X979*K979</f>
        <v>0.2316</v>
      </c>
      <c r="Z979" s="175">
        <v>0</v>
      </c>
      <c r="AA979" s="176">
        <f>Z979*K979</f>
        <v>0</v>
      </c>
      <c r="AR979" s="22" t="s">
        <v>330</v>
      </c>
      <c r="AT979" s="22" t="s">
        <v>301</v>
      </c>
      <c r="AU979" s="22" t="s">
        <v>98</v>
      </c>
      <c r="AY979" s="22" t="s">
        <v>168</v>
      </c>
      <c r="BE979" s="111">
        <f>IF(U979="základní",N979,0)</f>
        <v>0</v>
      </c>
      <c r="BF979" s="111">
        <f>IF(U979="snížená",N979,0)</f>
        <v>0</v>
      </c>
      <c r="BG979" s="111">
        <f>IF(U979="zákl. přenesená",N979,0)</f>
        <v>0</v>
      </c>
      <c r="BH979" s="111">
        <f>IF(U979="sníž. přenesená",N979,0)</f>
        <v>0</v>
      </c>
      <c r="BI979" s="111">
        <f>IF(U979="nulová",N979,0)</f>
        <v>0</v>
      </c>
      <c r="BJ979" s="22" t="s">
        <v>82</v>
      </c>
      <c r="BK979" s="111">
        <f>ROUND(L979*K979,2)</f>
        <v>0</v>
      </c>
      <c r="BL979" s="22" t="s">
        <v>252</v>
      </c>
      <c r="BM979" s="22" t="s">
        <v>1866</v>
      </c>
    </row>
    <row r="980" spans="2:65" s="177" customFormat="1" ht="14.4" customHeight="1" x14ac:dyDescent="0.3">
      <c r="B980" s="178"/>
      <c r="C980" s="179"/>
      <c r="D980" s="179"/>
      <c r="E980" s="180"/>
      <c r="F980" s="259" t="s">
        <v>1867</v>
      </c>
      <c r="G980" s="259"/>
      <c r="H980" s="259"/>
      <c r="I980" s="259"/>
      <c r="J980" s="179"/>
      <c r="K980" s="181">
        <v>9.2639999999999993</v>
      </c>
      <c r="L980" s="179"/>
      <c r="M980" s="179"/>
      <c r="N980" s="179"/>
      <c r="O980" s="179"/>
      <c r="P980" s="179"/>
      <c r="Q980" s="179"/>
      <c r="R980" s="182"/>
      <c r="T980" s="183"/>
      <c r="U980" s="179"/>
      <c r="V980" s="179"/>
      <c r="W980" s="179"/>
      <c r="X980" s="179"/>
      <c r="Y980" s="179"/>
      <c r="Z980" s="179"/>
      <c r="AA980" s="184"/>
      <c r="AT980" s="185" t="s">
        <v>176</v>
      </c>
      <c r="AU980" s="185" t="s">
        <v>98</v>
      </c>
      <c r="AV980" s="177" t="s">
        <v>98</v>
      </c>
      <c r="AW980" s="177" t="s">
        <v>32</v>
      </c>
      <c r="AX980" s="177" t="s">
        <v>82</v>
      </c>
      <c r="AY980" s="185" t="s">
        <v>168</v>
      </c>
    </row>
    <row r="981" spans="2:65" s="39" customFormat="1" ht="34.200000000000003" customHeight="1" x14ac:dyDescent="0.3">
      <c r="B981" s="139"/>
      <c r="C981" s="170" t="s">
        <v>1868</v>
      </c>
      <c r="D981" s="170" t="s">
        <v>169</v>
      </c>
      <c r="E981" s="171" t="s">
        <v>1869</v>
      </c>
      <c r="F981" s="256" t="s">
        <v>1870</v>
      </c>
      <c r="G981" s="256"/>
      <c r="H981" s="256"/>
      <c r="I981" s="256"/>
      <c r="J981" s="172" t="s">
        <v>211</v>
      </c>
      <c r="K981" s="173">
        <v>61.09</v>
      </c>
      <c r="L981" s="257">
        <v>0</v>
      </c>
      <c r="M981" s="257"/>
      <c r="N981" s="258">
        <f>ROUND(L981*K981,2)</f>
        <v>0</v>
      </c>
      <c r="O981" s="258"/>
      <c r="P981" s="258"/>
      <c r="Q981" s="258"/>
      <c r="R981" s="141"/>
      <c r="T981" s="174"/>
      <c r="U981" s="50" t="s">
        <v>39</v>
      </c>
      <c r="V981" s="41"/>
      <c r="W981" s="175">
        <f>V981*K981</f>
        <v>0</v>
      </c>
      <c r="X981" s="175">
        <v>8.9999999999999993E-3</v>
      </c>
      <c r="Y981" s="175">
        <f>X981*K981</f>
        <v>0.54981000000000002</v>
      </c>
      <c r="Z981" s="175">
        <v>0</v>
      </c>
      <c r="AA981" s="176">
        <f>Z981*K981</f>
        <v>0</v>
      </c>
      <c r="AR981" s="22" t="s">
        <v>252</v>
      </c>
      <c r="AT981" s="22" t="s">
        <v>169</v>
      </c>
      <c r="AU981" s="22" t="s">
        <v>98</v>
      </c>
      <c r="AY981" s="22" t="s">
        <v>168</v>
      </c>
      <c r="BE981" s="111">
        <f>IF(U981="základní",N981,0)</f>
        <v>0</v>
      </c>
      <c r="BF981" s="111">
        <f>IF(U981="snížená",N981,0)</f>
        <v>0</v>
      </c>
      <c r="BG981" s="111">
        <f>IF(U981="zákl. přenesená",N981,0)</f>
        <v>0</v>
      </c>
      <c r="BH981" s="111">
        <f>IF(U981="sníž. přenesená",N981,0)</f>
        <v>0</v>
      </c>
      <c r="BI981" s="111">
        <f>IF(U981="nulová",N981,0)</f>
        <v>0</v>
      </c>
      <c r="BJ981" s="22" t="s">
        <v>82</v>
      </c>
      <c r="BK981" s="111">
        <f>ROUND(L981*K981,2)</f>
        <v>0</v>
      </c>
      <c r="BL981" s="22" t="s">
        <v>252</v>
      </c>
      <c r="BM981" s="22" t="s">
        <v>1871</v>
      </c>
    </row>
    <row r="982" spans="2:65" s="199" customFormat="1" ht="14.4" customHeight="1" x14ac:dyDescent="0.3">
      <c r="B982" s="200"/>
      <c r="C982" s="201"/>
      <c r="D982" s="201"/>
      <c r="E982" s="202"/>
      <c r="F982" s="266" t="s">
        <v>1872</v>
      </c>
      <c r="G982" s="266"/>
      <c r="H982" s="266"/>
      <c r="I982" s="266"/>
      <c r="J982" s="201"/>
      <c r="K982" s="202"/>
      <c r="L982" s="201"/>
      <c r="M982" s="201"/>
      <c r="N982" s="201"/>
      <c r="O982" s="201"/>
      <c r="P982" s="201"/>
      <c r="Q982" s="201"/>
      <c r="R982" s="203"/>
      <c r="T982" s="204"/>
      <c r="U982" s="201"/>
      <c r="V982" s="201"/>
      <c r="W982" s="201"/>
      <c r="X982" s="201"/>
      <c r="Y982" s="201"/>
      <c r="Z982" s="201"/>
      <c r="AA982" s="205"/>
      <c r="AT982" s="206" t="s">
        <v>176</v>
      </c>
      <c r="AU982" s="206" t="s">
        <v>98</v>
      </c>
      <c r="AV982" s="199" t="s">
        <v>82</v>
      </c>
      <c r="AW982" s="199" t="s">
        <v>32</v>
      </c>
      <c r="AX982" s="199" t="s">
        <v>74</v>
      </c>
      <c r="AY982" s="206" t="s">
        <v>168</v>
      </c>
    </row>
    <row r="983" spans="2:65" s="177" customFormat="1" ht="14.4" customHeight="1" x14ac:dyDescent="0.3">
      <c r="B983" s="178"/>
      <c r="C983" s="179"/>
      <c r="D983" s="179"/>
      <c r="E983" s="180"/>
      <c r="F983" s="260" t="s">
        <v>1873</v>
      </c>
      <c r="G983" s="260"/>
      <c r="H983" s="260"/>
      <c r="I983" s="260"/>
      <c r="J983" s="179"/>
      <c r="K983" s="181">
        <v>15.3</v>
      </c>
      <c r="L983" s="179"/>
      <c r="M983" s="179"/>
      <c r="N983" s="179"/>
      <c r="O983" s="179"/>
      <c r="P983" s="179"/>
      <c r="Q983" s="179"/>
      <c r="R983" s="182"/>
      <c r="T983" s="183"/>
      <c r="U983" s="179"/>
      <c r="V983" s="179"/>
      <c r="W983" s="179"/>
      <c r="X983" s="179"/>
      <c r="Y983" s="179"/>
      <c r="Z983" s="179"/>
      <c r="AA983" s="184"/>
      <c r="AT983" s="185" t="s">
        <v>176</v>
      </c>
      <c r="AU983" s="185" t="s">
        <v>98</v>
      </c>
      <c r="AV983" s="177" t="s">
        <v>98</v>
      </c>
      <c r="AW983" s="177" t="s">
        <v>32</v>
      </c>
      <c r="AX983" s="177" t="s">
        <v>74</v>
      </c>
      <c r="AY983" s="185" t="s">
        <v>168</v>
      </c>
    </row>
    <row r="984" spans="2:65" s="177" customFormat="1" ht="14.4" customHeight="1" x14ac:dyDescent="0.3">
      <c r="B984" s="178"/>
      <c r="C984" s="179"/>
      <c r="D984" s="179"/>
      <c r="E984" s="180"/>
      <c r="F984" s="260" t="s">
        <v>1874</v>
      </c>
      <c r="G984" s="260"/>
      <c r="H984" s="260"/>
      <c r="I984" s="260"/>
      <c r="J984" s="179"/>
      <c r="K984" s="181">
        <v>12.58</v>
      </c>
      <c r="L984" s="179"/>
      <c r="M984" s="179"/>
      <c r="N984" s="179"/>
      <c r="O984" s="179"/>
      <c r="P984" s="179"/>
      <c r="Q984" s="179"/>
      <c r="R984" s="182"/>
      <c r="T984" s="183"/>
      <c r="U984" s="179"/>
      <c r="V984" s="179"/>
      <c r="W984" s="179"/>
      <c r="X984" s="179"/>
      <c r="Y984" s="179"/>
      <c r="Z984" s="179"/>
      <c r="AA984" s="184"/>
      <c r="AT984" s="185" t="s">
        <v>176</v>
      </c>
      <c r="AU984" s="185" t="s">
        <v>98</v>
      </c>
      <c r="AV984" s="177" t="s">
        <v>98</v>
      </c>
      <c r="AW984" s="177" t="s">
        <v>32</v>
      </c>
      <c r="AX984" s="177" t="s">
        <v>74</v>
      </c>
      <c r="AY984" s="185" t="s">
        <v>168</v>
      </c>
    </row>
    <row r="985" spans="2:65" s="177" customFormat="1" ht="14.4" customHeight="1" x14ac:dyDescent="0.3">
      <c r="B985" s="178"/>
      <c r="C985" s="179"/>
      <c r="D985" s="179"/>
      <c r="E985" s="180"/>
      <c r="F985" s="260" t="s">
        <v>1875</v>
      </c>
      <c r="G985" s="260"/>
      <c r="H985" s="260"/>
      <c r="I985" s="260"/>
      <c r="J985" s="179"/>
      <c r="K985" s="181">
        <v>4</v>
      </c>
      <c r="L985" s="179"/>
      <c r="M985" s="179"/>
      <c r="N985" s="179"/>
      <c r="O985" s="179"/>
      <c r="P985" s="179"/>
      <c r="Q985" s="179"/>
      <c r="R985" s="182"/>
      <c r="T985" s="183"/>
      <c r="U985" s="179"/>
      <c r="V985" s="179"/>
      <c r="W985" s="179"/>
      <c r="X985" s="179"/>
      <c r="Y985" s="179"/>
      <c r="Z985" s="179"/>
      <c r="AA985" s="184"/>
      <c r="AT985" s="185" t="s">
        <v>176</v>
      </c>
      <c r="AU985" s="185" t="s">
        <v>98</v>
      </c>
      <c r="AV985" s="177" t="s">
        <v>98</v>
      </c>
      <c r="AW985" s="177" t="s">
        <v>32</v>
      </c>
      <c r="AX985" s="177" t="s">
        <v>74</v>
      </c>
      <c r="AY985" s="185" t="s">
        <v>168</v>
      </c>
    </row>
    <row r="986" spans="2:65" s="177" customFormat="1" ht="14.4" customHeight="1" x14ac:dyDescent="0.3">
      <c r="B986" s="178"/>
      <c r="C986" s="179"/>
      <c r="D986" s="179"/>
      <c r="E986" s="180"/>
      <c r="F986" s="260" t="s">
        <v>1876</v>
      </c>
      <c r="G986" s="260"/>
      <c r="H986" s="260"/>
      <c r="I986" s="260"/>
      <c r="J986" s="179"/>
      <c r="K986" s="181">
        <v>4.1100000000000003</v>
      </c>
      <c r="L986" s="179"/>
      <c r="M986" s="179"/>
      <c r="N986" s="179"/>
      <c r="O986" s="179"/>
      <c r="P986" s="179"/>
      <c r="Q986" s="179"/>
      <c r="R986" s="182"/>
      <c r="T986" s="183"/>
      <c r="U986" s="179"/>
      <c r="V986" s="179"/>
      <c r="W986" s="179"/>
      <c r="X986" s="179"/>
      <c r="Y986" s="179"/>
      <c r="Z986" s="179"/>
      <c r="AA986" s="184"/>
      <c r="AT986" s="185" t="s">
        <v>176</v>
      </c>
      <c r="AU986" s="185" t="s">
        <v>98</v>
      </c>
      <c r="AV986" s="177" t="s">
        <v>98</v>
      </c>
      <c r="AW986" s="177" t="s">
        <v>32</v>
      </c>
      <c r="AX986" s="177" t="s">
        <v>74</v>
      </c>
      <c r="AY986" s="185" t="s">
        <v>168</v>
      </c>
    </row>
    <row r="987" spans="2:65" s="177" customFormat="1" ht="14.4" customHeight="1" x14ac:dyDescent="0.3">
      <c r="B987" s="178"/>
      <c r="C987" s="179"/>
      <c r="D987" s="179"/>
      <c r="E987" s="180"/>
      <c r="F987" s="260" t="s">
        <v>1877</v>
      </c>
      <c r="G987" s="260"/>
      <c r="H987" s="260"/>
      <c r="I987" s="260"/>
      <c r="J987" s="179"/>
      <c r="K987" s="181">
        <v>11.81</v>
      </c>
      <c r="L987" s="179"/>
      <c r="M987" s="179"/>
      <c r="N987" s="179"/>
      <c r="O987" s="179"/>
      <c r="P987" s="179"/>
      <c r="Q987" s="179"/>
      <c r="R987" s="182"/>
      <c r="T987" s="183"/>
      <c r="U987" s="179"/>
      <c r="V987" s="179"/>
      <c r="W987" s="179"/>
      <c r="X987" s="179"/>
      <c r="Y987" s="179"/>
      <c r="Z987" s="179"/>
      <c r="AA987" s="184"/>
      <c r="AT987" s="185" t="s">
        <v>176</v>
      </c>
      <c r="AU987" s="185" t="s">
        <v>98</v>
      </c>
      <c r="AV987" s="177" t="s">
        <v>98</v>
      </c>
      <c r="AW987" s="177" t="s">
        <v>32</v>
      </c>
      <c r="AX987" s="177" t="s">
        <v>74</v>
      </c>
      <c r="AY987" s="185" t="s">
        <v>168</v>
      </c>
    </row>
    <row r="988" spans="2:65" s="212" customFormat="1" ht="14.4" customHeight="1" x14ac:dyDescent="0.3">
      <c r="B988" s="213"/>
      <c r="C988" s="214"/>
      <c r="D988" s="214"/>
      <c r="E988" s="215"/>
      <c r="F988" s="272" t="s">
        <v>1878</v>
      </c>
      <c r="G988" s="272"/>
      <c r="H988" s="272"/>
      <c r="I988" s="272"/>
      <c r="J988" s="214"/>
      <c r="K988" s="216">
        <v>47.8</v>
      </c>
      <c r="L988" s="214"/>
      <c r="M988" s="214"/>
      <c r="N988" s="214"/>
      <c r="O988" s="214"/>
      <c r="P988" s="214"/>
      <c r="Q988" s="214"/>
      <c r="R988" s="217"/>
      <c r="T988" s="218"/>
      <c r="U988" s="214"/>
      <c r="V988" s="214"/>
      <c r="W988" s="214"/>
      <c r="X988" s="214"/>
      <c r="Y988" s="214"/>
      <c r="Z988" s="214"/>
      <c r="AA988" s="219"/>
      <c r="AT988" s="220" t="s">
        <v>176</v>
      </c>
      <c r="AU988" s="220" t="s">
        <v>98</v>
      </c>
      <c r="AV988" s="212" t="s">
        <v>183</v>
      </c>
      <c r="AW988" s="212" t="s">
        <v>32</v>
      </c>
      <c r="AX988" s="212" t="s">
        <v>74</v>
      </c>
      <c r="AY988" s="220" t="s">
        <v>168</v>
      </c>
    </row>
    <row r="989" spans="2:65" s="199" customFormat="1" ht="14.4" customHeight="1" x14ac:dyDescent="0.3">
      <c r="B989" s="200"/>
      <c r="C989" s="201"/>
      <c r="D989" s="201"/>
      <c r="E989" s="202"/>
      <c r="F989" s="267" t="s">
        <v>1879</v>
      </c>
      <c r="G989" s="267"/>
      <c r="H989" s="267"/>
      <c r="I989" s="267"/>
      <c r="J989" s="201"/>
      <c r="K989" s="202"/>
      <c r="L989" s="201"/>
      <c r="M989" s="201"/>
      <c r="N989" s="201"/>
      <c r="O989" s="201"/>
      <c r="P989" s="201"/>
      <c r="Q989" s="201"/>
      <c r="R989" s="203"/>
      <c r="T989" s="204"/>
      <c r="U989" s="201"/>
      <c r="V989" s="201"/>
      <c r="W989" s="201"/>
      <c r="X989" s="201"/>
      <c r="Y989" s="201"/>
      <c r="Z989" s="201"/>
      <c r="AA989" s="205"/>
      <c r="AT989" s="206" t="s">
        <v>176</v>
      </c>
      <c r="AU989" s="206" t="s">
        <v>98</v>
      </c>
      <c r="AV989" s="199" t="s">
        <v>82</v>
      </c>
      <c r="AW989" s="199" t="s">
        <v>32</v>
      </c>
      <c r="AX989" s="199" t="s">
        <v>74</v>
      </c>
      <c r="AY989" s="206" t="s">
        <v>168</v>
      </c>
    </row>
    <row r="990" spans="2:65" s="177" customFormat="1" ht="14.4" customHeight="1" x14ac:dyDescent="0.3">
      <c r="B990" s="178"/>
      <c r="C990" s="179"/>
      <c r="D990" s="179"/>
      <c r="E990" s="180"/>
      <c r="F990" s="260" t="s">
        <v>1880</v>
      </c>
      <c r="G990" s="260"/>
      <c r="H990" s="260"/>
      <c r="I990" s="260"/>
      <c r="J990" s="179"/>
      <c r="K990" s="181">
        <v>2.71</v>
      </c>
      <c r="L990" s="179"/>
      <c r="M990" s="179"/>
      <c r="N990" s="179"/>
      <c r="O990" s="179"/>
      <c r="P990" s="179"/>
      <c r="Q990" s="179"/>
      <c r="R990" s="182"/>
      <c r="T990" s="183"/>
      <c r="U990" s="179"/>
      <c r="V990" s="179"/>
      <c r="W990" s="179"/>
      <c r="X990" s="179"/>
      <c r="Y990" s="179"/>
      <c r="Z990" s="179"/>
      <c r="AA990" s="184"/>
      <c r="AT990" s="185" t="s">
        <v>176</v>
      </c>
      <c r="AU990" s="185" t="s">
        <v>98</v>
      </c>
      <c r="AV990" s="177" t="s">
        <v>98</v>
      </c>
      <c r="AW990" s="177" t="s">
        <v>32</v>
      </c>
      <c r="AX990" s="177" t="s">
        <v>74</v>
      </c>
      <c r="AY990" s="185" t="s">
        <v>168</v>
      </c>
    </row>
    <row r="991" spans="2:65" s="177" customFormat="1" ht="14.4" customHeight="1" x14ac:dyDescent="0.3">
      <c r="B991" s="178"/>
      <c r="C991" s="179"/>
      <c r="D991" s="179"/>
      <c r="E991" s="180"/>
      <c r="F991" s="260" t="s">
        <v>1881</v>
      </c>
      <c r="G991" s="260"/>
      <c r="H991" s="260"/>
      <c r="I991" s="260"/>
      <c r="J991" s="179"/>
      <c r="K991" s="181">
        <v>2.82</v>
      </c>
      <c r="L991" s="179"/>
      <c r="M991" s="179"/>
      <c r="N991" s="179"/>
      <c r="O991" s="179"/>
      <c r="P991" s="179"/>
      <c r="Q991" s="179"/>
      <c r="R991" s="182"/>
      <c r="T991" s="183"/>
      <c r="U991" s="179"/>
      <c r="V991" s="179"/>
      <c r="W991" s="179"/>
      <c r="X991" s="179"/>
      <c r="Y991" s="179"/>
      <c r="Z991" s="179"/>
      <c r="AA991" s="184"/>
      <c r="AT991" s="185" t="s">
        <v>176</v>
      </c>
      <c r="AU991" s="185" t="s">
        <v>98</v>
      </c>
      <c r="AV991" s="177" t="s">
        <v>98</v>
      </c>
      <c r="AW991" s="177" t="s">
        <v>32</v>
      </c>
      <c r="AX991" s="177" t="s">
        <v>74</v>
      </c>
      <c r="AY991" s="185" t="s">
        <v>168</v>
      </c>
    </row>
    <row r="992" spans="2:65" s="177" customFormat="1" ht="14.4" customHeight="1" x14ac:dyDescent="0.3">
      <c r="B992" s="178"/>
      <c r="C992" s="179"/>
      <c r="D992" s="179"/>
      <c r="E992" s="180"/>
      <c r="F992" s="260" t="s">
        <v>1882</v>
      </c>
      <c r="G992" s="260"/>
      <c r="H992" s="260"/>
      <c r="I992" s="260"/>
      <c r="J992" s="179"/>
      <c r="K992" s="181">
        <v>1.93</v>
      </c>
      <c r="L992" s="179"/>
      <c r="M992" s="179"/>
      <c r="N992" s="179"/>
      <c r="O992" s="179"/>
      <c r="P992" s="179"/>
      <c r="Q992" s="179"/>
      <c r="R992" s="182"/>
      <c r="T992" s="183"/>
      <c r="U992" s="179"/>
      <c r="V992" s="179"/>
      <c r="W992" s="179"/>
      <c r="X992" s="179"/>
      <c r="Y992" s="179"/>
      <c r="Z992" s="179"/>
      <c r="AA992" s="184"/>
      <c r="AT992" s="185" t="s">
        <v>176</v>
      </c>
      <c r="AU992" s="185" t="s">
        <v>98</v>
      </c>
      <c r="AV992" s="177" t="s">
        <v>98</v>
      </c>
      <c r="AW992" s="177" t="s">
        <v>32</v>
      </c>
      <c r="AX992" s="177" t="s">
        <v>74</v>
      </c>
      <c r="AY992" s="185" t="s">
        <v>168</v>
      </c>
    </row>
    <row r="993" spans="2:65" s="177" customFormat="1" ht="14.4" customHeight="1" x14ac:dyDescent="0.3">
      <c r="B993" s="178"/>
      <c r="C993" s="179"/>
      <c r="D993" s="179"/>
      <c r="E993" s="180"/>
      <c r="F993" s="260" t="s">
        <v>1883</v>
      </c>
      <c r="G993" s="260"/>
      <c r="H993" s="260"/>
      <c r="I993" s="260"/>
      <c r="J993" s="179"/>
      <c r="K993" s="181">
        <v>2.34</v>
      </c>
      <c r="L993" s="179"/>
      <c r="M993" s="179"/>
      <c r="N993" s="179"/>
      <c r="O993" s="179"/>
      <c r="P993" s="179"/>
      <c r="Q993" s="179"/>
      <c r="R993" s="182"/>
      <c r="T993" s="183"/>
      <c r="U993" s="179"/>
      <c r="V993" s="179"/>
      <c r="W993" s="179"/>
      <c r="X993" s="179"/>
      <c r="Y993" s="179"/>
      <c r="Z993" s="179"/>
      <c r="AA993" s="184"/>
      <c r="AT993" s="185" t="s">
        <v>176</v>
      </c>
      <c r="AU993" s="185" t="s">
        <v>98</v>
      </c>
      <c r="AV993" s="177" t="s">
        <v>98</v>
      </c>
      <c r="AW993" s="177" t="s">
        <v>32</v>
      </c>
      <c r="AX993" s="177" t="s">
        <v>74</v>
      </c>
      <c r="AY993" s="185" t="s">
        <v>168</v>
      </c>
    </row>
    <row r="994" spans="2:65" s="177" customFormat="1" ht="14.4" customHeight="1" x14ac:dyDescent="0.3">
      <c r="B994" s="178"/>
      <c r="C994" s="179"/>
      <c r="D994" s="179"/>
      <c r="E994" s="180"/>
      <c r="F994" s="260" t="s">
        <v>1884</v>
      </c>
      <c r="G994" s="260"/>
      <c r="H994" s="260"/>
      <c r="I994" s="260"/>
      <c r="J994" s="179"/>
      <c r="K994" s="181">
        <v>3.49</v>
      </c>
      <c r="L994" s="179"/>
      <c r="M994" s="179"/>
      <c r="N994" s="179"/>
      <c r="O994" s="179"/>
      <c r="P994" s="179"/>
      <c r="Q994" s="179"/>
      <c r="R994" s="182"/>
      <c r="T994" s="183"/>
      <c r="U994" s="179"/>
      <c r="V994" s="179"/>
      <c r="W994" s="179"/>
      <c r="X994" s="179"/>
      <c r="Y994" s="179"/>
      <c r="Z994" s="179"/>
      <c r="AA994" s="184"/>
      <c r="AT994" s="185" t="s">
        <v>176</v>
      </c>
      <c r="AU994" s="185" t="s">
        <v>98</v>
      </c>
      <c r="AV994" s="177" t="s">
        <v>98</v>
      </c>
      <c r="AW994" s="177" t="s">
        <v>32</v>
      </c>
      <c r="AX994" s="177" t="s">
        <v>74</v>
      </c>
      <c r="AY994" s="185" t="s">
        <v>168</v>
      </c>
    </row>
    <row r="995" spans="2:65" s="212" customFormat="1" ht="14.4" customHeight="1" x14ac:dyDescent="0.3">
      <c r="B995" s="213"/>
      <c r="C995" s="214"/>
      <c r="D995" s="214"/>
      <c r="E995" s="215"/>
      <c r="F995" s="272" t="s">
        <v>1878</v>
      </c>
      <c r="G995" s="272"/>
      <c r="H995" s="272"/>
      <c r="I995" s="272"/>
      <c r="J995" s="214"/>
      <c r="K995" s="216">
        <v>13.29</v>
      </c>
      <c r="L995" s="214"/>
      <c r="M995" s="214"/>
      <c r="N995" s="214"/>
      <c r="O995" s="214"/>
      <c r="P995" s="214"/>
      <c r="Q995" s="214"/>
      <c r="R995" s="217"/>
      <c r="T995" s="218"/>
      <c r="U995" s="214"/>
      <c r="V995" s="214"/>
      <c r="W995" s="214"/>
      <c r="X995" s="214"/>
      <c r="Y995" s="214"/>
      <c r="Z995" s="214"/>
      <c r="AA995" s="219"/>
      <c r="AT995" s="220" t="s">
        <v>176</v>
      </c>
      <c r="AU995" s="220" t="s">
        <v>98</v>
      </c>
      <c r="AV995" s="212" t="s">
        <v>183</v>
      </c>
      <c r="AW995" s="212" t="s">
        <v>32</v>
      </c>
      <c r="AX995" s="212" t="s">
        <v>74</v>
      </c>
      <c r="AY995" s="220" t="s">
        <v>168</v>
      </c>
    </row>
    <row r="996" spans="2:65" s="186" customFormat="1" ht="14.4" customHeight="1" x14ac:dyDescent="0.3">
      <c r="B996" s="187"/>
      <c r="C996" s="188"/>
      <c r="D996" s="188"/>
      <c r="E996" s="189"/>
      <c r="F996" s="261" t="s">
        <v>178</v>
      </c>
      <c r="G996" s="261"/>
      <c r="H996" s="261"/>
      <c r="I996" s="261"/>
      <c r="J996" s="188"/>
      <c r="K996" s="190">
        <v>61.09</v>
      </c>
      <c r="L996" s="188"/>
      <c r="M996" s="188"/>
      <c r="N996" s="188"/>
      <c r="O996" s="188"/>
      <c r="P996" s="188"/>
      <c r="Q996" s="188"/>
      <c r="R996" s="191"/>
      <c r="T996" s="192"/>
      <c r="U996" s="188"/>
      <c r="V996" s="188"/>
      <c r="W996" s="188"/>
      <c r="X996" s="188"/>
      <c r="Y996" s="188"/>
      <c r="Z996" s="188"/>
      <c r="AA996" s="193"/>
      <c r="AT996" s="194" t="s">
        <v>176</v>
      </c>
      <c r="AU996" s="194" t="s">
        <v>98</v>
      </c>
      <c r="AV996" s="186" t="s">
        <v>173</v>
      </c>
      <c r="AW996" s="186" t="s">
        <v>32</v>
      </c>
      <c r="AX996" s="186" t="s">
        <v>82</v>
      </c>
      <c r="AY996" s="194" t="s">
        <v>168</v>
      </c>
    </row>
    <row r="997" spans="2:65" s="39" customFormat="1" ht="22.95" customHeight="1" x14ac:dyDescent="0.3">
      <c r="B997" s="139"/>
      <c r="C997" s="195" t="s">
        <v>1885</v>
      </c>
      <c r="D997" s="195" t="s">
        <v>301</v>
      </c>
      <c r="E997" s="196" t="s">
        <v>1886</v>
      </c>
      <c r="F997" s="263" t="s">
        <v>1887</v>
      </c>
      <c r="G997" s="263"/>
      <c r="H997" s="263"/>
      <c r="I997" s="263"/>
      <c r="J997" s="197" t="s">
        <v>211</v>
      </c>
      <c r="K997" s="198">
        <v>57.36</v>
      </c>
      <c r="L997" s="264">
        <v>0</v>
      </c>
      <c r="M997" s="264"/>
      <c r="N997" s="265">
        <f>ROUND(L997*K997,2)</f>
        <v>0</v>
      </c>
      <c r="O997" s="265"/>
      <c r="P997" s="265"/>
      <c r="Q997" s="265"/>
      <c r="R997" s="141"/>
      <c r="T997" s="174"/>
      <c r="U997" s="50" t="s">
        <v>39</v>
      </c>
      <c r="V997" s="41"/>
      <c r="W997" s="175">
        <f>V997*K997</f>
        <v>0</v>
      </c>
      <c r="X997" s="175">
        <v>2.5000000000000001E-2</v>
      </c>
      <c r="Y997" s="175">
        <f>X997*K997</f>
        <v>1.4340000000000002</v>
      </c>
      <c r="Z997" s="175">
        <v>0</v>
      </c>
      <c r="AA997" s="176">
        <f>Z997*K997</f>
        <v>0</v>
      </c>
      <c r="AR997" s="22" t="s">
        <v>330</v>
      </c>
      <c r="AT997" s="22" t="s">
        <v>301</v>
      </c>
      <c r="AU997" s="22" t="s">
        <v>98</v>
      </c>
      <c r="AY997" s="22" t="s">
        <v>168</v>
      </c>
      <c r="BE997" s="111">
        <f>IF(U997="základní",N997,0)</f>
        <v>0</v>
      </c>
      <c r="BF997" s="111">
        <f>IF(U997="snížená",N997,0)</f>
        <v>0</v>
      </c>
      <c r="BG997" s="111">
        <f>IF(U997="zákl. přenesená",N997,0)</f>
        <v>0</v>
      </c>
      <c r="BH997" s="111">
        <f>IF(U997="sníž. přenesená",N997,0)</f>
        <v>0</v>
      </c>
      <c r="BI997" s="111">
        <f>IF(U997="nulová",N997,0)</f>
        <v>0</v>
      </c>
      <c r="BJ997" s="22" t="s">
        <v>82</v>
      </c>
      <c r="BK997" s="111">
        <f>ROUND(L997*K997,2)</f>
        <v>0</v>
      </c>
      <c r="BL997" s="22" t="s">
        <v>252</v>
      </c>
      <c r="BM997" s="22" t="s">
        <v>1888</v>
      </c>
    </row>
    <row r="998" spans="2:65" s="177" customFormat="1" ht="14.4" customHeight="1" x14ac:dyDescent="0.3">
      <c r="B998" s="178"/>
      <c r="C998" s="179"/>
      <c r="D998" s="179"/>
      <c r="E998" s="180"/>
      <c r="F998" s="259" t="s">
        <v>1889</v>
      </c>
      <c r="G998" s="259"/>
      <c r="H998" s="259"/>
      <c r="I998" s="259"/>
      <c r="J998" s="179"/>
      <c r="K998" s="181">
        <v>57.36</v>
      </c>
      <c r="L998" s="179"/>
      <c r="M998" s="179"/>
      <c r="N998" s="179"/>
      <c r="O998" s="179"/>
      <c r="P998" s="179"/>
      <c r="Q998" s="179"/>
      <c r="R998" s="182"/>
      <c r="T998" s="183"/>
      <c r="U998" s="179"/>
      <c r="V998" s="179"/>
      <c r="W998" s="179"/>
      <c r="X998" s="179"/>
      <c r="Y998" s="179"/>
      <c r="Z998" s="179"/>
      <c r="AA998" s="184"/>
      <c r="AT998" s="185" t="s">
        <v>176</v>
      </c>
      <c r="AU998" s="185" t="s">
        <v>98</v>
      </c>
      <c r="AV998" s="177" t="s">
        <v>98</v>
      </c>
      <c r="AW998" s="177" t="s">
        <v>32</v>
      </c>
      <c r="AX998" s="177" t="s">
        <v>74</v>
      </c>
      <c r="AY998" s="185" t="s">
        <v>168</v>
      </c>
    </row>
    <row r="999" spans="2:65" s="186" customFormat="1" ht="14.4" customHeight="1" x14ac:dyDescent="0.3">
      <c r="B999" s="187"/>
      <c r="C999" s="188"/>
      <c r="D999" s="188"/>
      <c r="E999" s="189"/>
      <c r="F999" s="261" t="s">
        <v>178</v>
      </c>
      <c r="G999" s="261"/>
      <c r="H999" s="261"/>
      <c r="I999" s="261"/>
      <c r="J999" s="188"/>
      <c r="K999" s="190">
        <v>57.36</v>
      </c>
      <c r="L999" s="188"/>
      <c r="M999" s="188"/>
      <c r="N999" s="188"/>
      <c r="O999" s="188"/>
      <c r="P999" s="188"/>
      <c r="Q999" s="188"/>
      <c r="R999" s="191"/>
      <c r="T999" s="192"/>
      <c r="U999" s="188"/>
      <c r="V999" s="188"/>
      <c r="W999" s="188"/>
      <c r="X999" s="188"/>
      <c r="Y999" s="188"/>
      <c r="Z999" s="188"/>
      <c r="AA999" s="193"/>
      <c r="AT999" s="194" t="s">
        <v>176</v>
      </c>
      <c r="AU999" s="194" t="s">
        <v>98</v>
      </c>
      <c r="AV999" s="186" t="s">
        <v>173</v>
      </c>
      <c r="AW999" s="186" t="s">
        <v>32</v>
      </c>
      <c r="AX999" s="186" t="s">
        <v>82</v>
      </c>
      <c r="AY999" s="194" t="s">
        <v>168</v>
      </c>
    </row>
    <row r="1000" spans="2:65" s="39" customFormat="1" ht="22.95" customHeight="1" x14ac:dyDescent="0.3">
      <c r="B1000" s="139"/>
      <c r="C1000" s="195" t="s">
        <v>1890</v>
      </c>
      <c r="D1000" s="195" t="s">
        <v>301</v>
      </c>
      <c r="E1000" s="196" t="s">
        <v>1891</v>
      </c>
      <c r="F1000" s="263" t="s">
        <v>1892</v>
      </c>
      <c r="G1000" s="263"/>
      <c r="H1000" s="263"/>
      <c r="I1000" s="263"/>
      <c r="J1000" s="197" t="s">
        <v>211</v>
      </c>
      <c r="K1000" s="198">
        <v>15.948</v>
      </c>
      <c r="L1000" s="264">
        <v>0</v>
      </c>
      <c r="M1000" s="264"/>
      <c r="N1000" s="265">
        <f>ROUND(L1000*K1000,2)</f>
        <v>0</v>
      </c>
      <c r="O1000" s="265"/>
      <c r="P1000" s="265"/>
      <c r="Q1000" s="265"/>
      <c r="R1000" s="141"/>
      <c r="T1000" s="174"/>
      <c r="U1000" s="50" t="s">
        <v>39</v>
      </c>
      <c r="V1000" s="41"/>
      <c r="W1000" s="175">
        <f>V1000*K1000</f>
        <v>0</v>
      </c>
      <c r="X1000" s="175">
        <v>2.5000000000000001E-2</v>
      </c>
      <c r="Y1000" s="175">
        <f>X1000*K1000</f>
        <v>0.39870000000000005</v>
      </c>
      <c r="Z1000" s="175">
        <v>0</v>
      </c>
      <c r="AA1000" s="176">
        <f>Z1000*K1000</f>
        <v>0</v>
      </c>
      <c r="AR1000" s="22" t="s">
        <v>330</v>
      </c>
      <c r="AT1000" s="22" t="s">
        <v>301</v>
      </c>
      <c r="AU1000" s="22" t="s">
        <v>98</v>
      </c>
      <c r="AY1000" s="22" t="s">
        <v>168</v>
      </c>
      <c r="BE1000" s="111">
        <f>IF(U1000="základní",N1000,0)</f>
        <v>0</v>
      </c>
      <c r="BF1000" s="111">
        <f>IF(U1000="snížená",N1000,0)</f>
        <v>0</v>
      </c>
      <c r="BG1000" s="111">
        <f>IF(U1000="zákl. přenesená",N1000,0)</f>
        <v>0</v>
      </c>
      <c r="BH1000" s="111">
        <f>IF(U1000="sníž. přenesená",N1000,0)</f>
        <v>0</v>
      </c>
      <c r="BI1000" s="111">
        <f>IF(U1000="nulová",N1000,0)</f>
        <v>0</v>
      </c>
      <c r="BJ1000" s="22" t="s">
        <v>82</v>
      </c>
      <c r="BK1000" s="111">
        <f>ROUND(L1000*K1000,2)</f>
        <v>0</v>
      </c>
      <c r="BL1000" s="22" t="s">
        <v>252</v>
      </c>
      <c r="BM1000" s="22" t="s">
        <v>1893</v>
      </c>
    </row>
    <row r="1001" spans="2:65" s="177" customFormat="1" ht="14.4" customHeight="1" x14ac:dyDescent="0.3">
      <c r="B1001" s="178"/>
      <c r="C1001" s="179"/>
      <c r="D1001" s="179"/>
      <c r="E1001" s="180"/>
      <c r="F1001" s="259" t="s">
        <v>1894</v>
      </c>
      <c r="G1001" s="259"/>
      <c r="H1001" s="259"/>
      <c r="I1001" s="259"/>
      <c r="J1001" s="179"/>
      <c r="K1001" s="181">
        <v>15.948</v>
      </c>
      <c r="L1001" s="179"/>
      <c r="M1001" s="179"/>
      <c r="N1001" s="179"/>
      <c r="O1001" s="179"/>
      <c r="P1001" s="179"/>
      <c r="Q1001" s="179"/>
      <c r="R1001" s="182"/>
      <c r="T1001" s="183"/>
      <c r="U1001" s="179"/>
      <c r="V1001" s="179"/>
      <c r="W1001" s="179"/>
      <c r="X1001" s="179"/>
      <c r="Y1001" s="179"/>
      <c r="Z1001" s="179"/>
      <c r="AA1001" s="184"/>
      <c r="AT1001" s="185" t="s">
        <v>176</v>
      </c>
      <c r="AU1001" s="185" t="s">
        <v>98</v>
      </c>
      <c r="AV1001" s="177" t="s">
        <v>98</v>
      </c>
      <c r="AW1001" s="177" t="s">
        <v>32</v>
      </c>
      <c r="AX1001" s="177" t="s">
        <v>82</v>
      </c>
      <c r="AY1001" s="185" t="s">
        <v>168</v>
      </c>
    </row>
    <row r="1002" spans="2:65" s="39" customFormat="1" ht="14.4" customHeight="1" x14ac:dyDescent="0.3">
      <c r="B1002" s="139"/>
      <c r="C1002" s="170" t="s">
        <v>1895</v>
      </c>
      <c r="D1002" s="170" t="s">
        <v>169</v>
      </c>
      <c r="E1002" s="171" t="s">
        <v>1896</v>
      </c>
      <c r="F1002" s="256" t="s">
        <v>1897</v>
      </c>
      <c r="G1002" s="256"/>
      <c r="H1002" s="256"/>
      <c r="I1002" s="256"/>
      <c r="J1002" s="172" t="s">
        <v>422</v>
      </c>
      <c r="K1002" s="173">
        <v>72.05</v>
      </c>
      <c r="L1002" s="257">
        <v>0</v>
      </c>
      <c r="M1002" s="257"/>
      <c r="N1002" s="258">
        <f>ROUND(L1002*K1002,2)</f>
        <v>0</v>
      </c>
      <c r="O1002" s="258"/>
      <c r="P1002" s="258"/>
      <c r="Q1002" s="258"/>
      <c r="R1002" s="141"/>
      <c r="T1002" s="174"/>
      <c r="U1002" s="50" t="s">
        <v>39</v>
      </c>
      <c r="V1002" s="41"/>
      <c r="W1002" s="175">
        <f>V1002*K1002</f>
        <v>0</v>
      </c>
      <c r="X1002" s="175">
        <v>3.0000000000000001E-5</v>
      </c>
      <c r="Y1002" s="175">
        <f>X1002*K1002</f>
        <v>2.1614999999999998E-3</v>
      </c>
      <c r="Z1002" s="175">
        <v>0</v>
      </c>
      <c r="AA1002" s="176">
        <f>Z1002*K1002</f>
        <v>0</v>
      </c>
      <c r="AR1002" s="22" t="s">
        <v>252</v>
      </c>
      <c r="AT1002" s="22" t="s">
        <v>169</v>
      </c>
      <c r="AU1002" s="22" t="s">
        <v>98</v>
      </c>
      <c r="AY1002" s="22" t="s">
        <v>168</v>
      </c>
      <c r="BE1002" s="111">
        <f>IF(U1002="základní",N1002,0)</f>
        <v>0</v>
      </c>
      <c r="BF1002" s="111">
        <f>IF(U1002="snížená",N1002,0)</f>
        <v>0</v>
      </c>
      <c r="BG1002" s="111">
        <f>IF(U1002="zákl. přenesená",N1002,0)</f>
        <v>0</v>
      </c>
      <c r="BH1002" s="111">
        <f>IF(U1002="sníž. přenesená",N1002,0)</f>
        <v>0</v>
      </c>
      <c r="BI1002" s="111">
        <f>IF(U1002="nulová",N1002,0)</f>
        <v>0</v>
      </c>
      <c r="BJ1002" s="22" t="s">
        <v>82</v>
      </c>
      <c r="BK1002" s="111">
        <f>ROUND(L1002*K1002,2)</f>
        <v>0</v>
      </c>
      <c r="BL1002" s="22" t="s">
        <v>252</v>
      </c>
      <c r="BM1002" s="22" t="s">
        <v>1898</v>
      </c>
    </row>
    <row r="1003" spans="2:65" s="177" customFormat="1" ht="14.4" customHeight="1" x14ac:dyDescent="0.3">
      <c r="B1003" s="178"/>
      <c r="C1003" s="179"/>
      <c r="D1003" s="179"/>
      <c r="E1003" s="180"/>
      <c r="F1003" s="259" t="s">
        <v>1899</v>
      </c>
      <c r="G1003" s="259"/>
      <c r="H1003" s="259"/>
      <c r="I1003" s="259"/>
      <c r="J1003" s="179"/>
      <c r="K1003" s="181">
        <v>72.05</v>
      </c>
      <c r="L1003" s="179"/>
      <c r="M1003" s="179"/>
      <c r="N1003" s="179"/>
      <c r="O1003" s="179"/>
      <c r="P1003" s="179"/>
      <c r="Q1003" s="179"/>
      <c r="R1003" s="182"/>
      <c r="T1003" s="183"/>
      <c r="U1003" s="179"/>
      <c r="V1003" s="179"/>
      <c r="W1003" s="179"/>
      <c r="X1003" s="179"/>
      <c r="Y1003" s="179"/>
      <c r="Z1003" s="179"/>
      <c r="AA1003" s="184"/>
      <c r="AT1003" s="185" t="s">
        <v>176</v>
      </c>
      <c r="AU1003" s="185" t="s">
        <v>98</v>
      </c>
      <c r="AV1003" s="177" t="s">
        <v>98</v>
      </c>
      <c r="AW1003" s="177" t="s">
        <v>32</v>
      </c>
      <c r="AX1003" s="177" t="s">
        <v>82</v>
      </c>
      <c r="AY1003" s="185" t="s">
        <v>168</v>
      </c>
    </row>
    <row r="1004" spans="2:65" s="39" customFormat="1" ht="22.95" customHeight="1" x14ac:dyDescent="0.3">
      <c r="B1004" s="139"/>
      <c r="C1004" s="170" t="s">
        <v>1900</v>
      </c>
      <c r="D1004" s="170" t="s">
        <v>169</v>
      </c>
      <c r="E1004" s="171" t="s">
        <v>1901</v>
      </c>
      <c r="F1004" s="256" t="s">
        <v>1902</v>
      </c>
      <c r="G1004" s="256"/>
      <c r="H1004" s="256"/>
      <c r="I1004" s="256"/>
      <c r="J1004" s="172" t="s">
        <v>298</v>
      </c>
      <c r="K1004" s="173">
        <v>29.3</v>
      </c>
      <c r="L1004" s="257">
        <v>0</v>
      </c>
      <c r="M1004" s="257"/>
      <c r="N1004" s="258">
        <f>ROUND(L1004*K1004,2)</f>
        <v>0</v>
      </c>
      <c r="O1004" s="258"/>
      <c r="P1004" s="258"/>
      <c r="Q1004" s="258"/>
      <c r="R1004" s="141"/>
      <c r="T1004" s="174"/>
      <c r="U1004" s="50" t="s">
        <v>39</v>
      </c>
      <c r="V1004" s="41"/>
      <c r="W1004" s="175">
        <f>V1004*K1004</f>
        <v>0</v>
      </c>
      <c r="X1004" s="175">
        <v>0</v>
      </c>
      <c r="Y1004" s="175">
        <f>X1004*K1004</f>
        <v>0</v>
      </c>
      <c r="Z1004" s="175">
        <v>0</v>
      </c>
      <c r="AA1004" s="176">
        <f>Z1004*K1004</f>
        <v>0</v>
      </c>
      <c r="AR1004" s="22" t="s">
        <v>252</v>
      </c>
      <c r="AT1004" s="22" t="s">
        <v>169</v>
      </c>
      <c r="AU1004" s="22" t="s">
        <v>98</v>
      </c>
      <c r="AY1004" s="22" t="s">
        <v>168</v>
      </c>
      <c r="BE1004" s="111">
        <f>IF(U1004="základní",N1004,0)</f>
        <v>0</v>
      </c>
      <c r="BF1004" s="111">
        <f>IF(U1004="snížená",N1004,0)</f>
        <v>0</v>
      </c>
      <c r="BG1004" s="111">
        <f>IF(U1004="zákl. přenesená",N1004,0)</f>
        <v>0</v>
      </c>
      <c r="BH1004" s="111">
        <f>IF(U1004="sníž. přenesená",N1004,0)</f>
        <v>0</v>
      </c>
      <c r="BI1004" s="111">
        <f>IF(U1004="nulová",N1004,0)</f>
        <v>0</v>
      </c>
      <c r="BJ1004" s="22" t="s">
        <v>82</v>
      </c>
      <c r="BK1004" s="111">
        <f>ROUND(L1004*K1004,2)</f>
        <v>0</v>
      </c>
      <c r="BL1004" s="22" t="s">
        <v>252</v>
      </c>
      <c r="BM1004" s="22" t="s">
        <v>1903</v>
      </c>
    </row>
    <row r="1005" spans="2:65" s="177" customFormat="1" ht="14.4" customHeight="1" x14ac:dyDescent="0.3">
      <c r="B1005" s="178"/>
      <c r="C1005" s="179"/>
      <c r="D1005" s="179"/>
      <c r="E1005" s="180"/>
      <c r="F1005" s="259" t="s">
        <v>1904</v>
      </c>
      <c r="G1005" s="259"/>
      <c r="H1005" s="259"/>
      <c r="I1005" s="259"/>
      <c r="J1005" s="179"/>
      <c r="K1005" s="181">
        <v>29.3</v>
      </c>
      <c r="L1005" s="179"/>
      <c r="M1005" s="179"/>
      <c r="N1005" s="179"/>
      <c r="O1005" s="179"/>
      <c r="P1005" s="179"/>
      <c r="Q1005" s="179"/>
      <c r="R1005" s="182"/>
      <c r="T1005" s="183"/>
      <c r="U1005" s="179"/>
      <c r="V1005" s="179"/>
      <c r="W1005" s="179"/>
      <c r="X1005" s="179"/>
      <c r="Y1005" s="179"/>
      <c r="Z1005" s="179"/>
      <c r="AA1005" s="184"/>
      <c r="AT1005" s="185" t="s">
        <v>176</v>
      </c>
      <c r="AU1005" s="185" t="s">
        <v>98</v>
      </c>
      <c r="AV1005" s="177" t="s">
        <v>98</v>
      </c>
      <c r="AW1005" s="177" t="s">
        <v>32</v>
      </c>
      <c r="AX1005" s="177" t="s">
        <v>82</v>
      </c>
      <c r="AY1005" s="185" t="s">
        <v>168</v>
      </c>
    </row>
    <row r="1006" spans="2:65" s="39" customFormat="1" ht="22.95" customHeight="1" x14ac:dyDescent="0.3">
      <c r="B1006" s="139"/>
      <c r="C1006" s="170" t="s">
        <v>1905</v>
      </c>
      <c r="D1006" s="170" t="s">
        <v>169</v>
      </c>
      <c r="E1006" s="171" t="s">
        <v>1906</v>
      </c>
      <c r="F1006" s="256" t="s">
        <v>1907</v>
      </c>
      <c r="G1006" s="256"/>
      <c r="H1006" s="256"/>
      <c r="I1006" s="256"/>
      <c r="J1006" s="172" t="s">
        <v>200</v>
      </c>
      <c r="K1006" s="173">
        <v>4.6369999999999996</v>
      </c>
      <c r="L1006" s="257">
        <v>0</v>
      </c>
      <c r="M1006" s="257"/>
      <c r="N1006" s="258">
        <f>ROUND(L1006*K1006,2)</f>
        <v>0</v>
      </c>
      <c r="O1006" s="258"/>
      <c r="P1006" s="258"/>
      <c r="Q1006" s="258"/>
      <c r="R1006" s="141"/>
      <c r="T1006" s="174"/>
      <c r="U1006" s="50" t="s">
        <v>39</v>
      </c>
      <c r="V1006" s="41"/>
      <c r="W1006" s="175">
        <f>V1006*K1006</f>
        <v>0</v>
      </c>
      <c r="X1006" s="175">
        <v>0</v>
      </c>
      <c r="Y1006" s="175">
        <f>X1006*K1006</f>
        <v>0</v>
      </c>
      <c r="Z1006" s="175">
        <v>0</v>
      </c>
      <c r="AA1006" s="176">
        <f>Z1006*K1006</f>
        <v>0</v>
      </c>
      <c r="AR1006" s="22" t="s">
        <v>252</v>
      </c>
      <c r="AT1006" s="22" t="s">
        <v>169</v>
      </c>
      <c r="AU1006" s="22" t="s">
        <v>98</v>
      </c>
      <c r="AY1006" s="22" t="s">
        <v>168</v>
      </c>
      <c r="BE1006" s="111">
        <f>IF(U1006="základní",N1006,0)</f>
        <v>0</v>
      </c>
      <c r="BF1006" s="111">
        <f>IF(U1006="snížená",N1006,0)</f>
        <v>0</v>
      </c>
      <c r="BG1006" s="111">
        <f>IF(U1006="zákl. přenesená",N1006,0)</f>
        <v>0</v>
      </c>
      <c r="BH1006" s="111">
        <f>IF(U1006="sníž. přenesená",N1006,0)</f>
        <v>0</v>
      </c>
      <c r="BI1006" s="111">
        <f>IF(U1006="nulová",N1006,0)</f>
        <v>0</v>
      </c>
      <c r="BJ1006" s="22" t="s">
        <v>82</v>
      </c>
      <c r="BK1006" s="111">
        <f>ROUND(L1006*K1006,2)</f>
        <v>0</v>
      </c>
      <c r="BL1006" s="22" t="s">
        <v>252</v>
      </c>
      <c r="BM1006" s="22" t="s">
        <v>1908</v>
      </c>
    </row>
    <row r="1007" spans="2:65" s="158" customFormat="1" ht="29.85" customHeight="1" x14ac:dyDescent="0.35">
      <c r="B1007" s="159"/>
      <c r="C1007" s="160"/>
      <c r="D1007" s="169" t="s">
        <v>130</v>
      </c>
      <c r="E1007" s="169"/>
      <c r="F1007" s="169"/>
      <c r="G1007" s="169"/>
      <c r="H1007" s="169"/>
      <c r="I1007" s="169"/>
      <c r="J1007" s="169"/>
      <c r="K1007" s="169"/>
      <c r="L1007" s="169"/>
      <c r="M1007" s="169"/>
      <c r="N1007" s="262">
        <f>BK1007</f>
        <v>0</v>
      </c>
      <c r="O1007" s="262"/>
      <c r="P1007" s="262"/>
      <c r="Q1007" s="262"/>
      <c r="R1007" s="162"/>
      <c r="T1007" s="163"/>
      <c r="U1007" s="160"/>
      <c r="V1007" s="160"/>
      <c r="W1007" s="164">
        <f>SUM(W1008:W1041)</f>
        <v>0</v>
      </c>
      <c r="X1007" s="160"/>
      <c r="Y1007" s="164">
        <f>SUM(Y1008:Y1041)</f>
        <v>7.7365000000000003E-2</v>
      </c>
      <c r="Z1007" s="160"/>
      <c r="AA1007" s="165">
        <f>SUM(AA1008:AA1041)</f>
        <v>6.2527800000000004</v>
      </c>
      <c r="AR1007" s="166" t="s">
        <v>98</v>
      </c>
      <c r="AT1007" s="167" t="s">
        <v>73</v>
      </c>
      <c r="AU1007" s="167" t="s">
        <v>82</v>
      </c>
      <c r="AY1007" s="166" t="s">
        <v>168</v>
      </c>
      <c r="BK1007" s="168">
        <f>SUM(BK1008:BK1041)</f>
        <v>0</v>
      </c>
    </row>
    <row r="1008" spans="2:65" s="39" customFormat="1" ht="22.95" customHeight="1" x14ac:dyDescent="0.3">
      <c r="B1008" s="139"/>
      <c r="C1008" s="170" t="s">
        <v>1909</v>
      </c>
      <c r="D1008" s="170" t="s">
        <v>169</v>
      </c>
      <c r="E1008" s="171" t="s">
        <v>1910</v>
      </c>
      <c r="F1008" s="256" t="s">
        <v>1911</v>
      </c>
      <c r="G1008" s="256"/>
      <c r="H1008" s="256"/>
      <c r="I1008" s="256"/>
      <c r="J1008" s="172" t="s">
        <v>422</v>
      </c>
      <c r="K1008" s="173">
        <v>309.45999999999998</v>
      </c>
      <c r="L1008" s="257">
        <v>0</v>
      </c>
      <c r="M1008" s="257"/>
      <c r="N1008" s="258">
        <f>ROUND(L1008*K1008,2)</f>
        <v>0</v>
      </c>
      <c r="O1008" s="258"/>
      <c r="P1008" s="258"/>
      <c r="Q1008" s="258"/>
      <c r="R1008" s="141"/>
      <c r="T1008" s="174"/>
      <c r="U1008" s="50" t="s">
        <v>39</v>
      </c>
      <c r="V1008" s="41"/>
      <c r="W1008" s="175">
        <f>V1008*K1008</f>
        <v>0</v>
      </c>
      <c r="X1008" s="175">
        <v>3.0000000000000001E-5</v>
      </c>
      <c r="Y1008" s="175">
        <f>X1008*K1008</f>
        <v>9.2838E-3</v>
      </c>
      <c r="Z1008" s="175">
        <v>0</v>
      </c>
      <c r="AA1008" s="176">
        <f>Z1008*K1008</f>
        <v>0</v>
      </c>
      <c r="AR1008" s="22" t="s">
        <v>252</v>
      </c>
      <c r="AT1008" s="22" t="s">
        <v>169</v>
      </c>
      <c r="AU1008" s="22" t="s">
        <v>98</v>
      </c>
      <c r="AY1008" s="22" t="s">
        <v>168</v>
      </c>
      <c r="BE1008" s="111">
        <f>IF(U1008="základní",N1008,0)</f>
        <v>0</v>
      </c>
      <c r="BF1008" s="111">
        <f>IF(U1008="snížená",N1008,0)</f>
        <v>0</v>
      </c>
      <c r="BG1008" s="111">
        <f>IF(U1008="zákl. přenesená",N1008,0)</f>
        <v>0</v>
      </c>
      <c r="BH1008" s="111">
        <f>IF(U1008="sníž. přenesená",N1008,0)</f>
        <v>0</v>
      </c>
      <c r="BI1008" s="111">
        <f>IF(U1008="nulová",N1008,0)</f>
        <v>0</v>
      </c>
      <c r="BJ1008" s="22" t="s">
        <v>82</v>
      </c>
      <c r="BK1008" s="111">
        <f>ROUND(L1008*K1008,2)</f>
        <v>0</v>
      </c>
      <c r="BL1008" s="22" t="s">
        <v>252</v>
      </c>
      <c r="BM1008" s="22" t="s">
        <v>1912</v>
      </c>
    </row>
    <row r="1009" spans="1:65" s="177" customFormat="1" ht="14.4" customHeight="1" x14ac:dyDescent="0.3">
      <c r="B1009" s="178"/>
      <c r="C1009" s="179"/>
      <c r="D1009" s="179"/>
      <c r="E1009" s="180"/>
      <c r="F1009" s="259" t="s">
        <v>1913</v>
      </c>
      <c r="G1009" s="259"/>
      <c r="H1009" s="259"/>
      <c r="I1009" s="259"/>
      <c r="J1009" s="179"/>
      <c r="K1009" s="181">
        <v>197.81</v>
      </c>
      <c r="L1009" s="179"/>
      <c r="M1009" s="179"/>
      <c r="N1009" s="179"/>
      <c r="O1009" s="179"/>
      <c r="P1009" s="179"/>
      <c r="Q1009" s="179"/>
      <c r="R1009" s="182"/>
      <c r="T1009" s="183"/>
      <c r="U1009" s="179"/>
      <c r="V1009" s="179"/>
      <c r="W1009" s="179"/>
      <c r="X1009" s="179"/>
      <c r="Y1009" s="179"/>
      <c r="Z1009" s="179"/>
      <c r="AA1009" s="184"/>
      <c r="AT1009" s="185" t="s">
        <v>176</v>
      </c>
      <c r="AU1009" s="185" t="s">
        <v>98</v>
      </c>
      <c r="AV1009" s="177" t="s">
        <v>98</v>
      </c>
      <c r="AW1009" s="177" t="s">
        <v>32</v>
      </c>
      <c r="AX1009" s="177" t="s">
        <v>74</v>
      </c>
      <c r="AY1009" s="185" t="s">
        <v>168</v>
      </c>
    </row>
    <row r="1010" spans="1:65" ht="14.4" customHeight="1" x14ac:dyDescent="0.3">
      <c r="A1010" s="177"/>
      <c r="B1010" s="178"/>
      <c r="C1010" s="179"/>
      <c r="D1010" s="179"/>
      <c r="E1010" s="180"/>
      <c r="F1010" s="260" t="s">
        <v>1914</v>
      </c>
      <c r="G1010" s="260"/>
      <c r="H1010" s="260"/>
      <c r="I1010" s="260"/>
      <c r="J1010" s="179"/>
      <c r="K1010" s="181">
        <v>111.65</v>
      </c>
      <c r="L1010" s="179"/>
      <c r="M1010" s="179"/>
      <c r="N1010" s="179"/>
      <c r="O1010" s="179"/>
      <c r="P1010" s="179"/>
      <c r="Q1010" s="179"/>
      <c r="R1010" s="182"/>
      <c r="T1010" s="183"/>
      <c r="U1010" s="179"/>
      <c r="V1010" s="179"/>
      <c r="W1010" s="179"/>
      <c r="X1010" s="179"/>
      <c r="Y1010" s="179"/>
      <c r="Z1010" s="179"/>
      <c r="AA1010" s="184"/>
      <c r="AT1010" s="185" t="s">
        <v>176</v>
      </c>
      <c r="AU1010" s="185" t="s">
        <v>98</v>
      </c>
      <c r="AV1010" s="177" t="s">
        <v>98</v>
      </c>
      <c r="AW1010" s="177" t="s">
        <v>32</v>
      </c>
      <c r="AX1010" s="177" t="s">
        <v>74</v>
      </c>
      <c r="AY1010" s="185" t="s">
        <v>168</v>
      </c>
    </row>
    <row r="1011" spans="1:65" s="186" customFormat="1" ht="14.4" customHeight="1" x14ac:dyDescent="0.3">
      <c r="B1011" s="187"/>
      <c r="C1011" s="188"/>
      <c r="D1011" s="188"/>
      <c r="E1011" s="189"/>
      <c r="F1011" s="261" t="s">
        <v>178</v>
      </c>
      <c r="G1011" s="261"/>
      <c r="H1011" s="261"/>
      <c r="I1011" s="261"/>
      <c r="J1011" s="188"/>
      <c r="K1011" s="190">
        <v>309.45999999999998</v>
      </c>
      <c r="L1011" s="188"/>
      <c r="M1011" s="188"/>
      <c r="N1011" s="188"/>
      <c r="O1011" s="188"/>
      <c r="P1011" s="188"/>
      <c r="Q1011" s="188"/>
      <c r="R1011" s="191"/>
      <c r="T1011" s="192"/>
      <c r="U1011" s="188"/>
      <c r="V1011" s="188"/>
      <c r="W1011" s="188"/>
      <c r="X1011" s="188"/>
      <c r="Y1011" s="188"/>
      <c r="Z1011" s="188"/>
      <c r="AA1011" s="193"/>
      <c r="AT1011" s="194" t="s">
        <v>176</v>
      </c>
      <c r="AU1011" s="194" t="s">
        <v>98</v>
      </c>
      <c r="AV1011" s="186" t="s">
        <v>173</v>
      </c>
      <c r="AW1011" s="186" t="s">
        <v>32</v>
      </c>
      <c r="AX1011" s="186" t="s">
        <v>82</v>
      </c>
      <c r="AY1011" s="194" t="s">
        <v>168</v>
      </c>
    </row>
    <row r="1012" spans="1:65" s="39" customFormat="1" ht="14.4" customHeight="1" x14ac:dyDescent="0.3">
      <c r="B1012" s="139"/>
      <c r="C1012" s="195" t="s">
        <v>1915</v>
      </c>
      <c r="D1012" s="195" t="s">
        <v>301</v>
      </c>
      <c r="E1012" s="196" t="s">
        <v>1916</v>
      </c>
      <c r="F1012" s="263" t="s">
        <v>1917</v>
      </c>
      <c r="G1012" s="263"/>
      <c r="H1012" s="263"/>
      <c r="I1012" s="263"/>
      <c r="J1012" s="197" t="s">
        <v>422</v>
      </c>
      <c r="K1012" s="198">
        <v>340.40600000000001</v>
      </c>
      <c r="L1012" s="264">
        <v>0</v>
      </c>
      <c r="M1012" s="264"/>
      <c r="N1012" s="265">
        <f>ROUND(L1012*K1012,2)</f>
        <v>0</v>
      </c>
      <c r="O1012" s="265"/>
      <c r="P1012" s="265"/>
      <c r="Q1012" s="265"/>
      <c r="R1012" s="141"/>
      <c r="T1012" s="174"/>
      <c r="U1012" s="50" t="s">
        <v>39</v>
      </c>
      <c r="V1012" s="41"/>
      <c r="W1012" s="175">
        <f>V1012*K1012</f>
        <v>0</v>
      </c>
      <c r="X1012" s="175">
        <v>2.0000000000000001E-4</v>
      </c>
      <c r="Y1012" s="175">
        <f>X1012*K1012</f>
        <v>6.8081200000000008E-2</v>
      </c>
      <c r="Z1012" s="175">
        <v>0</v>
      </c>
      <c r="AA1012" s="176">
        <f>Z1012*K1012</f>
        <v>0</v>
      </c>
      <c r="AR1012" s="22" t="s">
        <v>330</v>
      </c>
      <c r="AT1012" s="22" t="s">
        <v>301</v>
      </c>
      <c r="AU1012" s="22" t="s">
        <v>98</v>
      </c>
      <c r="AY1012" s="22" t="s">
        <v>168</v>
      </c>
      <c r="BE1012" s="111">
        <f>IF(U1012="základní",N1012,0)</f>
        <v>0</v>
      </c>
      <c r="BF1012" s="111">
        <f>IF(U1012="snížená",N1012,0)</f>
        <v>0</v>
      </c>
      <c r="BG1012" s="111">
        <f>IF(U1012="zákl. přenesená",N1012,0)</f>
        <v>0</v>
      </c>
      <c r="BH1012" s="111">
        <f>IF(U1012="sníž. přenesená",N1012,0)</f>
        <v>0</v>
      </c>
      <c r="BI1012" s="111">
        <f>IF(U1012="nulová",N1012,0)</f>
        <v>0</v>
      </c>
      <c r="BJ1012" s="22" t="s">
        <v>82</v>
      </c>
      <c r="BK1012" s="111">
        <f>ROUND(L1012*K1012,2)</f>
        <v>0</v>
      </c>
      <c r="BL1012" s="22" t="s">
        <v>252</v>
      </c>
      <c r="BM1012" s="22" t="s">
        <v>1918</v>
      </c>
    </row>
    <row r="1013" spans="1:65" s="177" customFormat="1" ht="14.4" customHeight="1" x14ac:dyDescent="0.3">
      <c r="B1013" s="178"/>
      <c r="C1013" s="179"/>
      <c r="D1013" s="179"/>
      <c r="E1013" s="180"/>
      <c r="F1013" s="259" t="s">
        <v>1919</v>
      </c>
      <c r="G1013" s="259"/>
      <c r="H1013" s="259"/>
      <c r="I1013" s="259"/>
      <c r="J1013" s="179"/>
      <c r="K1013" s="181">
        <v>340.40600000000001</v>
      </c>
      <c r="L1013" s="179"/>
      <c r="M1013" s="179"/>
      <c r="N1013" s="179"/>
      <c r="O1013" s="179"/>
      <c r="P1013" s="179"/>
      <c r="Q1013" s="179"/>
      <c r="R1013" s="182"/>
      <c r="T1013" s="183"/>
      <c r="U1013" s="179"/>
      <c r="V1013" s="179"/>
      <c r="W1013" s="179"/>
      <c r="X1013" s="179"/>
      <c r="Y1013" s="179"/>
      <c r="Z1013" s="179"/>
      <c r="AA1013" s="184"/>
      <c r="AT1013" s="185" t="s">
        <v>176</v>
      </c>
      <c r="AU1013" s="185" t="s">
        <v>98</v>
      </c>
      <c r="AV1013" s="177" t="s">
        <v>98</v>
      </c>
      <c r="AW1013" s="177" t="s">
        <v>32</v>
      </c>
      <c r="AX1013" s="177" t="s">
        <v>82</v>
      </c>
      <c r="AY1013" s="185" t="s">
        <v>168</v>
      </c>
    </row>
    <row r="1014" spans="1:65" s="39" customFormat="1" ht="22.95" customHeight="1" x14ac:dyDescent="0.3">
      <c r="B1014" s="139"/>
      <c r="C1014" s="170" t="s">
        <v>1920</v>
      </c>
      <c r="D1014" s="170" t="s">
        <v>169</v>
      </c>
      <c r="E1014" s="171" t="s">
        <v>1921</v>
      </c>
      <c r="F1014" s="256" t="s">
        <v>1922</v>
      </c>
      <c r="G1014" s="256"/>
      <c r="H1014" s="256"/>
      <c r="I1014" s="256"/>
      <c r="J1014" s="172" t="s">
        <v>211</v>
      </c>
      <c r="K1014" s="173">
        <v>397.35</v>
      </c>
      <c r="L1014" s="257">
        <v>0</v>
      </c>
      <c r="M1014" s="257"/>
      <c r="N1014" s="258">
        <f>ROUND(L1014*K1014,2)</f>
        <v>0</v>
      </c>
      <c r="O1014" s="258"/>
      <c r="P1014" s="258"/>
      <c r="Q1014" s="258"/>
      <c r="R1014" s="141"/>
      <c r="T1014" s="174"/>
      <c r="U1014" s="50" t="s">
        <v>39</v>
      </c>
      <c r="V1014" s="41"/>
      <c r="W1014" s="175">
        <f>V1014*K1014</f>
        <v>0</v>
      </c>
      <c r="X1014" s="175">
        <v>0</v>
      </c>
      <c r="Y1014" s="175">
        <f>X1014*K1014</f>
        <v>0</v>
      </c>
      <c r="Z1014" s="175">
        <v>1.4999999999999999E-2</v>
      </c>
      <c r="AA1014" s="176">
        <f>Z1014*K1014</f>
        <v>5.9602500000000003</v>
      </c>
      <c r="AR1014" s="22" t="s">
        <v>252</v>
      </c>
      <c r="AT1014" s="22" t="s">
        <v>169</v>
      </c>
      <c r="AU1014" s="22" t="s">
        <v>98</v>
      </c>
      <c r="AY1014" s="22" t="s">
        <v>168</v>
      </c>
      <c r="BE1014" s="111">
        <f>IF(U1014="základní",N1014,0)</f>
        <v>0</v>
      </c>
      <c r="BF1014" s="111">
        <f>IF(U1014="snížená",N1014,0)</f>
        <v>0</v>
      </c>
      <c r="BG1014" s="111">
        <f>IF(U1014="zákl. přenesená",N1014,0)</f>
        <v>0</v>
      </c>
      <c r="BH1014" s="111">
        <f>IF(U1014="sníž. přenesená",N1014,0)</f>
        <v>0</v>
      </c>
      <c r="BI1014" s="111">
        <f>IF(U1014="nulová",N1014,0)</f>
        <v>0</v>
      </c>
      <c r="BJ1014" s="22" t="s">
        <v>82</v>
      </c>
      <c r="BK1014" s="111">
        <f>ROUND(L1014*K1014,2)</f>
        <v>0</v>
      </c>
      <c r="BL1014" s="22" t="s">
        <v>252</v>
      </c>
      <c r="BM1014" s="22" t="s">
        <v>1923</v>
      </c>
    </row>
    <row r="1015" spans="1:65" s="177" customFormat="1" ht="14.4" customHeight="1" x14ac:dyDescent="0.3">
      <c r="B1015" s="178"/>
      <c r="C1015" s="179"/>
      <c r="D1015" s="179"/>
      <c r="E1015" s="180"/>
      <c r="F1015" s="259" t="s">
        <v>1924</v>
      </c>
      <c r="G1015" s="259"/>
      <c r="H1015" s="259"/>
      <c r="I1015" s="259"/>
      <c r="J1015" s="179"/>
      <c r="K1015" s="181">
        <v>245.82</v>
      </c>
      <c r="L1015" s="179"/>
      <c r="M1015" s="179"/>
      <c r="N1015" s="179"/>
      <c r="O1015" s="179"/>
      <c r="P1015" s="179"/>
      <c r="Q1015" s="179"/>
      <c r="R1015" s="182"/>
      <c r="T1015" s="183"/>
      <c r="U1015" s="179"/>
      <c r="V1015" s="179"/>
      <c r="W1015" s="179"/>
      <c r="X1015" s="179"/>
      <c r="Y1015" s="179"/>
      <c r="Z1015" s="179"/>
      <c r="AA1015" s="184"/>
      <c r="AT1015" s="185" t="s">
        <v>176</v>
      </c>
      <c r="AU1015" s="185" t="s">
        <v>98</v>
      </c>
      <c r="AV1015" s="177" t="s">
        <v>98</v>
      </c>
      <c r="AW1015" s="177" t="s">
        <v>32</v>
      </c>
      <c r="AX1015" s="177" t="s">
        <v>74</v>
      </c>
      <c r="AY1015" s="185" t="s">
        <v>168</v>
      </c>
    </row>
    <row r="1016" spans="1:65" ht="14.4" customHeight="1" x14ac:dyDescent="0.3">
      <c r="A1016" s="177"/>
      <c r="B1016" s="178"/>
      <c r="C1016" s="179"/>
      <c r="D1016" s="179"/>
      <c r="E1016" s="180"/>
      <c r="F1016" s="260" t="s">
        <v>1925</v>
      </c>
      <c r="G1016" s="260"/>
      <c r="H1016" s="260"/>
      <c r="I1016" s="260"/>
      <c r="J1016" s="179"/>
      <c r="K1016" s="181">
        <v>151.53</v>
      </c>
      <c r="L1016" s="179"/>
      <c r="M1016" s="179"/>
      <c r="N1016" s="179"/>
      <c r="O1016" s="179"/>
      <c r="P1016" s="179"/>
      <c r="Q1016" s="179"/>
      <c r="R1016" s="182"/>
      <c r="T1016" s="183"/>
      <c r="U1016" s="179"/>
      <c r="V1016" s="179"/>
      <c r="W1016" s="179"/>
      <c r="X1016" s="179"/>
      <c r="Y1016" s="179"/>
      <c r="Z1016" s="179"/>
      <c r="AA1016" s="184"/>
      <c r="AT1016" s="185" t="s">
        <v>176</v>
      </c>
      <c r="AU1016" s="185" t="s">
        <v>98</v>
      </c>
      <c r="AV1016" s="177" t="s">
        <v>98</v>
      </c>
      <c r="AW1016" s="177" t="s">
        <v>32</v>
      </c>
      <c r="AX1016" s="177" t="s">
        <v>74</v>
      </c>
      <c r="AY1016" s="185" t="s">
        <v>168</v>
      </c>
    </row>
    <row r="1017" spans="1:65" s="186" customFormat="1" ht="14.4" customHeight="1" x14ac:dyDescent="0.3">
      <c r="B1017" s="187"/>
      <c r="C1017" s="188"/>
      <c r="D1017" s="188"/>
      <c r="E1017" s="189"/>
      <c r="F1017" s="261" t="s">
        <v>178</v>
      </c>
      <c r="G1017" s="261"/>
      <c r="H1017" s="261"/>
      <c r="I1017" s="261"/>
      <c r="J1017" s="188"/>
      <c r="K1017" s="190">
        <v>397.35</v>
      </c>
      <c r="L1017" s="188"/>
      <c r="M1017" s="188"/>
      <c r="N1017" s="188"/>
      <c r="O1017" s="188"/>
      <c r="P1017" s="188"/>
      <c r="Q1017" s="188"/>
      <c r="R1017" s="191"/>
      <c r="T1017" s="192"/>
      <c r="U1017" s="188"/>
      <c r="V1017" s="188"/>
      <c r="W1017" s="188"/>
      <c r="X1017" s="188"/>
      <c r="Y1017" s="188"/>
      <c r="Z1017" s="188"/>
      <c r="AA1017" s="193"/>
      <c r="AT1017" s="194" t="s">
        <v>176</v>
      </c>
      <c r="AU1017" s="194" t="s">
        <v>98</v>
      </c>
      <c r="AV1017" s="186" t="s">
        <v>173</v>
      </c>
      <c r="AW1017" s="186" t="s">
        <v>32</v>
      </c>
      <c r="AX1017" s="186" t="s">
        <v>82</v>
      </c>
      <c r="AY1017" s="194" t="s">
        <v>168</v>
      </c>
    </row>
    <row r="1018" spans="1:65" s="39" customFormat="1" ht="22.95" customHeight="1" x14ac:dyDescent="0.3">
      <c r="B1018" s="139"/>
      <c r="C1018" s="170" t="s">
        <v>1926</v>
      </c>
      <c r="D1018" s="170" t="s">
        <v>169</v>
      </c>
      <c r="E1018" s="171" t="s">
        <v>1927</v>
      </c>
      <c r="F1018" s="256" t="s">
        <v>1928</v>
      </c>
      <c r="G1018" s="256"/>
      <c r="H1018" s="256"/>
      <c r="I1018" s="256"/>
      <c r="J1018" s="172" t="s">
        <v>211</v>
      </c>
      <c r="K1018" s="173">
        <v>41.79</v>
      </c>
      <c r="L1018" s="257">
        <v>0</v>
      </c>
      <c r="M1018" s="257"/>
      <c r="N1018" s="258">
        <f>ROUND(L1018*K1018,2)</f>
        <v>0</v>
      </c>
      <c r="O1018" s="258"/>
      <c r="P1018" s="258"/>
      <c r="Q1018" s="258"/>
      <c r="R1018" s="141"/>
      <c r="T1018" s="174"/>
      <c r="U1018" s="50" t="s">
        <v>39</v>
      </c>
      <c r="V1018" s="41"/>
      <c r="W1018" s="175">
        <f>V1018*K1018</f>
        <v>0</v>
      </c>
      <c r="X1018" s="175">
        <v>0</v>
      </c>
      <c r="Y1018" s="175">
        <f>X1018*K1018</f>
        <v>0</v>
      </c>
      <c r="Z1018" s="175">
        <v>7.0000000000000001E-3</v>
      </c>
      <c r="AA1018" s="176">
        <f>Z1018*K1018</f>
        <v>0.29253000000000001</v>
      </c>
      <c r="AR1018" s="22" t="s">
        <v>252</v>
      </c>
      <c r="AT1018" s="22" t="s">
        <v>169</v>
      </c>
      <c r="AU1018" s="22" t="s">
        <v>98</v>
      </c>
      <c r="AY1018" s="22" t="s">
        <v>168</v>
      </c>
      <c r="BE1018" s="111">
        <f>IF(U1018="základní",N1018,0)</f>
        <v>0</v>
      </c>
      <c r="BF1018" s="111">
        <f>IF(U1018="snížená",N1018,0)</f>
        <v>0</v>
      </c>
      <c r="BG1018" s="111">
        <f>IF(U1018="zákl. přenesená",N1018,0)</f>
        <v>0</v>
      </c>
      <c r="BH1018" s="111">
        <f>IF(U1018="sníž. přenesená",N1018,0)</f>
        <v>0</v>
      </c>
      <c r="BI1018" s="111">
        <f>IF(U1018="nulová",N1018,0)</f>
        <v>0</v>
      </c>
      <c r="BJ1018" s="22" t="s">
        <v>82</v>
      </c>
      <c r="BK1018" s="111">
        <f>ROUND(L1018*K1018,2)</f>
        <v>0</v>
      </c>
      <c r="BL1018" s="22" t="s">
        <v>252</v>
      </c>
      <c r="BM1018" s="22" t="s">
        <v>1929</v>
      </c>
    </row>
    <row r="1019" spans="1:65" s="39" customFormat="1" ht="45.6" customHeight="1" x14ac:dyDescent="0.3">
      <c r="B1019" s="139"/>
      <c r="C1019" s="170" t="s">
        <v>1930</v>
      </c>
      <c r="D1019" s="170" t="s">
        <v>169</v>
      </c>
      <c r="E1019" s="171" t="s">
        <v>1931</v>
      </c>
      <c r="F1019" s="256" t="s">
        <v>1932</v>
      </c>
      <c r="G1019" s="256"/>
      <c r="H1019" s="256"/>
      <c r="I1019" s="256"/>
      <c r="J1019" s="172" t="s">
        <v>211</v>
      </c>
      <c r="K1019" s="173">
        <v>301.43</v>
      </c>
      <c r="L1019" s="257">
        <v>0</v>
      </c>
      <c r="M1019" s="257"/>
      <c r="N1019" s="258">
        <f>ROUND(L1019*K1019,2)</f>
        <v>0</v>
      </c>
      <c r="O1019" s="258"/>
      <c r="P1019" s="258"/>
      <c r="Q1019" s="258"/>
      <c r="R1019" s="141"/>
      <c r="T1019" s="174"/>
      <c r="U1019" s="50" t="s">
        <v>39</v>
      </c>
      <c r="V1019" s="41"/>
      <c r="W1019" s="175">
        <f>V1019*K1019</f>
        <v>0</v>
      </c>
      <c r="X1019" s="175">
        <v>0</v>
      </c>
      <c r="Y1019" s="175">
        <f>X1019*K1019</f>
        <v>0</v>
      </c>
      <c r="Z1019" s="175">
        <v>0</v>
      </c>
      <c r="AA1019" s="176">
        <f>Z1019*K1019</f>
        <v>0</v>
      </c>
      <c r="AR1019" s="22" t="s">
        <v>252</v>
      </c>
      <c r="AT1019" s="22" t="s">
        <v>169</v>
      </c>
      <c r="AU1019" s="22" t="s">
        <v>98</v>
      </c>
      <c r="AY1019" s="22" t="s">
        <v>168</v>
      </c>
      <c r="BE1019" s="111">
        <f>IF(U1019="základní",N1019,0)</f>
        <v>0</v>
      </c>
      <c r="BF1019" s="111">
        <f>IF(U1019="snížená",N1019,0)</f>
        <v>0</v>
      </c>
      <c r="BG1019" s="111">
        <f>IF(U1019="zákl. přenesená",N1019,0)</f>
        <v>0</v>
      </c>
      <c r="BH1019" s="111">
        <f>IF(U1019="sníž. přenesená",N1019,0)</f>
        <v>0</v>
      </c>
      <c r="BI1019" s="111">
        <f>IF(U1019="nulová",N1019,0)</f>
        <v>0</v>
      </c>
      <c r="BJ1019" s="22" t="s">
        <v>82</v>
      </c>
      <c r="BK1019" s="111">
        <f>ROUND(L1019*K1019,2)</f>
        <v>0</v>
      </c>
      <c r="BL1019" s="22" t="s">
        <v>252</v>
      </c>
      <c r="BM1019" s="22" t="s">
        <v>1933</v>
      </c>
    </row>
    <row r="1020" spans="1:65" s="177" customFormat="1" ht="14.4" customHeight="1" x14ac:dyDescent="0.3">
      <c r="B1020" s="178"/>
      <c r="C1020" s="179"/>
      <c r="D1020" s="179"/>
      <c r="E1020" s="180"/>
      <c r="F1020" s="259" t="s">
        <v>1934</v>
      </c>
      <c r="G1020" s="259"/>
      <c r="H1020" s="259"/>
      <c r="I1020" s="259"/>
      <c r="J1020" s="179"/>
      <c r="K1020" s="181">
        <v>12.57</v>
      </c>
      <c r="L1020" s="179"/>
      <c r="M1020" s="179"/>
      <c r="N1020" s="179"/>
      <c r="O1020" s="179"/>
      <c r="P1020" s="179"/>
      <c r="Q1020" s="179"/>
      <c r="R1020" s="182"/>
      <c r="T1020" s="183"/>
      <c r="U1020" s="179"/>
      <c r="V1020" s="179"/>
      <c r="W1020" s="179"/>
      <c r="X1020" s="179"/>
      <c r="Y1020" s="179"/>
      <c r="Z1020" s="179"/>
      <c r="AA1020" s="184"/>
      <c r="AT1020" s="185" t="s">
        <v>176</v>
      </c>
      <c r="AU1020" s="185" t="s">
        <v>98</v>
      </c>
      <c r="AV1020" s="177" t="s">
        <v>98</v>
      </c>
      <c r="AW1020" s="177" t="s">
        <v>32</v>
      </c>
      <c r="AX1020" s="177" t="s">
        <v>74</v>
      </c>
      <c r="AY1020" s="185" t="s">
        <v>168</v>
      </c>
    </row>
    <row r="1021" spans="1:65" ht="14.4" customHeight="1" x14ac:dyDescent="0.3">
      <c r="A1021" s="177"/>
      <c r="B1021" s="178"/>
      <c r="C1021" s="179"/>
      <c r="D1021" s="179"/>
      <c r="E1021" s="180"/>
      <c r="F1021" s="260" t="s">
        <v>960</v>
      </c>
      <c r="G1021" s="260"/>
      <c r="H1021" s="260"/>
      <c r="I1021" s="260"/>
      <c r="J1021" s="179"/>
      <c r="K1021" s="181">
        <v>26.18</v>
      </c>
      <c r="L1021" s="179"/>
      <c r="M1021" s="179"/>
      <c r="N1021" s="179"/>
      <c r="O1021" s="179"/>
      <c r="P1021" s="179"/>
      <c r="Q1021" s="179"/>
      <c r="R1021" s="182"/>
      <c r="T1021" s="183"/>
      <c r="U1021" s="179"/>
      <c r="V1021" s="179"/>
      <c r="W1021" s="179"/>
      <c r="X1021" s="179"/>
      <c r="Y1021" s="179"/>
      <c r="Z1021" s="179"/>
      <c r="AA1021" s="184"/>
      <c r="AT1021" s="185" t="s">
        <v>176</v>
      </c>
      <c r="AU1021" s="185" t="s">
        <v>98</v>
      </c>
      <c r="AV1021" s="177" t="s">
        <v>98</v>
      </c>
      <c r="AW1021" s="177" t="s">
        <v>32</v>
      </c>
      <c r="AX1021" s="177" t="s">
        <v>74</v>
      </c>
      <c r="AY1021" s="185" t="s">
        <v>168</v>
      </c>
    </row>
    <row r="1022" spans="1:65" ht="14.4" customHeight="1" x14ac:dyDescent="0.3">
      <c r="A1022" s="177"/>
      <c r="B1022" s="178"/>
      <c r="C1022" s="179"/>
      <c r="D1022" s="179"/>
      <c r="E1022" s="180"/>
      <c r="F1022" s="260" t="s">
        <v>961</v>
      </c>
      <c r="G1022" s="260"/>
      <c r="H1022" s="260"/>
      <c r="I1022" s="260"/>
      <c r="J1022" s="179"/>
      <c r="K1022" s="181">
        <v>36.299999999999997</v>
      </c>
      <c r="L1022" s="179"/>
      <c r="M1022" s="179"/>
      <c r="N1022" s="179"/>
      <c r="O1022" s="179"/>
      <c r="P1022" s="179"/>
      <c r="Q1022" s="179"/>
      <c r="R1022" s="182"/>
      <c r="T1022" s="183"/>
      <c r="U1022" s="179"/>
      <c r="V1022" s="179"/>
      <c r="W1022" s="179"/>
      <c r="X1022" s="179"/>
      <c r="Y1022" s="179"/>
      <c r="Z1022" s="179"/>
      <c r="AA1022" s="184"/>
      <c r="AT1022" s="185" t="s">
        <v>176</v>
      </c>
      <c r="AU1022" s="185" t="s">
        <v>98</v>
      </c>
      <c r="AV1022" s="177" t="s">
        <v>98</v>
      </c>
      <c r="AW1022" s="177" t="s">
        <v>32</v>
      </c>
      <c r="AX1022" s="177" t="s">
        <v>74</v>
      </c>
      <c r="AY1022" s="185" t="s">
        <v>168</v>
      </c>
    </row>
    <row r="1023" spans="1:65" ht="14.4" customHeight="1" x14ac:dyDescent="0.3">
      <c r="A1023" s="177"/>
      <c r="B1023" s="178"/>
      <c r="C1023" s="179"/>
      <c r="D1023" s="179"/>
      <c r="E1023" s="180"/>
      <c r="F1023" s="260" t="s">
        <v>545</v>
      </c>
      <c r="G1023" s="260"/>
      <c r="H1023" s="260"/>
      <c r="I1023" s="260"/>
      <c r="J1023" s="179"/>
      <c r="K1023" s="181">
        <v>95.7</v>
      </c>
      <c r="L1023" s="179"/>
      <c r="M1023" s="179"/>
      <c r="N1023" s="179"/>
      <c r="O1023" s="179"/>
      <c r="P1023" s="179"/>
      <c r="Q1023" s="179"/>
      <c r="R1023" s="182"/>
      <c r="T1023" s="183"/>
      <c r="U1023" s="179"/>
      <c r="V1023" s="179"/>
      <c r="W1023" s="179"/>
      <c r="X1023" s="179"/>
      <c r="Y1023" s="179"/>
      <c r="Z1023" s="179"/>
      <c r="AA1023" s="184"/>
      <c r="AT1023" s="185" t="s">
        <v>176</v>
      </c>
      <c r="AU1023" s="185" t="s">
        <v>98</v>
      </c>
      <c r="AV1023" s="177" t="s">
        <v>98</v>
      </c>
      <c r="AW1023" s="177" t="s">
        <v>32</v>
      </c>
      <c r="AX1023" s="177" t="s">
        <v>74</v>
      </c>
      <c r="AY1023" s="185" t="s">
        <v>168</v>
      </c>
    </row>
    <row r="1024" spans="1:65" ht="14.4" customHeight="1" x14ac:dyDescent="0.3">
      <c r="A1024" s="177"/>
      <c r="B1024" s="178"/>
      <c r="C1024" s="179"/>
      <c r="D1024" s="179"/>
      <c r="E1024" s="180"/>
      <c r="F1024" s="260" t="s">
        <v>546</v>
      </c>
      <c r="G1024" s="260"/>
      <c r="H1024" s="260"/>
      <c r="I1024" s="260"/>
      <c r="J1024" s="179"/>
      <c r="K1024" s="181">
        <v>16.63</v>
      </c>
      <c r="L1024" s="179"/>
      <c r="M1024" s="179"/>
      <c r="N1024" s="179"/>
      <c r="O1024" s="179"/>
      <c r="P1024" s="179"/>
      <c r="Q1024" s="179"/>
      <c r="R1024" s="182"/>
      <c r="T1024" s="183"/>
      <c r="U1024" s="179"/>
      <c r="V1024" s="179"/>
      <c r="W1024" s="179"/>
      <c r="X1024" s="179"/>
      <c r="Y1024" s="179"/>
      <c r="Z1024" s="179"/>
      <c r="AA1024" s="184"/>
      <c r="AT1024" s="185" t="s">
        <v>176</v>
      </c>
      <c r="AU1024" s="185" t="s">
        <v>98</v>
      </c>
      <c r="AV1024" s="177" t="s">
        <v>98</v>
      </c>
      <c r="AW1024" s="177" t="s">
        <v>32</v>
      </c>
      <c r="AX1024" s="177" t="s">
        <v>74</v>
      </c>
      <c r="AY1024" s="185" t="s">
        <v>168</v>
      </c>
    </row>
    <row r="1025" spans="1:65" ht="14.4" customHeight="1" x14ac:dyDescent="0.3">
      <c r="A1025" s="177"/>
      <c r="B1025" s="178"/>
      <c r="C1025" s="179"/>
      <c r="D1025" s="179"/>
      <c r="E1025" s="180"/>
      <c r="F1025" s="260" t="s">
        <v>547</v>
      </c>
      <c r="G1025" s="260"/>
      <c r="H1025" s="260"/>
      <c r="I1025" s="260"/>
      <c r="J1025" s="179"/>
      <c r="K1025" s="181">
        <v>41.79</v>
      </c>
      <c r="L1025" s="179"/>
      <c r="M1025" s="179"/>
      <c r="N1025" s="179"/>
      <c r="O1025" s="179"/>
      <c r="P1025" s="179"/>
      <c r="Q1025" s="179"/>
      <c r="R1025" s="182"/>
      <c r="T1025" s="183"/>
      <c r="U1025" s="179"/>
      <c r="V1025" s="179"/>
      <c r="W1025" s="179"/>
      <c r="X1025" s="179"/>
      <c r="Y1025" s="179"/>
      <c r="Z1025" s="179"/>
      <c r="AA1025" s="184"/>
      <c r="AT1025" s="185" t="s">
        <v>176</v>
      </c>
      <c r="AU1025" s="185" t="s">
        <v>98</v>
      </c>
      <c r="AV1025" s="177" t="s">
        <v>98</v>
      </c>
      <c r="AW1025" s="177" t="s">
        <v>32</v>
      </c>
      <c r="AX1025" s="177" t="s">
        <v>74</v>
      </c>
      <c r="AY1025" s="185" t="s">
        <v>168</v>
      </c>
    </row>
    <row r="1026" spans="1:65" ht="14.4" customHeight="1" x14ac:dyDescent="0.3">
      <c r="A1026" s="177"/>
      <c r="B1026" s="178"/>
      <c r="C1026" s="179"/>
      <c r="D1026" s="179"/>
      <c r="E1026" s="180"/>
      <c r="F1026" s="260" t="s">
        <v>945</v>
      </c>
      <c r="G1026" s="260"/>
      <c r="H1026" s="260"/>
      <c r="I1026" s="260"/>
      <c r="J1026" s="179"/>
      <c r="K1026" s="181">
        <v>72.260000000000005</v>
      </c>
      <c r="L1026" s="179"/>
      <c r="M1026" s="179"/>
      <c r="N1026" s="179"/>
      <c r="O1026" s="179"/>
      <c r="P1026" s="179"/>
      <c r="Q1026" s="179"/>
      <c r="R1026" s="182"/>
      <c r="T1026" s="183"/>
      <c r="U1026" s="179"/>
      <c r="V1026" s="179"/>
      <c r="W1026" s="179"/>
      <c r="X1026" s="179"/>
      <c r="Y1026" s="179"/>
      <c r="Z1026" s="179"/>
      <c r="AA1026" s="184"/>
      <c r="AT1026" s="185" t="s">
        <v>176</v>
      </c>
      <c r="AU1026" s="185" t="s">
        <v>98</v>
      </c>
      <c r="AV1026" s="177" t="s">
        <v>98</v>
      </c>
      <c r="AW1026" s="177" t="s">
        <v>32</v>
      </c>
      <c r="AX1026" s="177" t="s">
        <v>74</v>
      </c>
      <c r="AY1026" s="185" t="s">
        <v>168</v>
      </c>
    </row>
    <row r="1027" spans="1:65" s="186" customFormat="1" ht="14.4" customHeight="1" x14ac:dyDescent="0.3">
      <c r="B1027" s="187"/>
      <c r="C1027" s="188"/>
      <c r="D1027" s="188"/>
      <c r="E1027" s="189"/>
      <c r="F1027" s="261" t="s">
        <v>178</v>
      </c>
      <c r="G1027" s="261"/>
      <c r="H1027" s="261"/>
      <c r="I1027" s="261"/>
      <c r="J1027" s="188"/>
      <c r="K1027" s="190">
        <v>301.43</v>
      </c>
      <c r="L1027" s="188"/>
      <c r="M1027" s="188"/>
      <c r="N1027" s="188"/>
      <c r="O1027" s="188"/>
      <c r="P1027" s="188"/>
      <c r="Q1027" s="188"/>
      <c r="R1027" s="191"/>
      <c r="T1027" s="192"/>
      <c r="U1027" s="188"/>
      <c r="V1027" s="188"/>
      <c r="W1027" s="188"/>
      <c r="X1027" s="188"/>
      <c r="Y1027" s="188"/>
      <c r="Z1027" s="188"/>
      <c r="AA1027" s="193"/>
      <c r="AT1027" s="194" t="s">
        <v>176</v>
      </c>
      <c r="AU1027" s="194" t="s">
        <v>98</v>
      </c>
      <c r="AV1027" s="186" t="s">
        <v>173</v>
      </c>
      <c r="AW1027" s="186" t="s">
        <v>32</v>
      </c>
      <c r="AX1027" s="186" t="s">
        <v>82</v>
      </c>
      <c r="AY1027" s="194" t="s">
        <v>168</v>
      </c>
    </row>
    <row r="1028" spans="1:65" s="39" customFormat="1" ht="45.6" customHeight="1" x14ac:dyDescent="0.3">
      <c r="B1028" s="139"/>
      <c r="C1028" s="170" t="s">
        <v>1935</v>
      </c>
      <c r="D1028" s="170" t="s">
        <v>169</v>
      </c>
      <c r="E1028" s="171" t="s">
        <v>1936</v>
      </c>
      <c r="F1028" s="256" t="s">
        <v>1937</v>
      </c>
      <c r="G1028" s="256"/>
      <c r="H1028" s="256"/>
      <c r="I1028" s="256"/>
      <c r="J1028" s="172" t="s">
        <v>211</v>
      </c>
      <c r="K1028" s="173">
        <v>125.67</v>
      </c>
      <c r="L1028" s="257">
        <v>0</v>
      </c>
      <c r="M1028" s="257"/>
      <c r="N1028" s="258">
        <f>ROUND(L1028*K1028,2)</f>
        <v>0</v>
      </c>
      <c r="O1028" s="258"/>
      <c r="P1028" s="258"/>
      <c r="Q1028" s="258"/>
      <c r="R1028" s="141"/>
      <c r="T1028" s="174"/>
      <c r="U1028" s="50" t="s">
        <v>39</v>
      </c>
      <c r="V1028" s="41"/>
      <c r="W1028" s="175">
        <f>V1028*K1028</f>
        <v>0</v>
      </c>
      <c r="X1028" s="175">
        <v>0</v>
      </c>
      <c r="Y1028" s="175">
        <f>X1028*K1028</f>
        <v>0</v>
      </c>
      <c r="Z1028" s="175">
        <v>0</v>
      </c>
      <c r="AA1028" s="176">
        <f>Z1028*K1028</f>
        <v>0</v>
      </c>
      <c r="AR1028" s="22" t="s">
        <v>252</v>
      </c>
      <c r="AT1028" s="22" t="s">
        <v>169</v>
      </c>
      <c r="AU1028" s="22" t="s">
        <v>98</v>
      </c>
      <c r="AY1028" s="22" t="s">
        <v>168</v>
      </c>
      <c r="BE1028" s="111">
        <f>IF(U1028="základní",N1028,0)</f>
        <v>0</v>
      </c>
      <c r="BF1028" s="111">
        <f>IF(U1028="snížená",N1028,0)</f>
        <v>0</v>
      </c>
      <c r="BG1028" s="111">
        <f>IF(U1028="zákl. přenesená",N1028,0)</f>
        <v>0</v>
      </c>
      <c r="BH1028" s="111">
        <f>IF(U1028="sníž. přenesená",N1028,0)</f>
        <v>0</v>
      </c>
      <c r="BI1028" s="111">
        <f>IF(U1028="nulová",N1028,0)</f>
        <v>0</v>
      </c>
      <c r="BJ1028" s="22" t="s">
        <v>82</v>
      </c>
      <c r="BK1028" s="111">
        <f>ROUND(L1028*K1028,2)</f>
        <v>0</v>
      </c>
      <c r="BL1028" s="22" t="s">
        <v>252</v>
      </c>
      <c r="BM1028" s="22" t="s">
        <v>1938</v>
      </c>
    </row>
    <row r="1029" spans="1:65" s="177" customFormat="1" ht="14.4" customHeight="1" x14ac:dyDescent="0.3">
      <c r="B1029" s="178"/>
      <c r="C1029" s="179"/>
      <c r="D1029" s="179"/>
      <c r="E1029" s="180"/>
      <c r="F1029" s="259" t="s">
        <v>1939</v>
      </c>
      <c r="G1029" s="259"/>
      <c r="H1029" s="259"/>
      <c r="I1029" s="259"/>
      <c r="J1029" s="179"/>
      <c r="K1029" s="181">
        <v>4.72</v>
      </c>
      <c r="L1029" s="179"/>
      <c r="M1029" s="179"/>
      <c r="N1029" s="179"/>
      <c r="O1029" s="179"/>
      <c r="P1029" s="179"/>
      <c r="Q1029" s="179"/>
      <c r="R1029" s="182"/>
      <c r="T1029" s="183"/>
      <c r="U1029" s="179"/>
      <c r="V1029" s="179"/>
      <c r="W1029" s="179"/>
      <c r="X1029" s="179"/>
      <c r="Y1029" s="179"/>
      <c r="Z1029" s="179"/>
      <c r="AA1029" s="184"/>
      <c r="AT1029" s="185" t="s">
        <v>176</v>
      </c>
      <c r="AU1029" s="185" t="s">
        <v>98</v>
      </c>
      <c r="AV1029" s="177" t="s">
        <v>98</v>
      </c>
      <c r="AW1029" s="177" t="s">
        <v>32</v>
      </c>
      <c r="AX1029" s="177" t="s">
        <v>74</v>
      </c>
      <c r="AY1029" s="185" t="s">
        <v>168</v>
      </c>
    </row>
    <row r="1030" spans="1:65" ht="14.4" customHeight="1" x14ac:dyDescent="0.3">
      <c r="A1030" s="177"/>
      <c r="B1030" s="178"/>
      <c r="C1030" s="179"/>
      <c r="D1030" s="179"/>
      <c r="E1030" s="180"/>
      <c r="F1030" s="260" t="s">
        <v>1940</v>
      </c>
      <c r="G1030" s="260"/>
      <c r="H1030" s="260"/>
      <c r="I1030" s="260"/>
      <c r="J1030" s="179"/>
      <c r="K1030" s="181">
        <v>53.42</v>
      </c>
      <c r="L1030" s="179"/>
      <c r="M1030" s="179"/>
      <c r="N1030" s="179"/>
      <c r="O1030" s="179"/>
      <c r="P1030" s="179"/>
      <c r="Q1030" s="179"/>
      <c r="R1030" s="182"/>
      <c r="T1030" s="183"/>
      <c r="U1030" s="179"/>
      <c r="V1030" s="179"/>
      <c r="W1030" s="179"/>
      <c r="X1030" s="179"/>
      <c r="Y1030" s="179"/>
      <c r="Z1030" s="179"/>
      <c r="AA1030" s="184"/>
      <c r="AT1030" s="185" t="s">
        <v>176</v>
      </c>
      <c r="AU1030" s="185" t="s">
        <v>98</v>
      </c>
      <c r="AV1030" s="177" t="s">
        <v>98</v>
      </c>
      <c r="AW1030" s="177" t="s">
        <v>32</v>
      </c>
      <c r="AX1030" s="177" t="s">
        <v>74</v>
      </c>
      <c r="AY1030" s="185" t="s">
        <v>168</v>
      </c>
    </row>
    <row r="1031" spans="1:65" ht="14.4" customHeight="1" x14ac:dyDescent="0.3">
      <c r="A1031" s="177"/>
      <c r="B1031" s="178"/>
      <c r="C1031" s="179"/>
      <c r="D1031" s="179"/>
      <c r="E1031" s="180"/>
      <c r="F1031" s="260" t="s">
        <v>1941</v>
      </c>
      <c r="G1031" s="260"/>
      <c r="H1031" s="260"/>
      <c r="I1031" s="260"/>
      <c r="J1031" s="179"/>
      <c r="K1031" s="181">
        <v>67.53</v>
      </c>
      <c r="L1031" s="179"/>
      <c r="M1031" s="179"/>
      <c r="N1031" s="179"/>
      <c r="O1031" s="179"/>
      <c r="P1031" s="179"/>
      <c r="Q1031" s="179"/>
      <c r="R1031" s="182"/>
      <c r="T1031" s="183"/>
      <c r="U1031" s="179"/>
      <c r="V1031" s="179"/>
      <c r="W1031" s="179"/>
      <c r="X1031" s="179"/>
      <c r="Y1031" s="179"/>
      <c r="Z1031" s="179"/>
      <c r="AA1031" s="184"/>
      <c r="AT1031" s="185" t="s">
        <v>176</v>
      </c>
      <c r="AU1031" s="185" t="s">
        <v>98</v>
      </c>
      <c r="AV1031" s="177" t="s">
        <v>98</v>
      </c>
      <c r="AW1031" s="177" t="s">
        <v>32</v>
      </c>
      <c r="AX1031" s="177" t="s">
        <v>74</v>
      </c>
      <c r="AY1031" s="185" t="s">
        <v>168</v>
      </c>
    </row>
    <row r="1032" spans="1:65" s="186" customFormat="1" ht="14.4" customHeight="1" x14ac:dyDescent="0.3">
      <c r="B1032" s="187"/>
      <c r="C1032" s="188"/>
      <c r="D1032" s="188"/>
      <c r="E1032" s="189"/>
      <c r="F1032" s="261" t="s">
        <v>178</v>
      </c>
      <c r="G1032" s="261"/>
      <c r="H1032" s="261"/>
      <c r="I1032" s="261"/>
      <c r="J1032" s="188"/>
      <c r="K1032" s="190">
        <v>125.67</v>
      </c>
      <c r="L1032" s="188"/>
      <c r="M1032" s="188"/>
      <c r="N1032" s="188"/>
      <c r="O1032" s="188"/>
      <c r="P1032" s="188"/>
      <c r="Q1032" s="188"/>
      <c r="R1032" s="191"/>
      <c r="T1032" s="192"/>
      <c r="U1032" s="188"/>
      <c r="V1032" s="188"/>
      <c r="W1032" s="188"/>
      <c r="X1032" s="188"/>
      <c r="Y1032" s="188"/>
      <c r="Z1032" s="188"/>
      <c r="AA1032" s="193"/>
      <c r="AT1032" s="194" t="s">
        <v>176</v>
      </c>
      <c r="AU1032" s="194" t="s">
        <v>98</v>
      </c>
      <c r="AV1032" s="186" t="s">
        <v>173</v>
      </c>
      <c r="AW1032" s="186" t="s">
        <v>32</v>
      </c>
      <c r="AX1032" s="186" t="s">
        <v>82</v>
      </c>
      <c r="AY1032" s="194" t="s">
        <v>168</v>
      </c>
    </row>
    <row r="1033" spans="1:65" s="39" customFormat="1" ht="22.95" customHeight="1" x14ac:dyDescent="0.3">
      <c r="B1033" s="139"/>
      <c r="C1033" s="170" t="s">
        <v>1942</v>
      </c>
      <c r="D1033" s="170" t="s">
        <v>169</v>
      </c>
      <c r="E1033" s="171" t="s">
        <v>1943</v>
      </c>
      <c r="F1033" s="256" t="s">
        <v>1944</v>
      </c>
      <c r="G1033" s="256"/>
      <c r="H1033" s="256"/>
      <c r="I1033" s="256"/>
      <c r="J1033" s="172" t="s">
        <v>211</v>
      </c>
      <c r="K1033" s="173">
        <v>47.36</v>
      </c>
      <c r="L1033" s="257">
        <v>0</v>
      </c>
      <c r="M1033" s="257"/>
      <c r="N1033" s="258">
        <f>ROUND(L1033*K1033,2)</f>
        <v>0</v>
      </c>
      <c r="O1033" s="258"/>
      <c r="P1033" s="258"/>
      <c r="Q1033" s="258"/>
      <c r="R1033" s="141"/>
      <c r="T1033" s="174"/>
      <c r="U1033" s="50" t="s">
        <v>39</v>
      </c>
      <c r="V1033" s="41"/>
      <c r="W1033" s="175">
        <f>V1033*K1033</f>
        <v>0</v>
      </c>
      <c r="X1033" s="175">
        <v>0</v>
      </c>
      <c r="Y1033" s="175">
        <f>X1033*K1033</f>
        <v>0</v>
      </c>
      <c r="Z1033" s="175">
        <v>0</v>
      </c>
      <c r="AA1033" s="176">
        <f>Z1033*K1033</f>
        <v>0</v>
      </c>
      <c r="AR1033" s="22" t="s">
        <v>252</v>
      </c>
      <c r="AT1033" s="22" t="s">
        <v>169</v>
      </c>
      <c r="AU1033" s="22" t="s">
        <v>98</v>
      </c>
      <c r="AY1033" s="22" t="s">
        <v>168</v>
      </c>
      <c r="BE1033" s="111">
        <f>IF(U1033="základní",N1033,0)</f>
        <v>0</v>
      </c>
      <c r="BF1033" s="111">
        <f>IF(U1033="snížená",N1033,0)</f>
        <v>0</v>
      </c>
      <c r="BG1033" s="111">
        <f>IF(U1033="zákl. přenesená",N1033,0)</f>
        <v>0</v>
      </c>
      <c r="BH1033" s="111">
        <f>IF(U1033="sníž. přenesená",N1033,0)</f>
        <v>0</v>
      </c>
      <c r="BI1033" s="111">
        <f>IF(U1033="nulová",N1033,0)</f>
        <v>0</v>
      </c>
      <c r="BJ1033" s="22" t="s">
        <v>82</v>
      </c>
      <c r="BK1033" s="111">
        <f>ROUND(L1033*K1033,2)</f>
        <v>0</v>
      </c>
      <c r="BL1033" s="22" t="s">
        <v>252</v>
      </c>
      <c r="BM1033" s="22" t="s">
        <v>1945</v>
      </c>
    </row>
    <row r="1034" spans="1:65" s="177" customFormat="1" ht="14.4" customHeight="1" x14ac:dyDescent="0.3">
      <c r="B1034" s="178"/>
      <c r="C1034" s="179"/>
      <c r="D1034" s="179"/>
      <c r="E1034" s="180"/>
      <c r="F1034" s="259" t="s">
        <v>1946</v>
      </c>
      <c r="G1034" s="259"/>
      <c r="H1034" s="259"/>
      <c r="I1034" s="259"/>
      <c r="J1034" s="179"/>
      <c r="K1034" s="181">
        <v>47.36</v>
      </c>
      <c r="L1034" s="179"/>
      <c r="M1034" s="179"/>
      <c r="N1034" s="179"/>
      <c r="O1034" s="179"/>
      <c r="P1034" s="179"/>
      <c r="Q1034" s="179"/>
      <c r="R1034" s="182"/>
      <c r="T1034" s="183"/>
      <c r="U1034" s="179"/>
      <c r="V1034" s="179"/>
      <c r="W1034" s="179"/>
      <c r="X1034" s="179"/>
      <c r="Y1034" s="179"/>
      <c r="Z1034" s="179"/>
      <c r="AA1034" s="184"/>
      <c r="AT1034" s="185" t="s">
        <v>176</v>
      </c>
      <c r="AU1034" s="185" t="s">
        <v>98</v>
      </c>
      <c r="AV1034" s="177" t="s">
        <v>98</v>
      </c>
      <c r="AW1034" s="177" t="s">
        <v>32</v>
      </c>
      <c r="AX1034" s="177" t="s">
        <v>82</v>
      </c>
      <c r="AY1034" s="185" t="s">
        <v>168</v>
      </c>
    </row>
    <row r="1035" spans="1:65" s="39" customFormat="1" ht="34.200000000000003" customHeight="1" x14ac:dyDescent="0.3">
      <c r="B1035" s="139"/>
      <c r="C1035" s="170" t="s">
        <v>1947</v>
      </c>
      <c r="D1035" s="170" t="s">
        <v>169</v>
      </c>
      <c r="E1035" s="171" t="s">
        <v>1948</v>
      </c>
      <c r="F1035" s="256" t="s">
        <v>1949</v>
      </c>
      <c r="G1035" s="256"/>
      <c r="H1035" s="256"/>
      <c r="I1035" s="256"/>
      <c r="J1035" s="172" t="s">
        <v>422</v>
      </c>
      <c r="K1035" s="173">
        <v>29.7</v>
      </c>
      <c r="L1035" s="257">
        <v>0</v>
      </c>
      <c r="M1035" s="257"/>
      <c r="N1035" s="258">
        <f>ROUND(L1035*K1035,2)</f>
        <v>0</v>
      </c>
      <c r="O1035" s="258"/>
      <c r="P1035" s="258"/>
      <c r="Q1035" s="258"/>
      <c r="R1035" s="141"/>
      <c r="T1035" s="174"/>
      <c r="U1035" s="50" t="s">
        <v>39</v>
      </c>
      <c r="V1035" s="41"/>
      <c r="W1035" s="175">
        <f>V1035*K1035</f>
        <v>0</v>
      </c>
      <c r="X1035" s="175">
        <v>0</v>
      </c>
      <c r="Y1035" s="175">
        <f>X1035*K1035</f>
        <v>0</v>
      </c>
      <c r="Z1035" s="175">
        <v>0</v>
      </c>
      <c r="AA1035" s="176">
        <f>Z1035*K1035</f>
        <v>0</v>
      </c>
      <c r="AR1035" s="22" t="s">
        <v>252</v>
      </c>
      <c r="AT1035" s="22" t="s">
        <v>169</v>
      </c>
      <c r="AU1035" s="22" t="s">
        <v>98</v>
      </c>
      <c r="AY1035" s="22" t="s">
        <v>168</v>
      </c>
      <c r="BE1035" s="111">
        <f>IF(U1035="základní",N1035,0)</f>
        <v>0</v>
      </c>
      <c r="BF1035" s="111">
        <f>IF(U1035="snížená",N1035,0)</f>
        <v>0</v>
      </c>
      <c r="BG1035" s="111">
        <f>IF(U1035="zákl. přenesená",N1035,0)</f>
        <v>0</v>
      </c>
      <c r="BH1035" s="111">
        <f>IF(U1035="sníž. přenesená",N1035,0)</f>
        <v>0</v>
      </c>
      <c r="BI1035" s="111">
        <f>IF(U1035="nulová",N1035,0)</f>
        <v>0</v>
      </c>
      <c r="BJ1035" s="22" t="s">
        <v>82</v>
      </c>
      <c r="BK1035" s="111">
        <f>ROUND(L1035*K1035,2)</f>
        <v>0</v>
      </c>
      <c r="BL1035" s="22" t="s">
        <v>252</v>
      </c>
      <c r="BM1035" s="22" t="s">
        <v>1950</v>
      </c>
    </row>
    <row r="1036" spans="1:65" s="177" customFormat="1" ht="14.4" customHeight="1" x14ac:dyDescent="0.3">
      <c r="B1036" s="178"/>
      <c r="C1036" s="179"/>
      <c r="D1036" s="179"/>
      <c r="E1036" s="180"/>
      <c r="F1036" s="259" t="s">
        <v>1951</v>
      </c>
      <c r="G1036" s="259"/>
      <c r="H1036" s="259"/>
      <c r="I1036" s="259"/>
      <c r="J1036" s="179"/>
      <c r="K1036" s="181">
        <v>29.7</v>
      </c>
      <c r="L1036" s="179"/>
      <c r="M1036" s="179"/>
      <c r="N1036" s="179"/>
      <c r="O1036" s="179"/>
      <c r="P1036" s="179"/>
      <c r="Q1036" s="179"/>
      <c r="R1036" s="182"/>
      <c r="T1036" s="183"/>
      <c r="U1036" s="179"/>
      <c r="V1036" s="179"/>
      <c r="W1036" s="179"/>
      <c r="X1036" s="179"/>
      <c r="Y1036" s="179"/>
      <c r="Z1036" s="179"/>
      <c r="AA1036" s="184"/>
      <c r="AT1036" s="185" t="s">
        <v>176</v>
      </c>
      <c r="AU1036" s="185" t="s">
        <v>98</v>
      </c>
      <c r="AV1036" s="177" t="s">
        <v>98</v>
      </c>
      <c r="AW1036" s="177" t="s">
        <v>32</v>
      </c>
      <c r="AX1036" s="177" t="s">
        <v>82</v>
      </c>
      <c r="AY1036" s="185" t="s">
        <v>168</v>
      </c>
    </row>
    <row r="1037" spans="1:65" s="39" customFormat="1" ht="34.200000000000003" customHeight="1" x14ac:dyDescent="0.3">
      <c r="B1037" s="139"/>
      <c r="C1037" s="170" t="s">
        <v>1952</v>
      </c>
      <c r="D1037" s="170" t="s">
        <v>169</v>
      </c>
      <c r="E1037" s="171" t="s">
        <v>1953</v>
      </c>
      <c r="F1037" s="256" t="s">
        <v>1954</v>
      </c>
      <c r="G1037" s="256"/>
      <c r="H1037" s="256"/>
      <c r="I1037" s="256"/>
      <c r="J1037" s="172" t="s">
        <v>422</v>
      </c>
      <c r="K1037" s="173">
        <v>1.823</v>
      </c>
      <c r="L1037" s="257">
        <v>0</v>
      </c>
      <c r="M1037" s="257"/>
      <c r="N1037" s="258">
        <f>ROUND(L1037*K1037,2)</f>
        <v>0</v>
      </c>
      <c r="O1037" s="258"/>
      <c r="P1037" s="258"/>
      <c r="Q1037" s="258"/>
      <c r="R1037" s="141"/>
      <c r="T1037" s="174"/>
      <c r="U1037" s="50" t="s">
        <v>39</v>
      </c>
      <c r="V1037" s="41"/>
      <c r="W1037" s="175">
        <f>V1037*K1037</f>
        <v>0</v>
      </c>
      <c r="X1037" s="175">
        <v>0</v>
      </c>
      <c r="Y1037" s="175">
        <f>X1037*K1037</f>
        <v>0</v>
      </c>
      <c r="Z1037" s="175">
        <v>0</v>
      </c>
      <c r="AA1037" s="176">
        <f>Z1037*K1037</f>
        <v>0</v>
      </c>
      <c r="AR1037" s="22" t="s">
        <v>252</v>
      </c>
      <c r="AT1037" s="22" t="s">
        <v>169</v>
      </c>
      <c r="AU1037" s="22" t="s">
        <v>98</v>
      </c>
      <c r="AY1037" s="22" t="s">
        <v>168</v>
      </c>
      <c r="BE1037" s="111">
        <f>IF(U1037="základní",N1037,0)</f>
        <v>0</v>
      </c>
      <c r="BF1037" s="111">
        <f>IF(U1037="snížená",N1037,0)</f>
        <v>0</v>
      </c>
      <c r="BG1037" s="111">
        <f>IF(U1037="zákl. přenesená",N1037,0)</f>
        <v>0</v>
      </c>
      <c r="BH1037" s="111">
        <f>IF(U1037="sníž. přenesená",N1037,0)</f>
        <v>0</v>
      </c>
      <c r="BI1037" s="111">
        <f>IF(U1037="nulová",N1037,0)</f>
        <v>0</v>
      </c>
      <c r="BJ1037" s="22" t="s">
        <v>82</v>
      </c>
      <c r="BK1037" s="111">
        <f>ROUND(L1037*K1037,2)</f>
        <v>0</v>
      </c>
      <c r="BL1037" s="22" t="s">
        <v>252</v>
      </c>
      <c r="BM1037" s="22" t="s">
        <v>1955</v>
      </c>
    </row>
    <row r="1038" spans="1:65" s="177" customFormat="1" ht="14.4" customHeight="1" x14ac:dyDescent="0.3">
      <c r="B1038" s="178"/>
      <c r="C1038" s="179"/>
      <c r="D1038" s="179"/>
      <c r="E1038" s="180"/>
      <c r="F1038" s="259" t="s">
        <v>1956</v>
      </c>
      <c r="G1038" s="259"/>
      <c r="H1038" s="259"/>
      <c r="I1038" s="259"/>
      <c r="J1038" s="179"/>
      <c r="K1038" s="181">
        <v>1.823</v>
      </c>
      <c r="L1038" s="179"/>
      <c r="M1038" s="179"/>
      <c r="N1038" s="179"/>
      <c r="O1038" s="179"/>
      <c r="P1038" s="179"/>
      <c r="Q1038" s="179"/>
      <c r="R1038" s="182"/>
      <c r="T1038" s="183"/>
      <c r="U1038" s="179"/>
      <c r="V1038" s="179"/>
      <c r="W1038" s="179"/>
      <c r="X1038" s="179"/>
      <c r="Y1038" s="179"/>
      <c r="Z1038" s="179"/>
      <c r="AA1038" s="184"/>
      <c r="AT1038" s="185" t="s">
        <v>176</v>
      </c>
      <c r="AU1038" s="185" t="s">
        <v>98</v>
      </c>
      <c r="AV1038" s="177" t="s">
        <v>98</v>
      </c>
      <c r="AW1038" s="177" t="s">
        <v>32</v>
      </c>
      <c r="AX1038" s="177" t="s">
        <v>82</v>
      </c>
      <c r="AY1038" s="185" t="s">
        <v>168</v>
      </c>
    </row>
    <row r="1039" spans="1:65" s="39" customFormat="1" ht="45.6" customHeight="1" x14ac:dyDescent="0.3">
      <c r="B1039" s="139"/>
      <c r="C1039" s="170" t="s">
        <v>1957</v>
      </c>
      <c r="D1039" s="170" t="s">
        <v>169</v>
      </c>
      <c r="E1039" s="171" t="s">
        <v>1958</v>
      </c>
      <c r="F1039" s="256" t="s">
        <v>1959</v>
      </c>
      <c r="G1039" s="256"/>
      <c r="H1039" s="256"/>
      <c r="I1039" s="256"/>
      <c r="J1039" s="172" t="s">
        <v>422</v>
      </c>
      <c r="K1039" s="173">
        <v>12</v>
      </c>
      <c r="L1039" s="257">
        <v>0</v>
      </c>
      <c r="M1039" s="257"/>
      <c r="N1039" s="258">
        <f>ROUND(L1039*K1039,2)</f>
        <v>0</v>
      </c>
      <c r="O1039" s="258"/>
      <c r="P1039" s="258"/>
      <c r="Q1039" s="258"/>
      <c r="R1039" s="141"/>
      <c r="T1039" s="174"/>
      <c r="U1039" s="50" t="s">
        <v>39</v>
      </c>
      <c r="V1039" s="41"/>
      <c r="W1039" s="175">
        <f>V1039*K1039</f>
        <v>0</v>
      </c>
      <c r="X1039" s="175">
        <v>0</v>
      </c>
      <c r="Y1039" s="175">
        <f>X1039*K1039</f>
        <v>0</v>
      </c>
      <c r="Z1039" s="175">
        <v>0</v>
      </c>
      <c r="AA1039" s="176">
        <f>Z1039*K1039</f>
        <v>0</v>
      </c>
      <c r="AR1039" s="22" t="s">
        <v>252</v>
      </c>
      <c r="AT1039" s="22" t="s">
        <v>169</v>
      </c>
      <c r="AU1039" s="22" t="s">
        <v>98</v>
      </c>
      <c r="AY1039" s="22" t="s">
        <v>168</v>
      </c>
      <c r="BE1039" s="111">
        <f>IF(U1039="základní",N1039,0)</f>
        <v>0</v>
      </c>
      <c r="BF1039" s="111">
        <f>IF(U1039="snížená",N1039,0)</f>
        <v>0</v>
      </c>
      <c r="BG1039" s="111">
        <f>IF(U1039="zákl. přenesená",N1039,0)</f>
        <v>0</v>
      </c>
      <c r="BH1039" s="111">
        <f>IF(U1039="sníž. přenesená",N1039,0)</f>
        <v>0</v>
      </c>
      <c r="BI1039" s="111">
        <f>IF(U1039="nulová",N1039,0)</f>
        <v>0</v>
      </c>
      <c r="BJ1039" s="22" t="s">
        <v>82</v>
      </c>
      <c r="BK1039" s="111">
        <f>ROUND(L1039*K1039,2)</f>
        <v>0</v>
      </c>
      <c r="BL1039" s="22" t="s">
        <v>252</v>
      </c>
      <c r="BM1039" s="22" t="s">
        <v>1960</v>
      </c>
    </row>
    <row r="1040" spans="1:65" s="177" customFormat="1" ht="14.4" customHeight="1" x14ac:dyDescent="0.3">
      <c r="B1040" s="178"/>
      <c r="C1040" s="179"/>
      <c r="D1040" s="179"/>
      <c r="E1040" s="180"/>
      <c r="F1040" s="259" t="s">
        <v>1961</v>
      </c>
      <c r="G1040" s="259"/>
      <c r="H1040" s="259"/>
      <c r="I1040" s="259"/>
      <c r="J1040" s="179"/>
      <c r="K1040" s="181">
        <v>12</v>
      </c>
      <c r="L1040" s="179"/>
      <c r="M1040" s="179"/>
      <c r="N1040" s="179"/>
      <c r="O1040" s="179"/>
      <c r="P1040" s="179"/>
      <c r="Q1040" s="179"/>
      <c r="R1040" s="182"/>
      <c r="T1040" s="183"/>
      <c r="U1040" s="179"/>
      <c r="V1040" s="179"/>
      <c r="W1040" s="179"/>
      <c r="X1040" s="179"/>
      <c r="Y1040" s="179"/>
      <c r="Z1040" s="179"/>
      <c r="AA1040" s="184"/>
      <c r="AT1040" s="185" t="s">
        <v>176</v>
      </c>
      <c r="AU1040" s="185" t="s">
        <v>98</v>
      </c>
      <c r="AV1040" s="177" t="s">
        <v>98</v>
      </c>
      <c r="AW1040" s="177" t="s">
        <v>32</v>
      </c>
      <c r="AX1040" s="177" t="s">
        <v>82</v>
      </c>
      <c r="AY1040" s="185" t="s">
        <v>168</v>
      </c>
    </row>
    <row r="1041" spans="1:65" s="39" customFormat="1" ht="22.95" customHeight="1" x14ac:dyDescent="0.3">
      <c r="B1041" s="139"/>
      <c r="C1041" s="170" t="s">
        <v>1962</v>
      </c>
      <c r="D1041" s="170" t="s">
        <v>169</v>
      </c>
      <c r="E1041" s="171" t="s">
        <v>1963</v>
      </c>
      <c r="F1041" s="256" t="s">
        <v>1964</v>
      </c>
      <c r="G1041" s="256"/>
      <c r="H1041" s="256"/>
      <c r="I1041" s="256"/>
      <c r="J1041" s="172" t="s">
        <v>1308</v>
      </c>
      <c r="K1041" s="207">
        <v>0</v>
      </c>
      <c r="L1041" s="257">
        <v>0</v>
      </c>
      <c r="M1041" s="257"/>
      <c r="N1041" s="258">
        <f>ROUND(L1041*K1041,2)</f>
        <v>0</v>
      </c>
      <c r="O1041" s="258"/>
      <c r="P1041" s="258"/>
      <c r="Q1041" s="258"/>
      <c r="R1041" s="141"/>
      <c r="T1041" s="174"/>
      <c r="U1041" s="50" t="s">
        <v>39</v>
      </c>
      <c r="V1041" s="41"/>
      <c r="W1041" s="175">
        <f>V1041*K1041</f>
        <v>0</v>
      </c>
      <c r="X1041" s="175">
        <v>0</v>
      </c>
      <c r="Y1041" s="175">
        <f>X1041*K1041</f>
        <v>0</v>
      </c>
      <c r="Z1041" s="175">
        <v>0</v>
      </c>
      <c r="AA1041" s="176">
        <f>Z1041*K1041</f>
        <v>0</v>
      </c>
      <c r="AR1041" s="22" t="s">
        <v>252</v>
      </c>
      <c r="AT1041" s="22" t="s">
        <v>169</v>
      </c>
      <c r="AU1041" s="22" t="s">
        <v>98</v>
      </c>
      <c r="AY1041" s="22" t="s">
        <v>168</v>
      </c>
      <c r="BE1041" s="111">
        <f>IF(U1041="základní",N1041,0)</f>
        <v>0</v>
      </c>
      <c r="BF1041" s="111">
        <f>IF(U1041="snížená",N1041,0)</f>
        <v>0</v>
      </c>
      <c r="BG1041" s="111">
        <f>IF(U1041="zákl. přenesená",N1041,0)</f>
        <v>0</v>
      </c>
      <c r="BH1041" s="111">
        <f>IF(U1041="sníž. přenesená",N1041,0)</f>
        <v>0</v>
      </c>
      <c r="BI1041" s="111">
        <f>IF(U1041="nulová",N1041,0)</f>
        <v>0</v>
      </c>
      <c r="BJ1041" s="22" t="s">
        <v>82</v>
      </c>
      <c r="BK1041" s="111">
        <f>ROUND(L1041*K1041,2)</f>
        <v>0</v>
      </c>
      <c r="BL1041" s="22" t="s">
        <v>252</v>
      </c>
      <c r="BM1041" s="22" t="s">
        <v>1965</v>
      </c>
    </row>
    <row r="1042" spans="1:65" s="158" customFormat="1" ht="29.85" customHeight="1" x14ac:dyDescent="0.35">
      <c r="B1042" s="159"/>
      <c r="C1042" s="160"/>
      <c r="D1042" s="169" t="s">
        <v>131</v>
      </c>
      <c r="E1042" s="169"/>
      <c r="F1042" s="169"/>
      <c r="G1042" s="169"/>
      <c r="H1042" s="169"/>
      <c r="I1042" s="169"/>
      <c r="J1042" s="169"/>
      <c r="K1042" s="169"/>
      <c r="L1042" s="169"/>
      <c r="M1042" s="169"/>
      <c r="N1042" s="262">
        <f>BK1042</f>
        <v>0</v>
      </c>
      <c r="O1042" s="262"/>
      <c r="P1042" s="262"/>
      <c r="Q1042" s="262"/>
      <c r="R1042" s="162"/>
      <c r="T1042" s="163"/>
      <c r="U1042" s="160"/>
      <c r="V1042" s="160"/>
      <c r="W1042" s="164">
        <f>SUM(W1043:W1053)</f>
        <v>0</v>
      </c>
      <c r="X1042" s="160"/>
      <c r="Y1042" s="164">
        <f>SUM(Y1043:Y1053)</f>
        <v>0.34126499999999999</v>
      </c>
      <c r="Z1042" s="160"/>
      <c r="AA1042" s="165">
        <f>SUM(AA1043:AA1053)</f>
        <v>0.36013800000000001</v>
      </c>
      <c r="AR1042" s="166" t="s">
        <v>98</v>
      </c>
      <c r="AT1042" s="167" t="s">
        <v>73</v>
      </c>
      <c r="AU1042" s="167" t="s">
        <v>82</v>
      </c>
      <c r="AY1042" s="166" t="s">
        <v>168</v>
      </c>
      <c r="BK1042" s="168">
        <f>SUM(BK1043:BK1053)</f>
        <v>0</v>
      </c>
    </row>
    <row r="1043" spans="1:65" s="39" customFormat="1" ht="34.200000000000003" customHeight="1" x14ac:dyDescent="0.3">
      <c r="B1043" s="139"/>
      <c r="C1043" s="170" t="s">
        <v>1966</v>
      </c>
      <c r="D1043" s="170" t="s">
        <v>169</v>
      </c>
      <c r="E1043" s="171" t="s">
        <v>1967</v>
      </c>
      <c r="F1043" s="256" t="s">
        <v>1968</v>
      </c>
      <c r="G1043" s="256"/>
      <c r="H1043" s="256"/>
      <c r="I1043" s="256"/>
      <c r="J1043" s="172" t="s">
        <v>211</v>
      </c>
      <c r="K1043" s="173">
        <v>38.99</v>
      </c>
      <c r="L1043" s="257">
        <v>0</v>
      </c>
      <c r="M1043" s="257"/>
      <c r="N1043" s="258">
        <f>ROUND(L1043*K1043,2)</f>
        <v>0</v>
      </c>
      <c r="O1043" s="258"/>
      <c r="P1043" s="258"/>
      <c r="Q1043" s="258"/>
      <c r="R1043" s="141"/>
      <c r="T1043" s="174"/>
      <c r="U1043" s="50" t="s">
        <v>39</v>
      </c>
      <c r="V1043" s="41"/>
      <c r="W1043" s="175">
        <f>V1043*K1043</f>
        <v>0</v>
      </c>
      <c r="X1043" s="175">
        <v>7.4999999999999997E-3</v>
      </c>
      <c r="Y1043" s="175">
        <f>X1043*K1043</f>
        <v>0.29242499999999999</v>
      </c>
      <c r="Z1043" s="175">
        <v>0</v>
      </c>
      <c r="AA1043" s="176">
        <f>Z1043*K1043</f>
        <v>0</v>
      </c>
      <c r="AR1043" s="22" t="s">
        <v>252</v>
      </c>
      <c r="AT1043" s="22" t="s">
        <v>169</v>
      </c>
      <c r="AU1043" s="22" t="s">
        <v>98</v>
      </c>
      <c r="AY1043" s="22" t="s">
        <v>168</v>
      </c>
      <c r="BE1043" s="111">
        <f>IF(U1043="základní",N1043,0)</f>
        <v>0</v>
      </c>
      <c r="BF1043" s="111">
        <f>IF(U1043="snížená",N1043,0)</f>
        <v>0</v>
      </c>
      <c r="BG1043" s="111">
        <f>IF(U1043="zákl. přenesená",N1043,0)</f>
        <v>0</v>
      </c>
      <c r="BH1043" s="111">
        <f>IF(U1043="sníž. přenesená",N1043,0)</f>
        <v>0</v>
      </c>
      <c r="BI1043" s="111">
        <f>IF(U1043="nulová",N1043,0)</f>
        <v>0</v>
      </c>
      <c r="BJ1043" s="22" t="s">
        <v>82</v>
      </c>
      <c r="BK1043" s="111">
        <f>ROUND(L1043*K1043,2)</f>
        <v>0</v>
      </c>
      <c r="BL1043" s="22" t="s">
        <v>252</v>
      </c>
      <c r="BM1043" s="22" t="s">
        <v>1969</v>
      </c>
    </row>
    <row r="1044" spans="1:65" s="177" customFormat="1" ht="14.4" customHeight="1" x14ac:dyDescent="0.3">
      <c r="B1044" s="178"/>
      <c r="C1044" s="179"/>
      <c r="D1044" s="179"/>
      <c r="E1044" s="180"/>
      <c r="F1044" s="259" t="s">
        <v>1970</v>
      </c>
      <c r="G1044" s="259"/>
      <c r="H1044" s="259"/>
      <c r="I1044" s="259"/>
      <c r="J1044" s="179"/>
      <c r="K1044" s="181">
        <v>28.99</v>
      </c>
      <c r="L1044" s="179"/>
      <c r="M1044" s="179"/>
      <c r="N1044" s="179"/>
      <c r="O1044" s="179"/>
      <c r="P1044" s="179"/>
      <c r="Q1044" s="179"/>
      <c r="R1044" s="182"/>
      <c r="T1044" s="183"/>
      <c r="U1044" s="179"/>
      <c r="V1044" s="179"/>
      <c r="W1044" s="179"/>
      <c r="X1044" s="179"/>
      <c r="Y1044" s="179"/>
      <c r="Z1044" s="179"/>
      <c r="AA1044" s="184"/>
      <c r="AT1044" s="185" t="s">
        <v>176</v>
      </c>
      <c r="AU1044" s="185" t="s">
        <v>98</v>
      </c>
      <c r="AV1044" s="177" t="s">
        <v>98</v>
      </c>
      <c r="AW1044" s="177" t="s">
        <v>32</v>
      </c>
      <c r="AX1044" s="177" t="s">
        <v>74</v>
      </c>
      <c r="AY1044" s="185" t="s">
        <v>168</v>
      </c>
    </row>
    <row r="1045" spans="1:65" ht="14.4" customHeight="1" x14ac:dyDescent="0.3">
      <c r="A1045" s="177"/>
      <c r="B1045" s="178"/>
      <c r="C1045" s="179"/>
      <c r="D1045" s="179"/>
      <c r="E1045" s="180"/>
      <c r="F1045" s="260" t="s">
        <v>909</v>
      </c>
      <c r="G1045" s="260"/>
      <c r="H1045" s="260"/>
      <c r="I1045" s="260"/>
      <c r="J1045" s="179"/>
      <c r="K1045" s="181">
        <v>10</v>
      </c>
      <c r="L1045" s="179"/>
      <c r="M1045" s="179"/>
      <c r="N1045" s="179"/>
      <c r="O1045" s="179"/>
      <c r="P1045" s="179"/>
      <c r="Q1045" s="179"/>
      <c r="R1045" s="182"/>
      <c r="T1045" s="183"/>
      <c r="U1045" s="179"/>
      <c r="V1045" s="179"/>
      <c r="W1045" s="179"/>
      <c r="X1045" s="179"/>
      <c r="Y1045" s="179"/>
      <c r="Z1045" s="179"/>
      <c r="AA1045" s="184"/>
      <c r="AT1045" s="185" t="s">
        <v>176</v>
      </c>
      <c r="AU1045" s="185" t="s">
        <v>98</v>
      </c>
      <c r="AV1045" s="177" t="s">
        <v>98</v>
      </c>
      <c r="AW1045" s="177" t="s">
        <v>32</v>
      </c>
      <c r="AX1045" s="177" t="s">
        <v>74</v>
      </c>
      <c r="AY1045" s="185" t="s">
        <v>168</v>
      </c>
    </row>
    <row r="1046" spans="1:65" s="186" customFormat="1" ht="14.4" customHeight="1" x14ac:dyDescent="0.3">
      <c r="B1046" s="187"/>
      <c r="C1046" s="188"/>
      <c r="D1046" s="188"/>
      <c r="E1046" s="189"/>
      <c r="F1046" s="261" t="s">
        <v>178</v>
      </c>
      <c r="G1046" s="261"/>
      <c r="H1046" s="261"/>
      <c r="I1046" s="261"/>
      <c r="J1046" s="188"/>
      <c r="K1046" s="190">
        <v>38.99</v>
      </c>
      <c r="L1046" s="188"/>
      <c r="M1046" s="188"/>
      <c r="N1046" s="188"/>
      <c r="O1046" s="188"/>
      <c r="P1046" s="188"/>
      <c r="Q1046" s="188"/>
      <c r="R1046" s="191"/>
      <c r="T1046" s="192"/>
      <c r="U1046" s="188"/>
      <c r="V1046" s="188"/>
      <c r="W1046" s="188"/>
      <c r="X1046" s="188"/>
      <c r="Y1046" s="188"/>
      <c r="Z1046" s="188"/>
      <c r="AA1046" s="193"/>
      <c r="AT1046" s="194" t="s">
        <v>176</v>
      </c>
      <c r="AU1046" s="194" t="s">
        <v>98</v>
      </c>
      <c r="AV1046" s="186" t="s">
        <v>173</v>
      </c>
      <c r="AW1046" s="186" t="s">
        <v>32</v>
      </c>
      <c r="AX1046" s="186" t="s">
        <v>82</v>
      </c>
      <c r="AY1046" s="194" t="s">
        <v>168</v>
      </c>
    </row>
    <row r="1047" spans="1:65" s="39" customFormat="1" ht="34.200000000000003" customHeight="1" x14ac:dyDescent="0.3">
      <c r="B1047" s="139"/>
      <c r="C1047" s="170" t="s">
        <v>1971</v>
      </c>
      <c r="D1047" s="170" t="s">
        <v>169</v>
      </c>
      <c r="E1047" s="171" t="s">
        <v>1972</v>
      </c>
      <c r="F1047" s="256" t="s">
        <v>1973</v>
      </c>
      <c r="G1047" s="256"/>
      <c r="H1047" s="256"/>
      <c r="I1047" s="256"/>
      <c r="J1047" s="172" t="s">
        <v>211</v>
      </c>
      <c r="K1047" s="173">
        <v>4.07</v>
      </c>
      <c r="L1047" s="257">
        <v>0</v>
      </c>
      <c r="M1047" s="257"/>
      <c r="N1047" s="258">
        <f>ROUND(L1047*K1047,2)</f>
        <v>0</v>
      </c>
      <c r="O1047" s="258"/>
      <c r="P1047" s="258"/>
      <c r="Q1047" s="258"/>
      <c r="R1047" s="141"/>
      <c r="T1047" s="174"/>
      <c r="U1047" s="50" t="s">
        <v>39</v>
      </c>
      <c r="V1047" s="41"/>
      <c r="W1047" s="175">
        <f>V1047*K1047</f>
        <v>0</v>
      </c>
      <c r="X1047" s="175">
        <v>1.2E-2</v>
      </c>
      <c r="Y1047" s="175">
        <f>X1047*K1047</f>
        <v>4.8840000000000001E-2</v>
      </c>
      <c r="Z1047" s="175">
        <v>0</v>
      </c>
      <c r="AA1047" s="176">
        <f>Z1047*K1047</f>
        <v>0</v>
      </c>
      <c r="AR1047" s="22" t="s">
        <v>252</v>
      </c>
      <c r="AT1047" s="22" t="s">
        <v>169</v>
      </c>
      <c r="AU1047" s="22" t="s">
        <v>98</v>
      </c>
      <c r="AY1047" s="22" t="s">
        <v>168</v>
      </c>
      <c r="BE1047" s="111">
        <f>IF(U1047="základní",N1047,0)</f>
        <v>0</v>
      </c>
      <c r="BF1047" s="111">
        <f>IF(U1047="snížená",N1047,0)</f>
        <v>0</v>
      </c>
      <c r="BG1047" s="111">
        <f>IF(U1047="zákl. přenesená",N1047,0)</f>
        <v>0</v>
      </c>
      <c r="BH1047" s="111">
        <f>IF(U1047="sníž. přenesená",N1047,0)</f>
        <v>0</v>
      </c>
      <c r="BI1047" s="111">
        <f>IF(U1047="nulová",N1047,0)</f>
        <v>0</v>
      </c>
      <c r="BJ1047" s="22" t="s">
        <v>82</v>
      </c>
      <c r="BK1047" s="111">
        <f>ROUND(L1047*K1047,2)</f>
        <v>0</v>
      </c>
      <c r="BL1047" s="22" t="s">
        <v>252</v>
      </c>
      <c r="BM1047" s="22" t="s">
        <v>1974</v>
      </c>
    </row>
    <row r="1048" spans="1:65" s="177" customFormat="1" ht="14.4" customHeight="1" x14ac:dyDescent="0.3">
      <c r="B1048" s="178"/>
      <c r="C1048" s="179"/>
      <c r="D1048" s="179"/>
      <c r="E1048" s="180"/>
      <c r="F1048" s="259" t="s">
        <v>1975</v>
      </c>
      <c r="G1048" s="259"/>
      <c r="H1048" s="259"/>
      <c r="I1048" s="259"/>
      <c r="J1048" s="179"/>
      <c r="K1048" s="181">
        <v>4.07</v>
      </c>
      <c r="L1048" s="179"/>
      <c r="M1048" s="179"/>
      <c r="N1048" s="179"/>
      <c r="O1048" s="179"/>
      <c r="P1048" s="179"/>
      <c r="Q1048" s="179"/>
      <c r="R1048" s="182"/>
      <c r="T1048" s="183"/>
      <c r="U1048" s="179"/>
      <c r="V1048" s="179"/>
      <c r="W1048" s="179"/>
      <c r="X1048" s="179"/>
      <c r="Y1048" s="179"/>
      <c r="Z1048" s="179"/>
      <c r="AA1048" s="184"/>
      <c r="AT1048" s="185" t="s">
        <v>176</v>
      </c>
      <c r="AU1048" s="185" t="s">
        <v>98</v>
      </c>
      <c r="AV1048" s="177" t="s">
        <v>98</v>
      </c>
      <c r="AW1048" s="177" t="s">
        <v>32</v>
      </c>
      <c r="AX1048" s="177" t="s">
        <v>82</v>
      </c>
      <c r="AY1048" s="185" t="s">
        <v>168</v>
      </c>
    </row>
    <row r="1049" spans="1:65" s="39" customFormat="1" ht="22.95" customHeight="1" x14ac:dyDescent="0.3">
      <c r="B1049" s="139"/>
      <c r="C1049" s="170" t="s">
        <v>1976</v>
      </c>
      <c r="D1049" s="170" t="s">
        <v>169</v>
      </c>
      <c r="E1049" s="171" t="s">
        <v>1977</v>
      </c>
      <c r="F1049" s="256" t="s">
        <v>1978</v>
      </c>
      <c r="G1049" s="256"/>
      <c r="H1049" s="256"/>
      <c r="I1049" s="256"/>
      <c r="J1049" s="172" t="s">
        <v>211</v>
      </c>
      <c r="K1049" s="173">
        <v>120.04600000000001</v>
      </c>
      <c r="L1049" s="257">
        <v>0</v>
      </c>
      <c r="M1049" s="257"/>
      <c r="N1049" s="258">
        <f>ROUND(L1049*K1049,2)</f>
        <v>0</v>
      </c>
      <c r="O1049" s="258"/>
      <c r="P1049" s="258"/>
      <c r="Q1049" s="258"/>
      <c r="R1049" s="141"/>
      <c r="T1049" s="174"/>
      <c r="U1049" s="50" t="s">
        <v>39</v>
      </c>
      <c r="V1049" s="41"/>
      <c r="W1049" s="175">
        <f>V1049*K1049</f>
        <v>0</v>
      </c>
      <c r="X1049" s="175">
        <v>0</v>
      </c>
      <c r="Y1049" s="175">
        <f>X1049*K1049</f>
        <v>0</v>
      </c>
      <c r="Z1049" s="175">
        <v>3.0000000000000001E-3</v>
      </c>
      <c r="AA1049" s="176">
        <f>Z1049*K1049</f>
        <v>0.36013800000000001</v>
      </c>
      <c r="AR1049" s="22" t="s">
        <v>252</v>
      </c>
      <c r="AT1049" s="22" t="s">
        <v>169</v>
      </c>
      <c r="AU1049" s="22" t="s">
        <v>98</v>
      </c>
      <c r="AY1049" s="22" t="s">
        <v>168</v>
      </c>
      <c r="BE1049" s="111">
        <f>IF(U1049="základní",N1049,0)</f>
        <v>0</v>
      </c>
      <c r="BF1049" s="111">
        <f>IF(U1049="snížená",N1049,0)</f>
        <v>0</v>
      </c>
      <c r="BG1049" s="111">
        <f>IF(U1049="zákl. přenesená",N1049,0)</f>
        <v>0</v>
      </c>
      <c r="BH1049" s="111">
        <f>IF(U1049="sníž. přenesená",N1049,0)</f>
        <v>0</v>
      </c>
      <c r="BI1049" s="111">
        <f>IF(U1049="nulová",N1049,0)</f>
        <v>0</v>
      </c>
      <c r="BJ1049" s="22" t="s">
        <v>82</v>
      </c>
      <c r="BK1049" s="111">
        <f>ROUND(L1049*K1049,2)</f>
        <v>0</v>
      </c>
      <c r="BL1049" s="22" t="s">
        <v>252</v>
      </c>
      <c r="BM1049" s="22" t="s">
        <v>1979</v>
      </c>
    </row>
    <row r="1050" spans="1:65" s="199" customFormat="1" ht="14.4" customHeight="1" x14ac:dyDescent="0.3">
      <c r="B1050" s="200"/>
      <c r="C1050" s="201"/>
      <c r="D1050" s="201"/>
      <c r="E1050" s="202"/>
      <c r="F1050" s="266" t="s">
        <v>1980</v>
      </c>
      <c r="G1050" s="266"/>
      <c r="H1050" s="266"/>
      <c r="I1050" s="266"/>
      <c r="J1050" s="201"/>
      <c r="K1050" s="202"/>
      <c r="L1050" s="201"/>
      <c r="M1050" s="201"/>
      <c r="N1050" s="201"/>
      <c r="O1050" s="201"/>
      <c r="P1050" s="201"/>
      <c r="Q1050" s="201"/>
      <c r="R1050" s="203"/>
      <c r="T1050" s="204"/>
      <c r="U1050" s="201"/>
      <c r="V1050" s="201"/>
      <c r="W1050" s="201"/>
      <c r="X1050" s="201"/>
      <c r="Y1050" s="201"/>
      <c r="Z1050" s="201"/>
      <c r="AA1050" s="205"/>
      <c r="AT1050" s="206" t="s">
        <v>176</v>
      </c>
      <c r="AU1050" s="206" t="s">
        <v>98</v>
      </c>
      <c r="AV1050" s="199" t="s">
        <v>82</v>
      </c>
      <c r="AW1050" s="199" t="s">
        <v>32</v>
      </c>
      <c r="AX1050" s="199" t="s">
        <v>74</v>
      </c>
      <c r="AY1050" s="206" t="s">
        <v>168</v>
      </c>
    </row>
    <row r="1051" spans="1:65" s="177" customFormat="1" ht="14.4" customHeight="1" x14ac:dyDescent="0.3">
      <c r="B1051" s="178"/>
      <c r="C1051" s="179"/>
      <c r="D1051" s="179"/>
      <c r="E1051" s="180"/>
      <c r="F1051" s="260" t="s">
        <v>1981</v>
      </c>
      <c r="G1051" s="260"/>
      <c r="H1051" s="260"/>
      <c r="I1051" s="260"/>
      <c r="J1051" s="179"/>
      <c r="K1051" s="181">
        <v>100.316</v>
      </c>
      <c r="L1051" s="179"/>
      <c r="M1051" s="179"/>
      <c r="N1051" s="179"/>
      <c r="O1051" s="179"/>
      <c r="P1051" s="179"/>
      <c r="Q1051" s="179"/>
      <c r="R1051" s="182"/>
      <c r="T1051" s="183"/>
      <c r="U1051" s="179"/>
      <c r="V1051" s="179"/>
      <c r="W1051" s="179"/>
      <c r="X1051" s="179"/>
      <c r="Y1051" s="179"/>
      <c r="Z1051" s="179"/>
      <c r="AA1051" s="184"/>
      <c r="AT1051" s="185" t="s">
        <v>176</v>
      </c>
      <c r="AU1051" s="185" t="s">
        <v>98</v>
      </c>
      <c r="AV1051" s="177" t="s">
        <v>98</v>
      </c>
      <c r="AW1051" s="177" t="s">
        <v>32</v>
      </c>
      <c r="AX1051" s="177" t="s">
        <v>74</v>
      </c>
      <c r="AY1051" s="185" t="s">
        <v>168</v>
      </c>
    </row>
    <row r="1052" spans="1:65" s="177" customFormat="1" ht="14.4" customHeight="1" x14ac:dyDescent="0.3">
      <c r="B1052" s="178"/>
      <c r="C1052" s="179"/>
      <c r="D1052" s="179"/>
      <c r="E1052" s="180"/>
      <c r="F1052" s="260" t="s">
        <v>1982</v>
      </c>
      <c r="G1052" s="260"/>
      <c r="H1052" s="260"/>
      <c r="I1052" s="260"/>
      <c r="J1052" s="179"/>
      <c r="K1052" s="181">
        <v>19.73</v>
      </c>
      <c r="L1052" s="179"/>
      <c r="M1052" s="179"/>
      <c r="N1052" s="179"/>
      <c r="O1052" s="179"/>
      <c r="P1052" s="179"/>
      <c r="Q1052" s="179"/>
      <c r="R1052" s="182"/>
      <c r="T1052" s="183"/>
      <c r="U1052" s="179"/>
      <c r="V1052" s="179"/>
      <c r="W1052" s="179"/>
      <c r="X1052" s="179"/>
      <c r="Y1052" s="179"/>
      <c r="Z1052" s="179"/>
      <c r="AA1052" s="184"/>
      <c r="AT1052" s="185" t="s">
        <v>176</v>
      </c>
      <c r="AU1052" s="185" t="s">
        <v>98</v>
      </c>
      <c r="AV1052" s="177" t="s">
        <v>98</v>
      </c>
      <c r="AW1052" s="177" t="s">
        <v>32</v>
      </c>
      <c r="AX1052" s="177" t="s">
        <v>74</v>
      </c>
      <c r="AY1052" s="185" t="s">
        <v>168</v>
      </c>
    </row>
    <row r="1053" spans="1:65" s="186" customFormat="1" ht="14.4" customHeight="1" x14ac:dyDescent="0.3">
      <c r="B1053" s="187"/>
      <c r="C1053" s="188"/>
      <c r="D1053" s="188"/>
      <c r="E1053" s="189"/>
      <c r="F1053" s="261" t="s">
        <v>178</v>
      </c>
      <c r="G1053" s="261"/>
      <c r="H1053" s="261"/>
      <c r="I1053" s="261"/>
      <c r="J1053" s="188"/>
      <c r="K1053" s="190">
        <v>120.04600000000001</v>
      </c>
      <c r="L1053" s="188"/>
      <c r="M1053" s="188"/>
      <c r="N1053" s="188"/>
      <c r="O1053" s="188"/>
      <c r="P1053" s="188"/>
      <c r="Q1053" s="188"/>
      <c r="R1053" s="191"/>
      <c r="T1053" s="192"/>
      <c r="U1053" s="188"/>
      <c r="V1053" s="188"/>
      <c r="W1053" s="188"/>
      <c r="X1053" s="188"/>
      <c r="Y1053" s="188"/>
      <c r="Z1053" s="188"/>
      <c r="AA1053" s="193"/>
      <c r="AT1053" s="194" t="s">
        <v>176</v>
      </c>
      <c r="AU1053" s="194" t="s">
        <v>98</v>
      </c>
      <c r="AV1053" s="186" t="s">
        <v>173</v>
      </c>
      <c r="AW1053" s="186" t="s">
        <v>32</v>
      </c>
      <c r="AX1053" s="186" t="s">
        <v>82</v>
      </c>
      <c r="AY1053" s="194" t="s">
        <v>168</v>
      </c>
    </row>
    <row r="1054" spans="1:65" s="158" customFormat="1" ht="29.85" customHeight="1" x14ac:dyDescent="0.35">
      <c r="B1054" s="159"/>
      <c r="C1054" s="160"/>
      <c r="D1054" s="169" t="s">
        <v>132</v>
      </c>
      <c r="E1054" s="169"/>
      <c r="F1054" s="169"/>
      <c r="G1054" s="169"/>
      <c r="H1054" s="169"/>
      <c r="I1054" s="169"/>
      <c r="J1054" s="169"/>
      <c r="K1054" s="169"/>
      <c r="L1054" s="169"/>
      <c r="M1054" s="169"/>
      <c r="N1054" s="255">
        <f>BK1054</f>
        <v>0</v>
      </c>
      <c r="O1054" s="255"/>
      <c r="P1054" s="255"/>
      <c r="Q1054" s="255"/>
      <c r="R1054" s="162"/>
      <c r="T1054" s="163"/>
      <c r="U1054" s="160"/>
      <c r="V1054" s="160"/>
      <c r="W1054" s="164">
        <f>SUM(W1055:W1161)</f>
        <v>0</v>
      </c>
      <c r="X1054" s="160"/>
      <c r="Y1054" s="164">
        <f>SUM(Y1055:Y1161)</f>
        <v>2.8494601000000004</v>
      </c>
      <c r="Z1054" s="160"/>
      <c r="AA1054" s="165">
        <f>SUM(AA1055:AA1161)</f>
        <v>0</v>
      </c>
      <c r="AR1054" s="166" t="s">
        <v>98</v>
      </c>
      <c r="AT1054" s="167" t="s">
        <v>73</v>
      </c>
      <c r="AU1054" s="167" t="s">
        <v>82</v>
      </c>
      <c r="AY1054" s="166" t="s">
        <v>168</v>
      </c>
      <c r="BK1054" s="168">
        <f>SUM(BK1055:BK1161)</f>
        <v>0</v>
      </c>
    </row>
    <row r="1055" spans="1:65" s="39" customFormat="1" ht="34.200000000000003" customHeight="1" x14ac:dyDescent="0.3">
      <c r="B1055" s="139"/>
      <c r="C1055" s="170" t="s">
        <v>1983</v>
      </c>
      <c r="D1055" s="170" t="s">
        <v>169</v>
      </c>
      <c r="E1055" s="171" t="s">
        <v>1984</v>
      </c>
      <c r="F1055" s="256" t="s">
        <v>1985</v>
      </c>
      <c r="G1055" s="256"/>
      <c r="H1055" s="256"/>
      <c r="I1055" s="256"/>
      <c r="J1055" s="172" t="s">
        <v>422</v>
      </c>
      <c r="K1055" s="173">
        <v>69.150000000000006</v>
      </c>
      <c r="L1055" s="257">
        <v>0</v>
      </c>
      <c r="M1055" s="257"/>
      <c r="N1055" s="258">
        <f>ROUND(L1055*K1055,2)</f>
        <v>0</v>
      </c>
      <c r="O1055" s="258"/>
      <c r="P1055" s="258"/>
      <c r="Q1055" s="258"/>
      <c r="R1055" s="141"/>
      <c r="T1055" s="174"/>
      <c r="U1055" s="50" t="s">
        <v>39</v>
      </c>
      <c r="V1055" s="41"/>
      <c r="W1055" s="175">
        <f>V1055*K1055</f>
        <v>0</v>
      </c>
      <c r="X1055" s="175">
        <v>2.9999999999999997E-4</v>
      </c>
      <c r="Y1055" s="175">
        <f>X1055*K1055</f>
        <v>2.0745E-2</v>
      </c>
      <c r="Z1055" s="175">
        <v>0</v>
      </c>
      <c r="AA1055" s="176">
        <f>Z1055*K1055</f>
        <v>0</v>
      </c>
      <c r="AR1055" s="22" t="s">
        <v>252</v>
      </c>
      <c r="AT1055" s="22" t="s">
        <v>169</v>
      </c>
      <c r="AU1055" s="22" t="s">
        <v>98</v>
      </c>
      <c r="AY1055" s="22" t="s">
        <v>168</v>
      </c>
      <c r="BE1055" s="111">
        <f>IF(U1055="základní",N1055,0)</f>
        <v>0</v>
      </c>
      <c r="BF1055" s="111">
        <f>IF(U1055="snížená",N1055,0)</f>
        <v>0</v>
      </c>
      <c r="BG1055" s="111">
        <f>IF(U1055="zákl. přenesená",N1055,0)</f>
        <v>0</v>
      </c>
      <c r="BH1055" s="111">
        <f>IF(U1055="sníž. přenesená",N1055,0)</f>
        <v>0</v>
      </c>
      <c r="BI1055" s="111">
        <f>IF(U1055="nulová",N1055,0)</f>
        <v>0</v>
      </c>
      <c r="BJ1055" s="22" t="s">
        <v>82</v>
      </c>
      <c r="BK1055" s="111">
        <f>ROUND(L1055*K1055,2)</f>
        <v>0</v>
      </c>
      <c r="BL1055" s="22" t="s">
        <v>252</v>
      </c>
      <c r="BM1055" s="22" t="s">
        <v>1986</v>
      </c>
    </row>
    <row r="1056" spans="1:65" s="199" customFormat="1" ht="14.4" customHeight="1" x14ac:dyDescent="0.3">
      <c r="B1056" s="200"/>
      <c r="C1056" s="201"/>
      <c r="D1056" s="201"/>
      <c r="E1056" s="202"/>
      <c r="F1056" s="266" t="s">
        <v>1987</v>
      </c>
      <c r="G1056" s="266"/>
      <c r="H1056" s="266"/>
      <c r="I1056" s="266"/>
      <c r="J1056" s="201"/>
      <c r="K1056" s="202"/>
      <c r="L1056" s="201"/>
      <c r="M1056" s="201"/>
      <c r="N1056" s="201"/>
      <c r="O1056" s="201"/>
      <c r="P1056" s="201"/>
      <c r="Q1056" s="201"/>
      <c r="R1056" s="203"/>
      <c r="T1056" s="204"/>
      <c r="U1056" s="201"/>
      <c r="V1056" s="201"/>
      <c r="W1056" s="201"/>
      <c r="X1056" s="201"/>
      <c r="Y1056" s="201"/>
      <c r="Z1056" s="201"/>
      <c r="AA1056" s="205"/>
      <c r="AT1056" s="206" t="s">
        <v>176</v>
      </c>
      <c r="AU1056" s="206" t="s">
        <v>98</v>
      </c>
      <c r="AV1056" s="199" t="s">
        <v>82</v>
      </c>
      <c r="AW1056" s="199" t="s">
        <v>32</v>
      </c>
      <c r="AX1056" s="199" t="s">
        <v>74</v>
      </c>
      <c r="AY1056" s="206" t="s">
        <v>168</v>
      </c>
    </row>
    <row r="1057" spans="2:65" s="177" customFormat="1" ht="14.4" customHeight="1" x14ac:dyDescent="0.3">
      <c r="B1057" s="178"/>
      <c r="C1057" s="179"/>
      <c r="D1057" s="179"/>
      <c r="E1057" s="180"/>
      <c r="F1057" s="260" t="s">
        <v>1988</v>
      </c>
      <c r="G1057" s="260"/>
      <c r="H1057" s="260"/>
      <c r="I1057" s="260"/>
      <c r="J1057" s="179"/>
      <c r="K1057" s="181">
        <v>8.6999999999999993</v>
      </c>
      <c r="L1057" s="179"/>
      <c r="M1057" s="179"/>
      <c r="N1057" s="179"/>
      <c r="O1057" s="179"/>
      <c r="P1057" s="179"/>
      <c r="Q1057" s="179"/>
      <c r="R1057" s="182"/>
      <c r="T1057" s="183"/>
      <c r="U1057" s="179"/>
      <c r="V1057" s="179"/>
      <c r="W1057" s="179"/>
      <c r="X1057" s="179"/>
      <c r="Y1057" s="179"/>
      <c r="Z1057" s="179"/>
      <c r="AA1057" s="184"/>
      <c r="AT1057" s="185" t="s">
        <v>176</v>
      </c>
      <c r="AU1057" s="185" t="s">
        <v>98</v>
      </c>
      <c r="AV1057" s="177" t="s">
        <v>98</v>
      </c>
      <c r="AW1057" s="177" t="s">
        <v>32</v>
      </c>
      <c r="AX1057" s="177" t="s">
        <v>74</v>
      </c>
      <c r="AY1057" s="185" t="s">
        <v>168</v>
      </c>
    </row>
    <row r="1058" spans="2:65" s="177" customFormat="1" ht="14.4" customHeight="1" x14ac:dyDescent="0.3">
      <c r="B1058" s="178"/>
      <c r="C1058" s="179"/>
      <c r="D1058" s="179"/>
      <c r="E1058" s="180"/>
      <c r="F1058" s="260" t="s">
        <v>1989</v>
      </c>
      <c r="G1058" s="260"/>
      <c r="H1058" s="260"/>
      <c r="I1058" s="260"/>
      <c r="J1058" s="179"/>
      <c r="K1058" s="181">
        <v>12.6</v>
      </c>
      <c r="L1058" s="179"/>
      <c r="M1058" s="179"/>
      <c r="N1058" s="179"/>
      <c r="O1058" s="179"/>
      <c r="P1058" s="179"/>
      <c r="Q1058" s="179"/>
      <c r="R1058" s="182"/>
      <c r="T1058" s="183"/>
      <c r="U1058" s="179"/>
      <c r="V1058" s="179"/>
      <c r="W1058" s="179"/>
      <c r="X1058" s="179"/>
      <c r="Y1058" s="179"/>
      <c r="Z1058" s="179"/>
      <c r="AA1058" s="184"/>
      <c r="AT1058" s="185" t="s">
        <v>176</v>
      </c>
      <c r="AU1058" s="185" t="s">
        <v>98</v>
      </c>
      <c r="AV1058" s="177" t="s">
        <v>98</v>
      </c>
      <c r="AW1058" s="177" t="s">
        <v>32</v>
      </c>
      <c r="AX1058" s="177" t="s">
        <v>74</v>
      </c>
      <c r="AY1058" s="185" t="s">
        <v>168</v>
      </c>
    </row>
    <row r="1059" spans="2:65" s="177" customFormat="1" ht="14.4" customHeight="1" x14ac:dyDescent="0.3">
      <c r="B1059" s="178"/>
      <c r="C1059" s="179"/>
      <c r="D1059" s="179"/>
      <c r="E1059" s="180"/>
      <c r="F1059" s="260" t="s">
        <v>1990</v>
      </c>
      <c r="G1059" s="260"/>
      <c r="H1059" s="260"/>
      <c r="I1059" s="260"/>
      <c r="J1059" s="179"/>
      <c r="K1059" s="181">
        <v>5.0999999999999996</v>
      </c>
      <c r="L1059" s="179"/>
      <c r="M1059" s="179"/>
      <c r="N1059" s="179"/>
      <c r="O1059" s="179"/>
      <c r="P1059" s="179"/>
      <c r="Q1059" s="179"/>
      <c r="R1059" s="182"/>
      <c r="T1059" s="183"/>
      <c r="U1059" s="179"/>
      <c r="V1059" s="179"/>
      <c r="W1059" s="179"/>
      <c r="X1059" s="179"/>
      <c r="Y1059" s="179"/>
      <c r="Z1059" s="179"/>
      <c r="AA1059" s="184"/>
      <c r="AT1059" s="185" t="s">
        <v>176</v>
      </c>
      <c r="AU1059" s="185" t="s">
        <v>98</v>
      </c>
      <c r="AV1059" s="177" t="s">
        <v>98</v>
      </c>
      <c r="AW1059" s="177" t="s">
        <v>32</v>
      </c>
      <c r="AX1059" s="177" t="s">
        <v>74</v>
      </c>
      <c r="AY1059" s="185" t="s">
        <v>168</v>
      </c>
    </row>
    <row r="1060" spans="2:65" s="212" customFormat="1" ht="14.4" customHeight="1" x14ac:dyDescent="0.3">
      <c r="B1060" s="213"/>
      <c r="C1060" s="214"/>
      <c r="D1060" s="214"/>
      <c r="E1060" s="215"/>
      <c r="F1060" s="272" t="s">
        <v>1878</v>
      </c>
      <c r="G1060" s="272"/>
      <c r="H1060" s="272"/>
      <c r="I1060" s="272"/>
      <c r="J1060" s="214"/>
      <c r="K1060" s="216">
        <v>26.4</v>
      </c>
      <c r="L1060" s="214"/>
      <c r="M1060" s="214"/>
      <c r="N1060" s="214"/>
      <c r="O1060" s="214"/>
      <c r="P1060" s="214"/>
      <c r="Q1060" s="214"/>
      <c r="R1060" s="217"/>
      <c r="T1060" s="218"/>
      <c r="U1060" s="214"/>
      <c r="V1060" s="214"/>
      <c r="W1060" s="214"/>
      <c r="X1060" s="214"/>
      <c r="Y1060" s="214"/>
      <c r="Z1060" s="214"/>
      <c r="AA1060" s="219"/>
      <c r="AT1060" s="220" t="s">
        <v>176</v>
      </c>
      <c r="AU1060" s="220" t="s">
        <v>98</v>
      </c>
      <c r="AV1060" s="212" t="s">
        <v>183</v>
      </c>
      <c r="AW1060" s="212" t="s">
        <v>32</v>
      </c>
      <c r="AX1060" s="212" t="s">
        <v>74</v>
      </c>
      <c r="AY1060" s="220" t="s">
        <v>168</v>
      </c>
    </row>
    <row r="1061" spans="2:65" s="199" customFormat="1" ht="14.4" customHeight="1" x14ac:dyDescent="0.3">
      <c r="B1061" s="200"/>
      <c r="C1061" s="201"/>
      <c r="D1061" s="201"/>
      <c r="E1061" s="202"/>
      <c r="F1061" s="267" t="s">
        <v>1991</v>
      </c>
      <c r="G1061" s="267"/>
      <c r="H1061" s="267"/>
      <c r="I1061" s="267"/>
      <c r="J1061" s="201"/>
      <c r="K1061" s="202"/>
      <c r="L1061" s="201"/>
      <c r="M1061" s="201"/>
      <c r="N1061" s="201"/>
      <c r="O1061" s="201"/>
      <c r="P1061" s="201"/>
      <c r="Q1061" s="201"/>
      <c r="R1061" s="203"/>
      <c r="T1061" s="204"/>
      <c r="U1061" s="201"/>
      <c r="V1061" s="201"/>
      <c r="W1061" s="201"/>
      <c r="X1061" s="201"/>
      <c r="Y1061" s="201"/>
      <c r="Z1061" s="201"/>
      <c r="AA1061" s="205"/>
      <c r="AT1061" s="206" t="s">
        <v>176</v>
      </c>
      <c r="AU1061" s="206" t="s">
        <v>98</v>
      </c>
      <c r="AV1061" s="199" t="s">
        <v>82</v>
      </c>
      <c r="AW1061" s="199" t="s">
        <v>32</v>
      </c>
      <c r="AX1061" s="199" t="s">
        <v>74</v>
      </c>
      <c r="AY1061" s="206" t="s">
        <v>168</v>
      </c>
    </row>
    <row r="1062" spans="2:65" s="177" customFormat="1" ht="14.4" customHeight="1" x14ac:dyDescent="0.3">
      <c r="B1062" s="178"/>
      <c r="C1062" s="179"/>
      <c r="D1062" s="179"/>
      <c r="E1062" s="180"/>
      <c r="F1062" s="260" t="s">
        <v>1992</v>
      </c>
      <c r="G1062" s="260"/>
      <c r="H1062" s="260"/>
      <c r="I1062" s="260"/>
      <c r="J1062" s="179"/>
      <c r="K1062" s="181">
        <v>21</v>
      </c>
      <c r="L1062" s="179"/>
      <c r="M1062" s="179"/>
      <c r="N1062" s="179"/>
      <c r="O1062" s="179"/>
      <c r="P1062" s="179"/>
      <c r="Q1062" s="179"/>
      <c r="R1062" s="182"/>
      <c r="T1062" s="183"/>
      <c r="U1062" s="179"/>
      <c r="V1062" s="179"/>
      <c r="W1062" s="179"/>
      <c r="X1062" s="179"/>
      <c r="Y1062" s="179"/>
      <c r="Z1062" s="179"/>
      <c r="AA1062" s="184"/>
      <c r="AT1062" s="185" t="s">
        <v>176</v>
      </c>
      <c r="AU1062" s="185" t="s">
        <v>98</v>
      </c>
      <c r="AV1062" s="177" t="s">
        <v>98</v>
      </c>
      <c r="AW1062" s="177" t="s">
        <v>32</v>
      </c>
      <c r="AX1062" s="177" t="s">
        <v>74</v>
      </c>
      <c r="AY1062" s="185" t="s">
        <v>168</v>
      </c>
    </row>
    <row r="1063" spans="2:65" s="177" customFormat="1" ht="14.4" customHeight="1" x14ac:dyDescent="0.3">
      <c r="B1063" s="178"/>
      <c r="C1063" s="179"/>
      <c r="D1063" s="179"/>
      <c r="E1063" s="180"/>
      <c r="F1063" s="260" t="s">
        <v>1993</v>
      </c>
      <c r="G1063" s="260"/>
      <c r="H1063" s="260"/>
      <c r="I1063" s="260"/>
      <c r="J1063" s="179"/>
      <c r="K1063" s="181">
        <v>16.649999999999999</v>
      </c>
      <c r="L1063" s="179"/>
      <c r="M1063" s="179"/>
      <c r="N1063" s="179"/>
      <c r="O1063" s="179"/>
      <c r="P1063" s="179"/>
      <c r="Q1063" s="179"/>
      <c r="R1063" s="182"/>
      <c r="T1063" s="183"/>
      <c r="U1063" s="179"/>
      <c r="V1063" s="179"/>
      <c r="W1063" s="179"/>
      <c r="X1063" s="179"/>
      <c r="Y1063" s="179"/>
      <c r="Z1063" s="179"/>
      <c r="AA1063" s="184"/>
      <c r="AT1063" s="185" t="s">
        <v>176</v>
      </c>
      <c r="AU1063" s="185" t="s">
        <v>98</v>
      </c>
      <c r="AV1063" s="177" t="s">
        <v>98</v>
      </c>
      <c r="AW1063" s="177" t="s">
        <v>32</v>
      </c>
      <c r="AX1063" s="177" t="s">
        <v>74</v>
      </c>
      <c r="AY1063" s="185" t="s">
        <v>168</v>
      </c>
    </row>
    <row r="1064" spans="2:65" s="177" customFormat="1" ht="14.4" customHeight="1" x14ac:dyDescent="0.3">
      <c r="B1064" s="178"/>
      <c r="C1064" s="179"/>
      <c r="D1064" s="179"/>
      <c r="E1064" s="180"/>
      <c r="F1064" s="260" t="s">
        <v>1990</v>
      </c>
      <c r="G1064" s="260"/>
      <c r="H1064" s="260"/>
      <c r="I1064" s="260"/>
      <c r="J1064" s="179"/>
      <c r="K1064" s="181">
        <v>5.0999999999999996</v>
      </c>
      <c r="L1064" s="179"/>
      <c r="M1064" s="179"/>
      <c r="N1064" s="179"/>
      <c r="O1064" s="179"/>
      <c r="P1064" s="179"/>
      <c r="Q1064" s="179"/>
      <c r="R1064" s="182"/>
      <c r="T1064" s="183"/>
      <c r="U1064" s="179"/>
      <c r="V1064" s="179"/>
      <c r="W1064" s="179"/>
      <c r="X1064" s="179"/>
      <c r="Y1064" s="179"/>
      <c r="Z1064" s="179"/>
      <c r="AA1064" s="184"/>
      <c r="AT1064" s="185" t="s">
        <v>176</v>
      </c>
      <c r="AU1064" s="185" t="s">
        <v>98</v>
      </c>
      <c r="AV1064" s="177" t="s">
        <v>98</v>
      </c>
      <c r="AW1064" s="177" t="s">
        <v>32</v>
      </c>
      <c r="AX1064" s="177" t="s">
        <v>74</v>
      </c>
      <c r="AY1064" s="185" t="s">
        <v>168</v>
      </c>
    </row>
    <row r="1065" spans="2:65" s="212" customFormat="1" ht="14.4" customHeight="1" x14ac:dyDescent="0.3">
      <c r="B1065" s="213"/>
      <c r="C1065" s="214"/>
      <c r="D1065" s="214"/>
      <c r="E1065" s="215"/>
      <c r="F1065" s="272" t="s">
        <v>1878</v>
      </c>
      <c r="G1065" s="272"/>
      <c r="H1065" s="272"/>
      <c r="I1065" s="272"/>
      <c r="J1065" s="214"/>
      <c r="K1065" s="216">
        <v>42.75</v>
      </c>
      <c r="L1065" s="214"/>
      <c r="M1065" s="214"/>
      <c r="N1065" s="214"/>
      <c r="O1065" s="214"/>
      <c r="P1065" s="214"/>
      <c r="Q1065" s="214"/>
      <c r="R1065" s="217"/>
      <c r="T1065" s="218"/>
      <c r="U1065" s="214"/>
      <c r="V1065" s="214"/>
      <c r="W1065" s="214"/>
      <c r="X1065" s="214"/>
      <c r="Y1065" s="214"/>
      <c r="Z1065" s="214"/>
      <c r="AA1065" s="219"/>
      <c r="AT1065" s="220" t="s">
        <v>176</v>
      </c>
      <c r="AU1065" s="220" t="s">
        <v>98</v>
      </c>
      <c r="AV1065" s="212" t="s">
        <v>183</v>
      </c>
      <c r="AW1065" s="212" t="s">
        <v>32</v>
      </c>
      <c r="AX1065" s="212" t="s">
        <v>74</v>
      </c>
      <c r="AY1065" s="220" t="s">
        <v>168</v>
      </c>
    </row>
    <row r="1066" spans="2:65" s="186" customFormat="1" ht="14.4" customHeight="1" x14ac:dyDescent="0.3">
      <c r="B1066" s="187"/>
      <c r="C1066" s="188"/>
      <c r="D1066" s="188"/>
      <c r="E1066" s="189"/>
      <c r="F1066" s="261" t="s">
        <v>178</v>
      </c>
      <c r="G1066" s="261"/>
      <c r="H1066" s="261"/>
      <c r="I1066" s="261"/>
      <c r="J1066" s="188"/>
      <c r="K1066" s="190">
        <v>69.150000000000006</v>
      </c>
      <c r="L1066" s="188"/>
      <c r="M1066" s="188"/>
      <c r="N1066" s="188"/>
      <c r="O1066" s="188"/>
      <c r="P1066" s="188"/>
      <c r="Q1066" s="188"/>
      <c r="R1066" s="191"/>
      <c r="T1066" s="192"/>
      <c r="U1066" s="188"/>
      <c r="V1066" s="188"/>
      <c r="W1066" s="188"/>
      <c r="X1066" s="188"/>
      <c r="Y1066" s="188"/>
      <c r="Z1066" s="188"/>
      <c r="AA1066" s="193"/>
      <c r="AT1066" s="194" t="s">
        <v>176</v>
      </c>
      <c r="AU1066" s="194" t="s">
        <v>98</v>
      </c>
      <c r="AV1066" s="186" t="s">
        <v>173</v>
      </c>
      <c r="AW1066" s="186" t="s">
        <v>32</v>
      </c>
      <c r="AX1066" s="186" t="s">
        <v>82</v>
      </c>
      <c r="AY1066" s="194" t="s">
        <v>168</v>
      </c>
    </row>
    <row r="1067" spans="2:65" s="39" customFormat="1" ht="14.4" customHeight="1" x14ac:dyDescent="0.3">
      <c r="B1067" s="139"/>
      <c r="C1067" s="195" t="s">
        <v>1994</v>
      </c>
      <c r="D1067" s="195" t="s">
        <v>301</v>
      </c>
      <c r="E1067" s="196" t="s">
        <v>1995</v>
      </c>
      <c r="F1067" s="263" t="s">
        <v>1996</v>
      </c>
      <c r="G1067" s="263"/>
      <c r="H1067" s="263"/>
      <c r="I1067" s="263"/>
      <c r="J1067" s="197" t="s">
        <v>298</v>
      </c>
      <c r="K1067" s="198">
        <v>211.2</v>
      </c>
      <c r="L1067" s="264">
        <v>0</v>
      </c>
      <c r="M1067" s="264"/>
      <c r="N1067" s="265">
        <f>ROUND(L1067*K1067,2)</f>
        <v>0</v>
      </c>
      <c r="O1067" s="265"/>
      <c r="P1067" s="265"/>
      <c r="Q1067" s="265"/>
      <c r="R1067" s="141"/>
      <c r="T1067" s="174"/>
      <c r="U1067" s="50" t="s">
        <v>39</v>
      </c>
      <c r="V1067" s="41"/>
      <c r="W1067" s="175">
        <f>V1067*K1067</f>
        <v>0</v>
      </c>
      <c r="X1067" s="175">
        <v>9.0000000000000006E-5</v>
      </c>
      <c r="Y1067" s="175">
        <f>X1067*K1067</f>
        <v>1.9008000000000001E-2</v>
      </c>
      <c r="Z1067" s="175">
        <v>0</v>
      </c>
      <c r="AA1067" s="176">
        <f>Z1067*K1067</f>
        <v>0</v>
      </c>
      <c r="AR1067" s="22" t="s">
        <v>330</v>
      </c>
      <c r="AT1067" s="22" t="s">
        <v>301</v>
      </c>
      <c r="AU1067" s="22" t="s">
        <v>98</v>
      </c>
      <c r="AY1067" s="22" t="s">
        <v>168</v>
      </c>
      <c r="BE1067" s="111">
        <f>IF(U1067="základní",N1067,0)</f>
        <v>0</v>
      </c>
      <c r="BF1067" s="111">
        <f>IF(U1067="snížená",N1067,0)</f>
        <v>0</v>
      </c>
      <c r="BG1067" s="111">
        <f>IF(U1067="zákl. přenesená",N1067,0)</f>
        <v>0</v>
      </c>
      <c r="BH1067" s="111">
        <f>IF(U1067="sníž. přenesená",N1067,0)</f>
        <v>0</v>
      </c>
      <c r="BI1067" s="111">
        <f>IF(U1067="nulová",N1067,0)</f>
        <v>0</v>
      </c>
      <c r="BJ1067" s="22" t="s">
        <v>82</v>
      </c>
      <c r="BK1067" s="111">
        <f>ROUND(L1067*K1067,2)</f>
        <v>0</v>
      </c>
      <c r="BL1067" s="22" t="s">
        <v>252</v>
      </c>
      <c r="BM1067" s="22" t="s">
        <v>1997</v>
      </c>
    </row>
    <row r="1068" spans="2:65" s="199" customFormat="1" ht="14.4" customHeight="1" x14ac:dyDescent="0.3">
      <c r="B1068" s="200"/>
      <c r="C1068" s="201"/>
      <c r="D1068" s="201"/>
      <c r="E1068" s="202"/>
      <c r="F1068" s="266" t="s">
        <v>1987</v>
      </c>
      <c r="G1068" s="266"/>
      <c r="H1068" s="266"/>
      <c r="I1068" s="266"/>
      <c r="J1068" s="201"/>
      <c r="K1068" s="202"/>
      <c r="L1068" s="201"/>
      <c r="M1068" s="201"/>
      <c r="N1068" s="201"/>
      <c r="O1068" s="201"/>
      <c r="P1068" s="201"/>
      <c r="Q1068" s="201"/>
      <c r="R1068" s="203"/>
      <c r="T1068" s="204"/>
      <c r="U1068" s="201"/>
      <c r="V1068" s="201"/>
      <c r="W1068" s="201"/>
      <c r="X1068" s="201"/>
      <c r="Y1068" s="201"/>
      <c r="Z1068" s="201"/>
      <c r="AA1068" s="205"/>
      <c r="AT1068" s="206" t="s">
        <v>176</v>
      </c>
      <c r="AU1068" s="206" t="s">
        <v>98</v>
      </c>
      <c r="AV1068" s="199" t="s">
        <v>82</v>
      </c>
      <c r="AW1068" s="199" t="s">
        <v>32</v>
      </c>
      <c r="AX1068" s="199" t="s">
        <v>74</v>
      </c>
      <c r="AY1068" s="206" t="s">
        <v>168</v>
      </c>
    </row>
    <row r="1069" spans="2:65" s="177" customFormat="1" ht="14.4" customHeight="1" x14ac:dyDescent="0.3">
      <c r="B1069" s="178"/>
      <c r="C1069" s="179"/>
      <c r="D1069" s="179"/>
      <c r="E1069" s="180"/>
      <c r="F1069" s="260" t="s">
        <v>1998</v>
      </c>
      <c r="G1069" s="260"/>
      <c r="H1069" s="260"/>
      <c r="I1069" s="260"/>
      <c r="J1069" s="179"/>
      <c r="K1069" s="181">
        <v>69.599999999999994</v>
      </c>
      <c r="L1069" s="179"/>
      <c r="M1069" s="179"/>
      <c r="N1069" s="179"/>
      <c r="O1069" s="179"/>
      <c r="P1069" s="179"/>
      <c r="Q1069" s="179"/>
      <c r="R1069" s="182"/>
      <c r="T1069" s="183"/>
      <c r="U1069" s="179"/>
      <c r="V1069" s="179"/>
      <c r="W1069" s="179"/>
      <c r="X1069" s="179"/>
      <c r="Y1069" s="179"/>
      <c r="Z1069" s="179"/>
      <c r="AA1069" s="184"/>
      <c r="AT1069" s="185" t="s">
        <v>176</v>
      </c>
      <c r="AU1069" s="185" t="s">
        <v>98</v>
      </c>
      <c r="AV1069" s="177" t="s">
        <v>98</v>
      </c>
      <c r="AW1069" s="177" t="s">
        <v>32</v>
      </c>
      <c r="AX1069" s="177" t="s">
        <v>74</v>
      </c>
      <c r="AY1069" s="185" t="s">
        <v>168</v>
      </c>
    </row>
    <row r="1070" spans="2:65" s="177" customFormat="1" ht="14.4" customHeight="1" x14ac:dyDescent="0.3">
      <c r="B1070" s="178"/>
      <c r="C1070" s="179"/>
      <c r="D1070" s="179"/>
      <c r="E1070" s="180"/>
      <c r="F1070" s="260" t="s">
        <v>1999</v>
      </c>
      <c r="G1070" s="260"/>
      <c r="H1070" s="260"/>
      <c r="I1070" s="260"/>
      <c r="J1070" s="179"/>
      <c r="K1070" s="181">
        <v>100.8</v>
      </c>
      <c r="L1070" s="179"/>
      <c r="M1070" s="179"/>
      <c r="N1070" s="179"/>
      <c r="O1070" s="179"/>
      <c r="P1070" s="179"/>
      <c r="Q1070" s="179"/>
      <c r="R1070" s="182"/>
      <c r="T1070" s="183"/>
      <c r="U1070" s="179"/>
      <c r="V1070" s="179"/>
      <c r="W1070" s="179"/>
      <c r="X1070" s="179"/>
      <c r="Y1070" s="179"/>
      <c r="Z1070" s="179"/>
      <c r="AA1070" s="184"/>
      <c r="AT1070" s="185" t="s">
        <v>176</v>
      </c>
      <c r="AU1070" s="185" t="s">
        <v>98</v>
      </c>
      <c r="AV1070" s="177" t="s">
        <v>98</v>
      </c>
      <c r="AW1070" s="177" t="s">
        <v>32</v>
      </c>
      <c r="AX1070" s="177" t="s">
        <v>74</v>
      </c>
      <c r="AY1070" s="185" t="s">
        <v>168</v>
      </c>
    </row>
    <row r="1071" spans="2:65" s="177" customFormat="1" ht="14.4" customHeight="1" x14ac:dyDescent="0.3">
      <c r="B1071" s="178"/>
      <c r="C1071" s="179"/>
      <c r="D1071" s="179"/>
      <c r="E1071" s="180"/>
      <c r="F1071" s="260" t="s">
        <v>2000</v>
      </c>
      <c r="G1071" s="260"/>
      <c r="H1071" s="260"/>
      <c r="I1071" s="260"/>
      <c r="J1071" s="179"/>
      <c r="K1071" s="181">
        <v>40.799999999999997</v>
      </c>
      <c r="L1071" s="179"/>
      <c r="M1071" s="179"/>
      <c r="N1071" s="179"/>
      <c r="O1071" s="179"/>
      <c r="P1071" s="179"/>
      <c r="Q1071" s="179"/>
      <c r="R1071" s="182"/>
      <c r="T1071" s="183"/>
      <c r="U1071" s="179"/>
      <c r="V1071" s="179"/>
      <c r="W1071" s="179"/>
      <c r="X1071" s="179"/>
      <c r="Y1071" s="179"/>
      <c r="Z1071" s="179"/>
      <c r="AA1071" s="184"/>
      <c r="AT1071" s="185" t="s">
        <v>176</v>
      </c>
      <c r="AU1071" s="185" t="s">
        <v>98</v>
      </c>
      <c r="AV1071" s="177" t="s">
        <v>98</v>
      </c>
      <c r="AW1071" s="177" t="s">
        <v>32</v>
      </c>
      <c r="AX1071" s="177" t="s">
        <v>74</v>
      </c>
      <c r="AY1071" s="185" t="s">
        <v>168</v>
      </c>
    </row>
    <row r="1072" spans="2:65" s="186" customFormat="1" ht="14.4" customHeight="1" x14ac:dyDescent="0.3">
      <c r="B1072" s="187"/>
      <c r="C1072" s="188"/>
      <c r="D1072" s="188"/>
      <c r="E1072" s="189"/>
      <c r="F1072" s="261" t="s">
        <v>178</v>
      </c>
      <c r="G1072" s="261"/>
      <c r="H1072" s="261"/>
      <c r="I1072" s="261"/>
      <c r="J1072" s="188"/>
      <c r="K1072" s="190">
        <v>211.2</v>
      </c>
      <c r="L1072" s="188"/>
      <c r="M1072" s="188"/>
      <c r="N1072" s="188"/>
      <c r="O1072" s="188"/>
      <c r="P1072" s="188"/>
      <c r="Q1072" s="188"/>
      <c r="R1072" s="191"/>
      <c r="T1072" s="192"/>
      <c r="U1072" s="188"/>
      <c r="V1072" s="188"/>
      <c r="W1072" s="188"/>
      <c r="X1072" s="188"/>
      <c r="Y1072" s="188"/>
      <c r="Z1072" s="188"/>
      <c r="AA1072" s="193"/>
      <c r="AT1072" s="194" t="s">
        <v>176</v>
      </c>
      <c r="AU1072" s="194" t="s">
        <v>98</v>
      </c>
      <c r="AV1072" s="186" t="s">
        <v>173</v>
      </c>
      <c r="AW1072" s="186" t="s">
        <v>32</v>
      </c>
      <c r="AX1072" s="186" t="s">
        <v>82</v>
      </c>
      <c r="AY1072" s="194" t="s">
        <v>168</v>
      </c>
    </row>
    <row r="1073" spans="1:65" s="39" customFormat="1" ht="14.4" customHeight="1" x14ac:dyDescent="0.3">
      <c r="B1073" s="139"/>
      <c r="C1073" s="195" t="s">
        <v>2001</v>
      </c>
      <c r="D1073" s="195" t="s">
        <v>301</v>
      </c>
      <c r="E1073" s="196" t="s">
        <v>2002</v>
      </c>
      <c r="F1073" s="263" t="s">
        <v>2003</v>
      </c>
      <c r="G1073" s="263"/>
      <c r="H1073" s="263"/>
      <c r="I1073" s="263"/>
      <c r="J1073" s="197" t="s">
        <v>298</v>
      </c>
      <c r="K1073" s="198">
        <v>342</v>
      </c>
      <c r="L1073" s="264">
        <v>0</v>
      </c>
      <c r="M1073" s="264"/>
      <c r="N1073" s="265">
        <f>ROUND(L1073*K1073,2)</f>
        <v>0</v>
      </c>
      <c r="O1073" s="265"/>
      <c r="P1073" s="265"/>
      <c r="Q1073" s="265"/>
      <c r="R1073" s="141"/>
      <c r="T1073" s="174"/>
      <c r="U1073" s="50" t="s">
        <v>39</v>
      </c>
      <c r="V1073" s="41"/>
      <c r="W1073" s="175">
        <f>V1073*K1073</f>
        <v>0</v>
      </c>
      <c r="X1073" s="175">
        <v>9.0000000000000006E-5</v>
      </c>
      <c r="Y1073" s="175">
        <f>X1073*K1073</f>
        <v>3.0780000000000002E-2</v>
      </c>
      <c r="Z1073" s="175">
        <v>0</v>
      </c>
      <c r="AA1073" s="176">
        <f>Z1073*K1073</f>
        <v>0</v>
      </c>
      <c r="AR1073" s="22" t="s">
        <v>330</v>
      </c>
      <c r="AT1073" s="22" t="s">
        <v>301</v>
      </c>
      <c r="AU1073" s="22" t="s">
        <v>98</v>
      </c>
      <c r="AY1073" s="22" t="s">
        <v>168</v>
      </c>
      <c r="BE1073" s="111">
        <f>IF(U1073="základní",N1073,0)</f>
        <v>0</v>
      </c>
      <c r="BF1073" s="111">
        <f>IF(U1073="snížená",N1073,0)</f>
        <v>0</v>
      </c>
      <c r="BG1073" s="111">
        <f>IF(U1073="zákl. přenesená",N1073,0)</f>
        <v>0</v>
      </c>
      <c r="BH1073" s="111">
        <f>IF(U1073="sníž. přenesená",N1073,0)</f>
        <v>0</v>
      </c>
      <c r="BI1073" s="111">
        <f>IF(U1073="nulová",N1073,0)</f>
        <v>0</v>
      </c>
      <c r="BJ1073" s="22" t="s">
        <v>82</v>
      </c>
      <c r="BK1073" s="111">
        <f>ROUND(L1073*K1073,2)</f>
        <v>0</v>
      </c>
      <c r="BL1073" s="22" t="s">
        <v>252</v>
      </c>
      <c r="BM1073" s="22" t="s">
        <v>2004</v>
      </c>
    </row>
    <row r="1074" spans="1:65" s="199" customFormat="1" ht="14.4" customHeight="1" x14ac:dyDescent="0.3">
      <c r="B1074" s="200"/>
      <c r="C1074" s="201"/>
      <c r="D1074" s="201"/>
      <c r="E1074" s="202"/>
      <c r="F1074" s="266" t="s">
        <v>1991</v>
      </c>
      <c r="G1074" s="266"/>
      <c r="H1074" s="266"/>
      <c r="I1074" s="266"/>
      <c r="J1074" s="201"/>
      <c r="K1074" s="202"/>
      <c r="L1074" s="201"/>
      <c r="M1074" s="201"/>
      <c r="N1074" s="201"/>
      <c r="O1074" s="201"/>
      <c r="P1074" s="201"/>
      <c r="Q1074" s="201"/>
      <c r="R1074" s="203"/>
      <c r="T1074" s="204"/>
      <c r="U1074" s="201"/>
      <c r="V1074" s="201"/>
      <c r="W1074" s="201"/>
      <c r="X1074" s="201"/>
      <c r="Y1074" s="201"/>
      <c r="Z1074" s="201"/>
      <c r="AA1074" s="205"/>
      <c r="AT1074" s="206" t="s">
        <v>176</v>
      </c>
      <c r="AU1074" s="206" t="s">
        <v>98</v>
      </c>
      <c r="AV1074" s="199" t="s">
        <v>82</v>
      </c>
      <c r="AW1074" s="199" t="s">
        <v>32</v>
      </c>
      <c r="AX1074" s="199" t="s">
        <v>74</v>
      </c>
      <c r="AY1074" s="206" t="s">
        <v>168</v>
      </c>
    </row>
    <row r="1075" spans="1:65" s="177" customFormat="1" ht="14.4" customHeight="1" x14ac:dyDescent="0.3">
      <c r="B1075" s="178"/>
      <c r="C1075" s="179"/>
      <c r="D1075" s="179"/>
      <c r="E1075" s="180"/>
      <c r="F1075" s="260" t="s">
        <v>2005</v>
      </c>
      <c r="G1075" s="260"/>
      <c r="H1075" s="260"/>
      <c r="I1075" s="260"/>
      <c r="J1075" s="179"/>
      <c r="K1075" s="181">
        <v>168</v>
      </c>
      <c r="L1075" s="179"/>
      <c r="M1075" s="179"/>
      <c r="N1075" s="179"/>
      <c r="O1075" s="179"/>
      <c r="P1075" s="179"/>
      <c r="Q1075" s="179"/>
      <c r="R1075" s="182"/>
      <c r="T1075" s="183"/>
      <c r="U1075" s="179"/>
      <c r="V1075" s="179"/>
      <c r="W1075" s="179"/>
      <c r="X1075" s="179"/>
      <c r="Y1075" s="179"/>
      <c r="Z1075" s="179"/>
      <c r="AA1075" s="184"/>
      <c r="AT1075" s="185" t="s">
        <v>176</v>
      </c>
      <c r="AU1075" s="185" t="s">
        <v>98</v>
      </c>
      <c r="AV1075" s="177" t="s">
        <v>98</v>
      </c>
      <c r="AW1075" s="177" t="s">
        <v>32</v>
      </c>
      <c r="AX1075" s="177" t="s">
        <v>74</v>
      </c>
      <c r="AY1075" s="185" t="s">
        <v>168</v>
      </c>
    </row>
    <row r="1076" spans="1:65" s="177" customFormat="1" ht="14.4" customHeight="1" x14ac:dyDescent="0.3">
      <c r="B1076" s="178"/>
      <c r="C1076" s="179"/>
      <c r="D1076" s="179"/>
      <c r="E1076" s="180"/>
      <c r="F1076" s="260" t="s">
        <v>2006</v>
      </c>
      <c r="G1076" s="260"/>
      <c r="H1076" s="260"/>
      <c r="I1076" s="260"/>
      <c r="J1076" s="179"/>
      <c r="K1076" s="181">
        <v>133.19999999999999</v>
      </c>
      <c r="L1076" s="179"/>
      <c r="M1076" s="179"/>
      <c r="N1076" s="179"/>
      <c r="O1076" s="179"/>
      <c r="P1076" s="179"/>
      <c r="Q1076" s="179"/>
      <c r="R1076" s="182"/>
      <c r="T1076" s="183"/>
      <c r="U1076" s="179"/>
      <c r="V1076" s="179"/>
      <c r="W1076" s="179"/>
      <c r="X1076" s="179"/>
      <c r="Y1076" s="179"/>
      <c r="Z1076" s="179"/>
      <c r="AA1076" s="184"/>
      <c r="AT1076" s="185" t="s">
        <v>176</v>
      </c>
      <c r="AU1076" s="185" t="s">
        <v>98</v>
      </c>
      <c r="AV1076" s="177" t="s">
        <v>98</v>
      </c>
      <c r="AW1076" s="177" t="s">
        <v>32</v>
      </c>
      <c r="AX1076" s="177" t="s">
        <v>74</v>
      </c>
      <c r="AY1076" s="185" t="s">
        <v>168</v>
      </c>
    </row>
    <row r="1077" spans="1:65" s="177" customFormat="1" ht="14.4" customHeight="1" x14ac:dyDescent="0.3">
      <c r="B1077" s="178"/>
      <c r="C1077" s="179"/>
      <c r="D1077" s="179"/>
      <c r="E1077" s="180"/>
      <c r="F1077" s="260" t="s">
        <v>2000</v>
      </c>
      <c r="G1077" s="260"/>
      <c r="H1077" s="260"/>
      <c r="I1077" s="260"/>
      <c r="J1077" s="179"/>
      <c r="K1077" s="181">
        <v>40.799999999999997</v>
      </c>
      <c r="L1077" s="179"/>
      <c r="M1077" s="179"/>
      <c r="N1077" s="179"/>
      <c r="O1077" s="179"/>
      <c r="P1077" s="179"/>
      <c r="Q1077" s="179"/>
      <c r="R1077" s="182"/>
      <c r="T1077" s="183"/>
      <c r="U1077" s="179"/>
      <c r="V1077" s="179"/>
      <c r="W1077" s="179"/>
      <c r="X1077" s="179"/>
      <c r="Y1077" s="179"/>
      <c r="Z1077" s="179"/>
      <c r="AA1077" s="184"/>
      <c r="AT1077" s="185" t="s">
        <v>176</v>
      </c>
      <c r="AU1077" s="185" t="s">
        <v>98</v>
      </c>
      <c r="AV1077" s="177" t="s">
        <v>98</v>
      </c>
      <c r="AW1077" s="177" t="s">
        <v>32</v>
      </c>
      <c r="AX1077" s="177" t="s">
        <v>74</v>
      </c>
      <c r="AY1077" s="185" t="s">
        <v>168</v>
      </c>
    </row>
    <row r="1078" spans="1:65" s="186" customFormat="1" ht="14.4" customHeight="1" x14ac:dyDescent="0.3">
      <c r="B1078" s="187"/>
      <c r="C1078" s="188"/>
      <c r="D1078" s="188"/>
      <c r="E1078" s="189"/>
      <c r="F1078" s="261" t="s">
        <v>178</v>
      </c>
      <c r="G1078" s="261"/>
      <c r="H1078" s="261"/>
      <c r="I1078" s="261"/>
      <c r="J1078" s="188"/>
      <c r="K1078" s="190">
        <v>342</v>
      </c>
      <c r="L1078" s="188"/>
      <c r="M1078" s="188"/>
      <c r="N1078" s="188"/>
      <c r="O1078" s="188"/>
      <c r="P1078" s="188"/>
      <c r="Q1078" s="188"/>
      <c r="R1078" s="191"/>
      <c r="T1078" s="192"/>
      <c r="U1078" s="188"/>
      <c r="V1078" s="188"/>
      <c r="W1078" s="188"/>
      <c r="X1078" s="188"/>
      <c r="Y1078" s="188"/>
      <c r="Z1078" s="188"/>
      <c r="AA1078" s="193"/>
      <c r="AT1078" s="194" t="s">
        <v>176</v>
      </c>
      <c r="AU1078" s="194" t="s">
        <v>98</v>
      </c>
      <c r="AV1078" s="186" t="s">
        <v>173</v>
      </c>
      <c r="AW1078" s="186" t="s">
        <v>32</v>
      </c>
      <c r="AX1078" s="186" t="s">
        <v>82</v>
      </c>
      <c r="AY1078" s="194" t="s">
        <v>168</v>
      </c>
    </row>
    <row r="1079" spans="1:65" s="39" customFormat="1" ht="34.200000000000003" customHeight="1" x14ac:dyDescent="0.3">
      <c r="B1079" s="139"/>
      <c r="C1079" s="170" t="s">
        <v>2007</v>
      </c>
      <c r="D1079" s="170" t="s">
        <v>169</v>
      </c>
      <c r="E1079" s="171" t="s">
        <v>2008</v>
      </c>
      <c r="F1079" s="256" t="s">
        <v>2009</v>
      </c>
      <c r="G1079" s="256"/>
      <c r="H1079" s="256"/>
      <c r="I1079" s="256"/>
      <c r="J1079" s="172" t="s">
        <v>211</v>
      </c>
      <c r="K1079" s="173">
        <v>72.701999999999998</v>
      </c>
      <c r="L1079" s="257">
        <v>0</v>
      </c>
      <c r="M1079" s="257"/>
      <c r="N1079" s="258">
        <f>ROUND(L1079*K1079,2)</f>
        <v>0</v>
      </c>
      <c r="O1079" s="258"/>
      <c r="P1079" s="258"/>
      <c r="Q1079" s="258"/>
      <c r="R1079" s="141"/>
      <c r="T1079" s="174"/>
      <c r="U1079" s="50" t="s">
        <v>39</v>
      </c>
      <c r="V1079" s="41"/>
      <c r="W1079" s="175">
        <f>V1079*K1079</f>
        <v>0</v>
      </c>
      <c r="X1079" s="175">
        <v>2.8999999999999998E-3</v>
      </c>
      <c r="Y1079" s="175">
        <f>X1079*K1079</f>
        <v>0.21083579999999999</v>
      </c>
      <c r="Z1079" s="175">
        <v>0</v>
      </c>
      <c r="AA1079" s="176">
        <f>Z1079*K1079</f>
        <v>0</v>
      </c>
      <c r="AR1079" s="22" t="s">
        <v>252</v>
      </c>
      <c r="AT1079" s="22" t="s">
        <v>169</v>
      </c>
      <c r="AU1079" s="22" t="s">
        <v>98</v>
      </c>
      <c r="AY1079" s="22" t="s">
        <v>168</v>
      </c>
      <c r="BE1079" s="111">
        <f>IF(U1079="základní",N1079,0)</f>
        <v>0</v>
      </c>
      <c r="BF1079" s="111">
        <f>IF(U1079="snížená",N1079,0)</f>
        <v>0</v>
      </c>
      <c r="BG1079" s="111">
        <f>IF(U1079="zákl. přenesená",N1079,0)</f>
        <v>0</v>
      </c>
      <c r="BH1079" s="111">
        <f>IF(U1079="sníž. přenesená",N1079,0)</f>
        <v>0</v>
      </c>
      <c r="BI1079" s="111">
        <f>IF(U1079="nulová",N1079,0)</f>
        <v>0</v>
      </c>
      <c r="BJ1079" s="22" t="s">
        <v>82</v>
      </c>
      <c r="BK1079" s="111">
        <f>ROUND(L1079*K1079,2)</f>
        <v>0</v>
      </c>
      <c r="BL1079" s="22" t="s">
        <v>252</v>
      </c>
      <c r="BM1079" s="22" t="s">
        <v>2010</v>
      </c>
    </row>
    <row r="1080" spans="1:65" s="177" customFormat="1" ht="14.4" customHeight="1" x14ac:dyDescent="0.3">
      <c r="B1080" s="178"/>
      <c r="C1080" s="179"/>
      <c r="D1080" s="179"/>
      <c r="E1080" s="180"/>
      <c r="F1080" s="259" t="s">
        <v>2011</v>
      </c>
      <c r="G1080" s="259"/>
      <c r="H1080" s="259"/>
      <c r="I1080" s="259"/>
      <c r="J1080" s="179"/>
      <c r="K1080" s="181">
        <v>8.2080000000000002</v>
      </c>
      <c r="L1080" s="179"/>
      <c r="M1080" s="179"/>
      <c r="N1080" s="179"/>
      <c r="O1080" s="179"/>
      <c r="P1080" s="179"/>
      <c r="Q1080" s="179"/>
      <c r="R1080" s="182"/>
      <c r="T1080" s="183"/>
      <c r="U1080" s="179"/>
      <c r="V1080" s="179"/>
      <c r="W1080" s="179"/>
      <c r="X1080" s="179"/>
      <c r="Y1080" s="179"/>
      <c r="Z1080" s="179"/>
      <c r="AA1080" s="184"/>
      <c r="AT1080" s="185" t="s">
        <v>176</v>
      </c>
      <c r="AU1080" s="185" t="s">
        <v>98</v>
      </c>
      <c r="AV1080" s="177" t="s">
        <v>98</v>
      </c>
      <c r="AW1080" s="177" t="s">
        <v>32</v>
      </c>
      <c r="AX1080" s="177" t="s">
        <v>74</v>
      </c>
      <c r="AY1080" s="185" t="s">
        <v>168</v>
      </c>
    </row>
    <row r="1081" spans="1:65" ht="14.4" customHeight="1" x14ac:dyDescent="0.3">
      <c r="A1081" s="177"/>
      <c r="B1081" s="178"/>
      <c r="C1081" s="179"/>
      <c r="D1081" s="179"/>
      <c r="E1081" s="180"/>
      <c r="F1081" s="260" t="s">
        <v>2012</v>
      </c>
      <c r="G1081" s="260"/>
      <c r="H1081" s="260"/>
      <c r="I1081" s="260"/>
      <c r="J1081" s="179"/>
      <c r="K1081" s="181">
        <v>5.4720000000000004</v>
      </c>
      <c r="L1081" s="179"/>
      <c r="M1081" s="179"/>
      <c r="N1081" s="179"/>
      <c r="O1081" s="179"/>
      <c r="P1081" s="179"/>
      <c r="Q1081" s="179"/>
      <c r="R1081" s="182"/>
      <c r="T1081" s="183"/>
      <c r="U1081" s="179"/>
      <c r="V1081" s="179"/>
      <c r="W1081" s="179"/>
      <c r="X1081" s="179"/>
      <c r="Y1081" s="179"/>
      <c r="Z1081" s="179"/>
      <c r="AA1081" s="184"/>
      <c r="AT1081" s="185" t="s">
        <v>176</v>
      </c>
      <c r="AU1081" s="185" t="s">
        <v>98</v>
      </c>
      <c r="AV1081" s="177" t="s">
        <v>98</v>
      </c>
      <c r="AW1081" s="177" t="s">
        <v>32</v>
      </c>
      <c r="AX1081" s="177" t="s">
        <v>74</v>
      </c>
      <c r="AY1081" s="185" t="s">
        <v>168</v>
      </c>
    </row>
    <row r="1082" spans="1:65" ht="14.4" customHeight="1" x14ac:dyDescent="0.3">
      <c r="A1082" s="177"/>
      <c r="B1082" s="178"/>
      <c r="C1082" s="179"/>
      <c r="D1082" s="179"/>
      <c r="E1082" s="180"/>
      <c r="F1082" s="260" t="s">
        <v>2013</v>
      </c>
      <c r="G1082" s="260"/>
      <c r="H1082" s="260"/>
      <c r="I1082" s="260"/>
      <c r="J1082" s="179"/>
      <c r="K1082" s="181">
        <v>8.0640000000000001</v>
      </c>
      <c r="L1082" s="179"/>
      <c r="M1082" s="179"/>
      <c r="N1082" s="179"/>
      <c r="O1082" s="179"/>
      <c r="P1082" s="179"/>
      <c r="Q1082" s="179"/>
      <c r="R1082" s="182"/>
      <c r="T1082" s="183"/>
      <c r="U1082" s="179"/>
      <c r="V1082" s="179"/>
      <c r="W1082" s="179"/>
      <c r="X1082" s="179"/>
      <c r="Y1082" s="179"/>
      <c r="Z1082" s="179"/>
      <c r="AA1082" s="184"/>
      <c r="AT1082" s="185" t="s">
        <v>176</v>
      </c>
      <c r="AU1082" s="185" t="s">
        <v>98</v>
      </c>
      <c r="AV1082" s="177" t="s">
        <v>98</v>
      </c>
      <c r="AW1082" s="177" t="s">
        <v>32</v>
      </c>
      <c r="AX1082" s="177" t="s">
        <v>74</v>
      </c>
      <c r="AY1082" s="185" t="s">
        <v>168</v>
      </c>
    </row>
    <row r="1083" spans="1:65" ht="14.4" customHeight="1" x14ac:dyDescent="0.3">
      <c r="A1083" s="177"/>
      <c r="B1083" s="178"/>
      <c r="C1083" s="179"/>
      <c r="D1083" s="179"/>
      <c r="E1083" s="180"/>
      <c r="F1083" s="260" t="s">
        <v>2014</v>
      </c>
      <c r="G1083" s="260"/>
      <c r="H1083" s="260"/>
      <c r="I1083" s="260"/>
      <c r="J1083" s="179"/>
      <c r="K1083" s="181">
        <v>9.6240000000000006</v>
      </c>
      <c r="L1083" s="179"/>
      <c r="M1083" s="179"/>
      <c r="N1083" s="179"/>
      <c r="O1083" s="179"/>
      <c r="P1083" s="179"/>
      <c r="Q1083" s="179"/>
      <c r="R1083" s="182"/>
      <c r="T1083" s="183"/>
      <c r="U1083" s="179"/>
      <c r="V1083" s="179"/>
      <c r="W1083" s="179"/>
      <c r="X1083" s="179"/>
      <c r="Y1083" s="179"/>
      <c r="Z1083" s="179"/>
      <c r="AA1083" s="184"/>
      <c r="AT1083" s="185" t="s">
        <v>176</v>
      </c>
      <c r="AU1083" s="185" t="s">
        <v>98</v>
      </c>
      <c r="AV1083" s="177" t="s">
        <v>98</v>
      </c>
      <c r="AW1083" s="177" t="s">
        <v>32</v>
      </c>
      <c r="AX1083" s="177" t="s">
        <v>74</v>
      </c>
      <c r="AY1083" s="185" t="s">
        <v>168</v>
      </c>
    </row>
    <row r="1084" spans="1:65" ht="14.4" customHeight="1" x14ac:dyDescent="0.3">
      <c r="A1084" s="177"/>
      <c r="B1084" s="178"/>
      <c r="C1084" s="179"/>
      <c r="D1084" s="179"/>
      <c r="E1084" s="180"/>
      <c r="F1084" s="260" t="s">
        <v>2015</v>
      </c>
      <c r="G1084" s="260"/>
      <c r="H1084" s="260"/>
      <c r="I1084" s="260"/>
      <c r="J1084" s="179"/>
      <c r="K1084" s="181">
        <v>13.04</v>
      </c>
      <c r="L1084" s="179"/>
      <c r="M1084" s="179"/>
      <c r="N1084" s="179"/>
      <c r="O1084" s="179"/>
      <c r="P1084" s="179"/>
      <c r="Q1084" s="179"/>
      <c r="R1084" s="182"/>
      <c r="T1084" s="183"/>
      <c r="U1084" s="179"/>
      <c r="V1084" s="179"/>
      <c r="W1084" s="179"/>
      <c r="X1084" s="179"/>
      <c r="Y1084" s="179"/>
      <c r="Z1084" s="179"/>
      <c r="AA1084" s="184"/>
      <c r="AT1084" s="185" t="s">
        <v>176</v>
      </c>
      <c r="AU1084" s="185" t="s">
        <v>98</v>
      </c>
      <c r="AV1084" s="177" t="s">
        <v>98</v>
      </c>
      <c r="AW1084" s="177" t="s">
        <v>32</v>
      </c>
      <c r="AX1084" s="177" t="s">
        <v>74</v>
      </c>
      <c r="AY1084" s="185" t="s">
        <v>168</v>
      </c>
    </row>
    <row r="1085" spans="1:65" ht="14.4" customHeight="1" x14ac:dyDescent="0.3">
      <c r="A1085" s="177"/>
      <c r="B1085" s="178"/>
      <c r="C1085" s="179"/>
      <c r="D1085" s="179"/>
      <c r="E1085" s="180"/>
      <c r="F1085" s="260" t="s">
        <v>2016</v>
      </c>
      <c r="G1085" s="260"/>
      <c r="H1085" s="260"/>
      <c r="I1085" s="260"/>
      <c r="J1085" s="179"/>
      <c r="K1085" s="181">
        <v>5.1360000000000001</v>
      </c>
      <c r="L1085" s="179"/>
      <c r="M1085" s="179"/>
      <c r="N1085" s="179"/>
      <c r="O1085" s="179"/>
      <c r="P1085" s="179"/>
      <c r="Q1085" s="179"/>
      <c r="R1085" s="182"/>
      <c r="T1085" s="183"/>
      <c r="U1085" s="179"/>
      <c r="V1085" s="179"/>
      <c r="W1085" s="179"/>
      <c r="X1085" s="179"/>
      <c r="Y1085" s="179"/>
      <c r="Z1085" s="179"/>
      <c r="AA1085" s="184"/>
      <c r="AT1085" s="185" t="s">
        <v>176</v>
      </c>
      <c r="AU1085" s="185" t="s">
        <v>98</v>
      </c>
      <c r="AV1085" s="177" t="s">
        <v>98</v>
      </c>
      <c r="AW1085" s="177" t="s">
        <v>32</v>
      </c>
      <c r="AX1085" s="177" t="s">
        <v>74</v>
      </c>
      <c r="AY1085" s="185" t="s">
        <v>168</v>
      </c>
    </row>
    <row r="1086" spans="1:65" s="212" customFormat="1" ht="14.4" customHeight="1" x14ac:dyDescent="0.3">
      <c r="B1086" s="213"/>
      <c r="C1086" s="214"/>
      <c r="D1086" s="214"/>
      <c r="E1086" s="215"/>
      <c r="F1086" s="272" t="s">
        <v>1878</v>
      </c>
      <c r="G1086" s="272"/>
      <c r="H1086" s="272"/>
      <c r="I1086" s="272"/>
      <c r="J1086" s="214"/>
      <c r="K1086" s="216">
        <v>49.543999999999997</v>
      </c>
      <c r="L1086" s="214"/>
      <c r="M1086" s="214"/>
      <c r="N1086" s="214"/>
      <c r="O1086" s="214"/>
      <c r="P1086" s="214"/>
      <c r="Q1086" s="214"/>
      <c r="R1086" s="217"/>
      <c r="T1086" s="218"/>
      <c r="U1086" s="214"/>
      <c r="V1086" s="214"/>
      <c r="W1086" s="214"/>
      <c r="X1086" s="214"/>
      <c r="Y1086" s="214"/>
      <c r="Z1086" s="214"/>
      <c r="AA1086" s="219"/>
      <c r="AT1086" s="220" t="s">
        <v>176</v>
      </c>
      <c r="AU1086" s="220" t="s">
        <v>98</v>
      </c>
      <c r="AV1086" s="212" t="s">
        <v>183</v>
      </c>
      <c r="AW1086" s="212" t="s">
        <v>32</v>
      </c>
      <c r="AX1086" s="212" t="s">
        <v>74</v>
      </c>
      <c r="AY1086" s="220" t="s">
        <v>168</v>
      </c>
    </row>
    <row r="1087" spans="1:65" s="177" customFormat="1" ht="14.4" customHeight="1" x14ac:dyDescent="0.3">
      <c r="B1087" s="178"/>
      <c r="C1087" s="179"/>
      <c r="D1087" s="179"/>
      <c r="E1087" s="180"/>
      <c r="F1087" s="260" t="s">
        <v>2017</v>
      </c>
      <c r="G1087" s="260"/>
      <c r="H1087" s="260"/>
      <c r="I1087" s="260"/>
      <c r="J1087" s="179"/>
      <c r="K1087" s="181">
        <v>6.0720000000000001</v>
      </c>
      <c r="L1087" s="179"/>
      <c r="M1087" s="179"/>
      <c r="N1087" s="179"/>
      <c r="O1087" s="179"/>
      <c r="P1087" s="179"/>
      <c r="Q1087" s="179"/>
      <c r="R1087" s="182"/>
      <c r="T1087" s="183"/>
      <c r="U1087" s="179"/>
      <c r="V1087" s="179"/>
      <c r="W1087" s="179"/>
      <c r="X1087" s="179"/>
      <c r="Y1087" s="179"/>
      <c r="Z1087" s="179"/>
      <c r="AA1087" s="184"/>
      <c r="AT1087" s="185" t="s">
        <v>176</v>
      </c>
      <c r="AU1087" s="185" t="s">
        <v>98</v>
      </c>
      <c r="AV1087" s="177" t="s">
        <v>98</v>
      </c>
      <c r="AW1087" s="177" t="s">
        <v>32</v>
      </c>
      <c r="AX1087" s="177" t="s">
        <v>74</v>
      </c>
      <c r="AY1087" s="185" t="s">
        <v>168</v>
      </c>
    </row>
    <row r="1088" spans="1:65" s="177" customFormat="1" ht="14.4" customHeight="1" x14ac:dyDescent="0.3">
      <c r="B1088" s="178"/>
      <c r="C1088" s="179"/>
      <c r="D1088" s="179"/>
      <c r="E1088" s="180"/>
      <c r="F1088" s="260" t="s">
        <v>2018</v>
      </c>
      <c r="G1088" s="260"/>
      <c r="H1088" s="260"/>
      <c r="I1088" s="260"/>
      <c r="J1088" s="179"/>
      <c r="K1088" s="181">
        <v>5.5679999999999996</v>
      </c>
      <c r="L1088" s="179"/>
      <c r="M1088" s="179"/>
      <c r="N1088" s="179"/>
      <c r="O1088" s="179"/>
      <c r="P1088" s="179"/>
      <c r="Q1088" s="179"/>
      <c r="R1088" s="182"/>
      <c r="T1088" s="183"/>
      <c r="U1088" s="179"/>
      <c r="V1088" s="179"/>
      <c r="W1088" s="179"/>
      <c r="X1088" s="179"/>
      <c r="Y1088" s="179"/>
      <c r="Z1088" s="179"/>
      <c r="AA1088" s="184"/>
      <c r="AT1088" s="185" t="s">
        <v>176</v>
      </c>
      <c r="AU1088" s="185" t="s">
        <v>98</v>
      </c>
      <c r="AV1088" s="177" t="s">
        <v>98</v>
      </c>
      <c r="AW1088" s="177" t="s">
        <v>32</v>
      </c>
      <c r="AX1088" s="177" t="s">
        <v>74</v>
      </c>
      <c r="AY1088" s="185" t="s">
        <v>168</v>
      </c>
    </row>
    <row r="1089" spans="2:65" s="177" customFormat="1" ht="14.4" customHeight="1" x14ac:dyDescent="0.3">
      <c r="B1089" s="178"/>
      <c r="C1089" s="179"/>
      <c r="D1089" s="179"/>
      <c r="E1089" s="180"/>
      <c r="F1089" s="260" t="s">
        <v>2019</v>
      </c>
      <c r="G1089" s="260"/>
      <c r="H1089" s="260"/>
      <c r="I1089" s="260"/>
      <c r="J1089" s="179"/>
      <c r="K1089" s="181">
        <v>1.56</v>
      </c>
      <c r="L1089" s="179"/>
      <c r="M1089" s="179"/>
      <c r="N1089" s="179"/>
      <c r="O1089" s="179"/>
      <c r="P1089" s="179"/>
      <c r="Q1089" s="179"/>
      <c r="R1089" s="182"/>
      <c r="T1089" s="183"/>
      <c r="U1089" s="179"/>
      <c r="V1089" s="179"/>
      <c r="W1089" s="179"/>
      <c r="X1089" s="179"/>
      <c r="Y1089" s="179"/>
      <c r="Z1089" s="179"/>
      <c r="AA1089" s="184"/>
      <c r="AT1089" s="185" t="s">
        <v>176</v>
      </c>
      <c r="AU1089" s="185" t="s">
        <v>98</v>
      </c>
      <c r="AV1089" s="177" t="s">
        <v>98</v>
      </c>
      <c r="AW1089" s="177" t="s">
        <v>32</v>
      </c>
      <c r="AX1089" s="177" t="s">
        <v>74</v>
      </c>
      <c r="AY1089" s="185" t="s">
        <v>168</v>
      </c>
    </row>
    <row r="1090" spans="2:65" s="177" customFormat="1" ht="22.95" customHeight="1" x14ac:dyDescent="0.3">
      <c r="B1090" s="178"/>
      <c r="C1090" s="179"/>
      <c r="D1090" s="179"/>
      <c r="E1090" s="180"/>
      <c r="F1090" s="260" t="s">
        <v>2020</v>
      </c>
      <c r="G1090" s="260"/>
      <c r="H1090" s="260"/>
      <c r="I1090" s="260"/>
      <c r="J1090" s="179"/>
      <c r="K1090" s="181">
        <v>9.9580000000000002</v>
      </c>
      <c r="L1090" s="179"/>
      <c r="M1090" s="179"/>
      <c r="N1090" s="179"/>
      <c r="O1090" s="179"/>
      <c r="P1090" s="179"/>
      <c r="Q1090" s="179"/>
      <c r="R1090" s="182"/>
      <c r="T1090" s="183"/>
      <c r="U1090" s="179"/>
      <c r="V1090" s="179"/>
      <c r="W1090" s="179"/>
      <c r="X1090" s="179"/>
      <c r="Y1090" s="179"/>
      <c r="Z1090" s="179"/>
      <c r="AA1090" s="184"/>
      <c r="AT1090" s="185" t="s">
        <v>176</v>
      </c>
      <c r="AU1090" s="185" t="s">
        <v>98</v>
      </c>
      <c r="AV1090" s="177" t="s">
        <v>98</v>
      </c>
      <c r="AW1090" s="177" t="s">
        <v>32</v>
      </c>
      <c r="AX1090" s="177" t="s">
        <v>74</v>
      </c>
      <c r="AY1090" s="185" t="s">
        <v>168</v>
      </c>
    </row>
    <row r="1091" spans="2:65" s="212" customFormat="1" ht="14.4" customHeight="1" x14ac:dyDescent="0.3">
      <c r="B1091" s="213"/>
      <c r="C1091" s="214"/>
      <c r="D1091" s="214"/>
      <c r="E1091" s="215"/>
      <c r="F1091" s="272" t="s">
        <v>1878</v>
      </c>
      <c r="G1091" s="272"/>
      <c r="H1091" s="272"/>
      <c r="I1091" s="272"/>
      <c r="J1091" s="214"/>
      <c r="K1091" s="216">
        <v>23.158000000000001</v>
      </c>
      <c r="L1091" s="214"/>
      <c r="M1091" s="214"/>
      <c r="N1091" s="214"/>
      <c r="O1091" s="214"/>
      <c r="P1091" s="214"/>
      <c r="Q1091" s="214"/>
      <c r="R1091" s="217"/>
      <c r="T1091" s="218"/>
      <c r="U1091" s="214"/>
      <c r="V1091" s="214"/>
      <c r="W1091" s="214"/>
      <c r="X1091" s="214"/>
      <c r="Y1091" s="214"/>
      <c r="Z1091" s="214"/>
      <c r="AA1091" s="219"/>
      <c r="AT1091" s="220" t="s">
        <v>176</v>
      </c>
      <c r="AU1091" s="220" t="s">
        <v>98</v>
      </c>
      <c r="AV1091" s="212" t="s">
        <v>183</v>
      </c>
      <c r="AW1091" s="212" t="s">
        <v>32</v>
      </c>
      <c r="AX1091" s="212" t="s">
        <v>74</v>
      </c>
      <c r="AY1091" s="220" t="s">
        <v>168</v>
      </c>
    </row>
    <row r="1092" spans="2:65" s="186" customFormat="1" ht="14.4" customHeight="1" x14ac:dyDescent="0.3">
      <c r="B1092" s="187"/>
      <c r="C1092" s="188"/>
      <c r="D1092" s="188"/>
      <c r="E1092" s="189"/>
      <c r="F1092" s="261" t="s">
        <v>178</v>
      </c>
      <c r="G1092" s="261"/>
      <c r="H1092" s="261"/>
      <c r="I1092" s="261"/>
      <c r="J1092" s="188"/>
      <c r="K1092" s="190">
        <v>72.701999999999998</v>
      </c>
      <c r="L1092" s="188"/>
      <c r="M1092" s="188"/>
      <c r="N1092" s="188"/>
      <c r="O1092" s="188"/>
      <c r="P1092" s="188"/>
      <c r="Q1092" s="188"/>
      <c r="R1092" s="191"/>
      <c r="T1092" s="192"/>
      <c r="U1092" s="188"/>
      <c r="V1092" s="188"/>
      <c r="W1092" s="188"/>
      <c r="X1092" s="188"/>
      <c r="Y1092" s="188"/>
      <c r="Z1092" s="188"/>
      <c r="AA1092" s="193"/>
      <c r="AT1092" s="194" t="s">
        <v>176</v>
      </c>
      <c r="AU1092" s="194" t="s">
        <v>98</v>
      </c>
      <c r="AV1092" s="186" t="s">
        <v>173</v>
      </c>
      <c r="AW1092" s="186" t="s">
        <v>32</v>
      </c>
      <c r="AX1092" s="186" t="s">
        <v>82</v>
      </c>
      <c r="AY1092" s="194" t="s">
        <v>168</v>
      </c>
    </row>
    <row r="1093" spans="2:65" s="39" customFormat="1" ht="14.4" customHeight="1" x14ac:dyDescent="0.3">
      <c r="B1093" s="139"/>
      <c r="C1093" s="195" t="s">
        <v>2021</v>
      </c>
      <c r="D1093" s="195" t="s">
        <v>301</v>
      </c>
      <c r="E1093" s="196" t="s">
        <v>2022</v>
      </c>
      <c r="F1093" s="263" t="s">
        <v>2023</v>
      </c>
      <c r="G1093" s="263"/>
      <c r="H1093" s="263"/>
      <c r="I1093" s="263"/>
      <c r="J1093" s="197" t="s">
        <v>211</v>
      </c>
      <c r="K1093" s="198">
        <v>86.641999999999996</v>
      </c>
      <c r="L1093" s="264">
        <v>0</v>
      </c>
      <c r="M1093" s="264"/>
      <c r="N1093" s="265">
        <f>ROUND(L1093*K1093,2)</f>
        <v>0</v>
      </c>
      <c r="O1093" s="265"/>
      <c r="P1093" s="265"/>
      <c r="Q1093" s="265"/>
      <c r="R1093" s="141"/>
      <c r="T1093" s="174"/>
      <c r="U1093" s="50" t="s">
        <v>39</v>
      </c>
      <c r="V1093" s="41"/>
      <c r="W1093" s="175">
        <f>V1093*K1093</f>
        <v>0</v>
      </c>
      <c r="X1093" s="175">
        <v>1.26E-2</v>
      </c>
      <c r="Y1093" s="175">
        <f>X1093*K1093</f>
        <v>1.0916892</v>
      </c>
      <c r="Z1093" s="175">
        <v>0</v>
      </c>
      <c r="AA1093" s="176">
        <f>Z1093*K1093</f>
        <v>0</v>
      </c>
      <c r="AR1093" s="22" t="s">
        <v>330</v>
      </c>
      <c r="AT1093" s="22" t="s">
        <v>301</v>
      </c>
      <c r="AU1093" s="22" t="s">
        <v>98</v>
      </c>
      <c r="AY1093" s="22" t="s">
        <v>168</v>
      </c>
      <c r="BE1093" s="111">
        <f>IF(U1093="základní",N1093,0)</f>
        <v>0</v>
      </c>
      <c r="BF1093" s="111">
        <f>IF(U1093="snížená",N1093,0)</f>
        <v>0</v>
      </c>
      <c r="BG1093" s="111">
        <f>IF(U1093="zákl. přenesená",N1093,0)</f>
        <v>0</v>
      </c>
      <c r="BH1093" s="111">
        <f>IF(U1093="sníž. přenesená",N1093,0)</f>
        <v>0</v>
      </c>
      <c r="BI1093" s="111">
        <f>IF(U1093="nulová",N1093,0)</f>
        <v>0</v>
      </c>
      <c r="BJ1093" s="22" t="s">
        <v>82</v>
      </c>
      <c r="BK1093" s="111">
        <f>ROUND(L1093*K1093,2)</f>
        <v>0</v>
      </c>
      <c r="BL1093" s="22" t="s">
        <v>252</v>
      </c>
      <c r="BM1093" s="22" t="s">
        <v>2024</v>
      </c>
    </row>
    <row r="1094" spans="2:65" s="177" customFormat="1" ht="14.4" customHeight="1" x14ac:dyDescent="0.3">
      <c r="B1094" s="178"/>
      <c r="C1094" s="179"/>
      <c r="D1094" s="179"/>
      <c r="E1094" s="180"/>
      <c r="F1094" s="259" t="s">
        <v>2025</v>
      </c>
      <c r="G1094" s="259"/>
      <c r="H1094" s="259"/>
      <c r="I1094" s="259"/>
      <c r="J1094" s="179"/>
      <c r="K1094" s="181">
        <v>86.641999999999996</v>
      </c>
      <c r="L1094" s="179"/>
      <c r="M1094" s="179"/>
      <c r="N1094" s="179"/>
      <c r="O1094" s="179"/>
      <c r="P1094" s="179"/>
      <c r="Q1094" s="179"/>
      <c r="R1094" s="182"/>
      <c r="T1094" s="183"/>
      <c r="U1094" s="179"/>
      <c r="V1094" s="179"/>
      <c r="W1094" s="179"/>
      <c r="X1094" s="179"/>
      <c r="Y1094" s="179"/>
      <c r="Z1094" s="179"/>
      <c r="AA1094" s="184"/>
      <c r="AT1094" s="185" t="s">
        <v>176</v>
      </c>
      <c r="AU1094" s="185" t="s">
        <v>98</v>
      </c>
      <c r="AV1094" s="177" t="s">
        <v>98</v>
      </c>
      <c r="AW1094" s="177" t="s">
        <v>32</v>
      </c>
      <c r="AX1094" s="177" t="s">
        <v>82</v>
      </c>
      <c r="AY1094" s="185" t="s">
        <v>168</v>
      </c>
    </row>
    <row r="1095" spans="2:65" s="39" customFormat="1" ht="34.200000000000003" customHeight="1" x14ac:dyDescent="0.3">
      <c r="B1095" s="139"/>
      <c r="C1095" s="170" t="s">
        <v>2026</v>
      </c>
      <c r="D1095" s="170" t="s">
        <v>169</v>
      </c>
      <c r="E1095" s="171" t="s">
        <v>2027</v>
      </c>
      <c r="F1095" s="256" t="s">
        <v>2028</v>
      </c>
      <c r="G1095" s="256"/>
      <c r="H1095" s="256"/>
      <c r="I1095" s="256"/>
      <c r="J1095" s="172" t="s">
        <v>211</v>
      </c>
      <c r="K1095" s="173">
        <v>37.799999999999997</v>
      </c>
      <c r="L1095" s="257">
        <v>0</v>
      </c>
      <c r="M1095" s="257"/>
      <c r="N1095" s="258">
        <f>ROUND(L1095*K1095,2)</f>
        <v>0</v>
      </c>
      <c r="O1095" s="258"/>
      <c r="P1095" s="258"/>
      <c r="Q1095" s="258"/>
      <c r="R1095" s="141"/>
      <c r="T1095" s="174"/>
      <c r="U1095" s="50" t="s">
        <v>39</v>
      </c>
      <c r="V1095" s="41"/>
      <c r="W1095" s="175">
        <f>V1095*K1095</f>
        <v>0</v>
      </c>
      <c r="X1095" s="175">
        <v>3.2000000000000002E-3</v>
      </c>
      <c r="Y1095" s="175">
        <f>X1095*K1095</f>
        <v>0.12096</v>
      </c>
      <c r="Z1095" s="175">
        <v>0</v>
      </c>
      <c r="AA1095" s="176">
        <f>Z1095*K1095</f>
        <v>0</v>
      </c>
      <c r="AR1095" s="22" t="s">
        <v>252</v>
      </c>
      <c r="AT1095" s="22" t="s">
        <v>169</v>
      </c>
      <c r="AU1095" s="22" t="s">
        <v>98</v>
      </c>
      <c r="AY1095" s="22" t="s">
        <v>168</v>
      </c>
      <c r="BE1095" s="111">
        <f>IF(U1095="základní",N1095,0)</f>
        <v>0</v>
      </c>
      <c r="BF1095" s="111">
        <f>IF(U1095="snížená",N1095,0)</f>
        <v>0</v>
      </c>
      <c r="BG1095" s="111">
        <f>IF(U1095="zákl. přenesená",N1095,0)</f>
        <v>0</v>
      </c>
      <c r="BH1095" s="111">
        <f>IF(U1095="sníž. přenesená",N1095,0)</f>
        <v>0</v>
      </c>
      <c r="BI1095" s="111">
        <f>IF(U1095="nulová",N1095,0)</f>
        <v>0</v>
      </c>
      <c r="BJ1095" s="22" t="s">
        <v>82</v>
      </c>
      <c r="BK1095" s="111">
        <f>ROUND(L1095*K1095,2)</f>
        <v>0</v>
      </c>
      <c r="BL1095" s="22" t="s">
        <v>252</v>
      </c>
      <c r="BM1095" s="22" t="s">
        <v>2029</v>
      </c>
    </row>
    <row r="1096" spans="2:65" s="199" customFormat="1" ht="14.4" customHeight="1" x14ac:dyDescent="0.3">
      <c r="B1096" s="200"/>
      <c r="C1096" s="201"/>
      <c r="D1096" s="201"/>
      <c r="E1096" s="202"/>
      <c r="F1096" s="266" t="s">
        <v>2030</v>
      </c>
      <c r="G1096" s="266"/>
      <c r="H1096" s="266"/>
      <c r="I1096" s="266"/>
      <c r="J1096" s="201"/>
      <c r="K1096" s="202"/>
      <c r="L1096" s="201"/>
      <c r="M1096" s="201"/>
      <c r="N1096" s="201"/>
      <c r="O1096" s="201"/>
      <c r="P1096" s="201"/>
      <c r="Q1096" s="201"/>
      <c r="R1096" s="203"/>
      <c r="T1096" s="204"/>
      <c r="U1096" s="201"/>
      <c r="V1096" s="201"/>
      <c r="W1096" s="201"/>
      <c r="X1096" s="201"/>
      <c r="Y1096" s="201"/>
      <c r="Z1096" s="201"/>
      <c r="AA1096" s="205"/>
      <c r="AT1096" s="206" t="s">
        <v>176</v>
      </c>
      <c r="AU1096" s="206" t="s">
        <v>98</v>
      </c>
      <c r="AV1096" s="199" t="s">
        <v>82</v>
      </c>
      <c r="AW1096" s="199" t="s">
        <v>32</v>
      </c>
      <c r="AX1096" s="199" t="s">
        <v>74</v>
      </c>
      <c r="AY1096" s="206" t="s">
        <v>168</v>
      </c>
    </row>
    <row r="1097" spans="2:65" s="177" customFormat="1" ht="14.4" customHeight="1" x14ac:dyDescent="0.3">
      <c r="B1097" s="178"/>
      <c r="C1097" s="179"/>
      <c r="D1097" s="179"/>
      <c r="E1097" s="180"/>
      <c r="F1097" s="260" t="s">
        <v>2031</v>
      </c>
      <c r="G1097" s="260"/>
      <c r="H1097" s="260"/>
      <c r="I1097" s="260"/>
      <c r="J1097" s="179"/>
      <c r="K1097" s="181">
        <v>18</v>
      </c>
      <c r="L1097" s="179"/>
      <c r="M1097" s="179"/>
      <c r="N1097" s="179"/>
      <c r="O1097" s="179"/>
      <c r="P1097" s="179"/>
      <c r="Q1097" s="179"/>
      <c r="R1097" s="182"/>
      <c r="T1097" s="183"/>
      <c r="U1097" s="179"/>
      <c r="V1097" s="179"/>
      <c r="W1097" s="179"/>
      <c r="X1097" s="179"/>
      <c r="Y1097" s="179"/>
      <c r="Z1097" s="179"/>
      <c r="AA1097" s="184"/>
      <c r="AT1097" s="185" t="s">
        <v>176</v>
      </c>
      <c r="AU1097" s="185" t="s">
        <v>98</v>
      </c>
      <c r="AV1097" s="177" t="s">
        <v>98</v>
      </c>
      <c r="AW1097" s="177" t="s">
        <v>32</v>
      </c>
      <c r="AX1097" s="177" t="s">
        <v>74</v>
      </c>
      <c r="AY1097" s="185" t="s">
        <v>168</v>
      </c>
    </row>
    <row r="1098" spans="2:65" s="177" customFormat="1" ht="14.4" customHeight="1" x14ac:dyDescent="0.3">
      <c r="B1098" s="178"/>
      <c r="C1098" s="179"/>
      <c r="D1098" s="179"/>
      <c r="E1098" s="180"/>
      <c r="F1098" s="260" t="s">
        <v>2032</v>
      </c>
      <c r="G1098" s="260"/>
      <c r="H1098" s="260"/>
      <c r="I1098" s="260"/>
      <c r="J1098" s="179"/>
      <c r="K1098" s="181">
        <v>14.2</v>
      </c>
      <c r="L1098" s="179"/>
      <c r="M1098" s="179"/>
      <c r="N1098" s="179"/>
      <c r="O1098" s="179"/>
      <c r="P1098" s="179"/>
      <c r="Q1098" s="179"/>
      <c r="R1098" s="182"/>
      <c r="T1098" s="183"/>
      <c r="U1098" s="179"/>
      <c r="V1098" s="179"/>
      <c r="W1098" s="179"/>
      <c r="X1098" s="179"/>
      <c r="Y1098" s="179"/>
      <c r="Z1098" s="179"/>
      <c r="AA1098" s="184"/>
      <c r="AT1098" s="185" t="s">
        <v>176</v>
      </c>
      <c r="AU1098" s="185" t="s">
        <v>98</v>
      </c>
      <c r="AV1098" s="177" t="s">
        <v>98</v>
      </c>
      <c r="AW1098" s="177" t="s">
        <v>32</v>
      </c>
      <c r="AX1098" s="177" t="s">
        <v>74</v>
      </c>
      <c r="AY1098" s="185" t="s">
        <v>168</v>
      </c>
    </row>
    <row r="1099" spans="2:65" s="177" customFormat="1" ht="14.4" customHeight="1" x14ac:dyDescent="0.3">
      <c r="B1099" s="178"/>
      <c r="C1099" s="179"/>
      <c r="D1099" s="179"/>
      <c r="E1099" s="180"/>
      <c r="F1099" s="260" t="s">
        <v>2033</v>
      </c>
      <c r="G1099" s="260"/>
      <c r="H1099" s="260"/>
      <c r="I1099" s="260"/>
      <c r="J1099" s="179"/>
      <c r="K1099" s="181">
        <v>5.6</v>
      </c>
      <c r="L1099" s="179"/>
      <c r="M1099" s="179"/>
      <c r="N1099" s="179"/>
      <c r="O1099" s="179"/>
      <c r="P1099" s="179"/>
      <c r="Q1099" s="179"/>
      <c r="R1099" s="182"/>
      <c r="T1099" s="183"/>
      <c r="U1099" s="179"/>
      <c r="V1099" s="179"/>
      <c r="W1099" s="179"/>
      <c r="X1099" s="179"/>
      <c r="Y1099" s="179"/>
      <c r="Z1099" s="179"/>
      <c r="AA1099" s="184"/>
      <c r="AT1099" s="185" t="s">
        <v>176</v>
      </c>
      <c r="AU1099" s="185" t="s">
        <v>98</v>
      </c>
      <c r="AV1099" s="177" t="s">
        <v>98</v>
      </c>
      <c r="AW1099" s="177" t="s">
        <v>32</v>
      </c>
      <c r="AX1099" s="177" t="s">
        <v>74</v>
      </c>
      <c r="AY1099" s="185" t="s">
        <v>168</v>
      </c>
    </row>
    <row r="1100" spans="2:65" s="186" customFormat="1" ht="14.4" customHeight="1" x14ac:dyDescent="0.3">
      <c r="B1100" s="187"/>
      <c r="C1100" s="188"/>
      <c r="D1100" s="188"/>
      <c r="E1100" s="189"/>
      <c r="F1100" s="261" t="s">
        <v>178</v>
      </c>
      <c r="G1100" s="261"/>
      <c r="H1100" s="261"/>
      <c r="I1100" s="261"/>
      <c r="J1100" s="188"/>
      <c r="K1100" s="190">
        <v>37.799999999999997</v>
      </c>
      <c r="L1100" s="188"/>
      <c r="M1100" s="188"/>
      <c r="N1100" s="188"/>
      <c r="O1100" s="188"/>
      <c r="P1100" s="188"/>
      <c r="Q1100" s="188"/>
      <c r="R1100" s="191"/>
      <c r="T1100" s="192"/>
      <c r="U1100" s="188"/>
      <c r="V1100" s="188"/>
      <c r="W1100" s="188"/>
      <c r="X1100" s="188"/>
      <c r="Y1100" s="188"/>
      <c r="Z1100" s="188"/>
      <c r="AA1100" s="193"/>
      <c r="AT1100" s="194" t="s">
        <v>176</v>
      </c>
      <c r="AU1100" s="194" t="s">
        <v>98</v>
      </c>
      <c r="AV1100" s="186" t="s">
        <v>173</v>
      </c>
      <c r="AW1100" s="186" t="s">
        <v>32</v>
      </c>
      <c r="AX1100" s="186" t="s">
        <v>82</v>
      </c>
      <c r="AY1100" s="194" t="s">
        <v>168</v>
      </c>
    </row>
    <row r="1101" spans="2:65" s="39" customFormat="1" ht="14.4" customHeight="1" x14ac:dyDescent="0.3">
      <c r="B1101" s="139"/>
      <c r="C1101" s="195" t="s">
        <v>2034</v>
      </c>
      <c r="D1101" s="195" t="s">
        <v>301</v>
      </c>
      <c r="E1101" s="196" t="s">
        <v>2035</v>
      </c>
      <c r="F1101" s="263" t="s">
        <v>2036</v>
      </c>
      <c r="G1101" s="263"/>
      <c r="H1101" s="263"/>
      <c r="I1101" s="263"/>
      <c r="J1101" s="197" t="s">
        <v>211</v>
      </c>
      <c r="K1101" s="198">
        <v>45.36</v>
      </c>
      <c r="L1101" s="264">
        <v>0</v>
      </c>
      <c r="M1101" s="264"/>
      <c r="N1101" s="265">
        <f>ROUND(L1101*K1101,2)</f>
        <v>0</v>
      </c>
      <c r="O1101" s="265"/>
      <c r="P1101" s="265"/>
      <c r="Q1101" s="265"/>
      <c r="R1101" s="141"/>
      <c r="T1101" s="174"/>
      <c r="U1101" s="50" t="s">
        <v>39</v>
      </c>
      <c r="V1101" s="41"/>
      <c r="W1101" s="175">
        <f>V1101*K1101</f>
        <v>0</v>
      </c>
      <c r="X1101" s="175">
        <v>9.7999999999999997E-3</v>
      </c>
      <c r="Y1101" s="175">
        <f>X1101*K1101</f>
        <v>0.44452799999999998</v>
      </c>
      <c r="Z1101" s="175">
        <v>0</v>
      </c>
      <c r="AA1101" s="176">
        <f>Z1101*K1101</f>
        <v>0</v>
      </c>
      <c r="AR1101" s="22" t="s">
        <v>330</v>
      </c>
      <c r="AT1101" s="22" t="s">
        <v>301</v>
      </c>
      <c r="AU1101" s="22" t="s">
        <v>98</v>
      </c>
      <c r="AY1101" s="22" t="s">
        <v>168</v>
      </c>
      <c r="BE1101" s="111">
        <f>IF(U1101="základní",N1101,0)</f>
        <v>0</v>
      </c>
      <c r="BF1101" s="111">
        <f>IF(U1101="snížená",N1101,0)</f>
        <v>0</v>
      </c>
      <c r="BG1101" s="111">
        <f>IF(U1101="zákl. přenesená",N1101,0)</f>
        <v>0</v>
      </c>
      <c r="BH1101" s="111">
        <f>IF(U1101="sníž. přenesená",N1101,0)</f>
        <v>0</v>
      </c>
      <c r="BI1101" s="111">
        <f>IF(U1101="nulová",N1101,0)</f>
        <v>0</v>
      </c>
      <c r="BJ1101" s="22" t="s">
        <v>82</v>
      </c>
      <c r="BK1101" s="111">
        <f>ROUND(L1101*K1101,2)</f>
        <v>0</v>
      </c>
      <c r="BL1101" s="22" t="s">
        <v>252</v>
      </c>
      <c r="BM1101" s="22" t="s">
        <v>2037</v>
      </c>
    </row>
    <row r="1102" spans="2:65" s="199" customFormat="1" ht="14.4" customHeight="1" x14ac:dyDescent="0.3">
      <c r="B1102" s="200"/>
      <c r="C1102" s="201"/>
      <c r="D1102" s="201"/>
      <c r="E1102" s="202"/>
      <c r="F1102" s="266" t="s">
        <v>2038</v>
      </c>
      <c r="G1102" s="266"/>
      <c r="H1102" s="266"/>
      <c r="I1102" s="266"/>
      <c r="J1102" s="201"/>
      <c r="K1102" s="202"/>
      <c r="L1102" s="201"/>
      <c r="M1102" s="201"/>
      <c r="N1102" s="201"/>
      <c r="O1102" s="201"/>
      <c r="P1102" s="201"/>
      <c r="Q1102" s="201"/>
      <c r="R1102" s="203"/>
      <c r="T1102" s="204"/>
      <c r="U1102" s="201"/>
      <c r="V1102" s="201"/>
      <c r="W1102" s="201"/>
      <c r="X1102" s="201"/>
      <c r="Y1102" s="201"/>
      <c r="Z1102" s="201"/>
      <c r="AA1102" s="205"/>
      <c r="AT1102" s="206" t="s">
        <v>176</v>
      </c>
      <c r="AU1102" s="206" t="s">
        <v>98</v>
      </c>
      <c r="AV1102" s="199" t="s">
        <v>82</v>
      </c>
      <c r="AW1102" s="199" t="s">
        <v>32</v>
      </c>
      <c r="AX1102" s="199" t="s">
        <v>74</v>
      </c>
      <c r="AY1102" s="206" t="s">
        <v>168</v>
      </c>
    </row>
    <row r="1103" spans="2:65" s="177" customFormat="1" ht="14.4" customHeight="1" x14ac:dyDescent="0.3">
      <c r="B1103" s="178"/>
      <c r="C1103" s="179"/>
      <c r="D1103" s="179"/>
      <c r="E1103" s="180"/>
      <c r="F1103" s="260" t="s">
        <v>2039</v>
      </c>
      <c r="G1103" s="260"/>
      <c r="H1103" s="260"/>
      <c r="I1103" s="260"/>
      <c r="J1103" s="179"/>
      <c r="K1103" s="181">
        <v>21.6</v>
      </c>
      <c r="L1103" s="179"/>
      <c r="M1103" s="179"/>
      <c r="N1103" s="179"/>
      <c r="O1103" s="179"/>
      <c r="P1103" s="179"/>
      <c r="Q1103" s="179"/>
      <c r="R1103" s="182"/>
      <c r="T1103" s="183"/>
      <c r="U1103" s="179"/>
      <c r="V1103" s="179"/>
      <c r="W1103" s="179"/>
      <c r="X1103" s="179"/>
      <c r="Y1103" s="179"/>
      <c r="Z1103" s="179"/>
      <c r="AA1103" s="184"/>
      <c r="AT1103" s="185" t="s">
        <v>176</v>
      </c>
      <c r="AU1103" s="185" t="s">
        <v>98</v>
      </c>
      <c r="AV1103" s="177" t="s">
        <v>98</v>
      </c>
      <c r="AW1103" s="177" t="s">
        <v>32</v>
      </c>
      <c r="AX1103" s="177" t="s">
        <v>74</v>
      </c>
      <c r="AY1103" s="185" t="s">
        <v>168</v>
      </c>
    </row>
    <row r="1104" spans="2:65" s="177" customFormat="1" ht="14.4" customHeight="1" x14ac:dyDescent="0.3">
      <c r="B1104" s="178"/>
      <c r="C1104" s="179"/>
      <c r="D1104" s="179"/>
      <c r="E1104" s="180"/>
      <c r="F1104" s="260" t="s">
        <v>2040</v>
      </c>
      <c r="G1104" s="260"/>
      <c r="H1104" s="260"/>
      <c r="I1104" s="260"/>
      <c r="J1104" s="179"/>
      <c r="K1104" s="181">
        <v>17.04</v>
      </c>
      <c r="L1104" s="179"/>
      <c r="M1104" s="179"/>
      <c r="N1104" s="179"/>
      <c r="O1104" s="179"/>
      <c r="P1104" s="179"/>
      <c r="Q1104" s="179"/>
      <c r="R1104" s="182"/>
      <c r="T1104" s="183"/>
      <c r="U1104" s="179"/>
      <c r="V1104" s="179"/>
      <c r="W1104" s="179"/>
      <c r="X1104" s="179"/>
      <c r="Y1104" s="179"/>
      <c r="Z1104" s="179"/>
      <c r="AA1104" s="184"/>
      <c r="AT1104" s="185" t="s">
        <v>176</v>
      </c>
      <c r="AU1104" s="185" t="s">
        <v>98</v>
      </c>
      <c r="AV1104" s="177" t="s">
        <v>98</v>
      </c>
      <c r="AW1104" s="177" t="s">
        <v>32</v>
      </c>
      <c r="AX1104" s="177" t="s">
        <v>74</v>
      </c>
      <c r="AY1104" s="185" t="s">
        <v>168</v>
      </c>
    </row>
    <row r="1105" spans="1:65" s="177" customFormat="1" ht="14.4" customHeight="1" x14ac:dyDescent="0.3">
      <c r="B1105" s="178"/>
      <c r="C1105" s="179"/>
      <c r="D1105" s="179"/>
      <c r="E1105" s="180"/>
      <c r="F1105" s="260" t="s">
        <v>2041</v>
      </c>
      <c r="G1105" s="260"/>
      <c r="H1105" s="260"/>
      <c r="I1105" s="260"/>
      <c r="J1105" s="179"/>
      <c r="K1105" s="181">
        <v>6.72</v>
      </c>
      <c r="L1105" s="179"/>
      <c r="M1105" s="179"/>
      <c r="N1105" s="179"/>
      <c r="O1105" s="179"/>
      <c r="P1105" s="179"/>
      <c r="Q1105" s="179"/>
      <c r="R1105" s="182"/>
      <c r="T1105" s="183"/>
      <c r="U1105" s="179"/>
      <c r="V1105" s="179"/>
      <c r="W1105" s="179"/>
      <c r="X1105" s="179"/>
      <c r="Y1105" s="179"/>
      <c r="Z1105" s="179"/>
      <c r="AA1105" s="184"/>
      <c r="AT1105" s="185" t="s">
        <v>176</v>
      </c>
      <c r="AU1105" s="185" t="s">
        <v>98</v>
      </c>
      <c r="AV1105" s="177" t="s">
        <v>98</v>
      </c>
      <c r="AW1105" s="177" t="s">
        <v>32</v>
      </c>
      <c r="AX1105" s="177" t="s">
        <v>74</v>
      </c>
      <c r="AY1105" s="185" t="s">
        <v>168</v>
      </c>
    </row>
    <row r="1106" spans="1:65" s="186" customFormat="1" ht="14.4" customHeight="1" x14ac:dyDescent="0.3">
      <c r="B1106" s="187"/>
      <c r="C1106" s="188"/>
      <c r="D1106" s="188"/>
      <c r="E1106" s="189"/>
      <c r="F1106" s="261" t="s">
        <v>178</v>
      </c>
      <c r="G1106" s="261"/>
      <c r="H1106" s="261"/>
      <c r="I1106" s="261"/>
      <c r="J1106" s="188"/>
      <c r="K1106" s="190">
        <v>45.36</v>
      </c>
      <c r="L1106" s="188"/>
      <c r="M1106" s="188"/>
      <c r="N1106" s="188"/>
      <c r="O1106" s="188"/>
      <c r="P1106" s="188"/>
      <c r="Q1106" s="188"/>
      <c r="R1106" s="191"/>
      <c r="T1106" s="192"/>
      <c r="U1106" s="188"/>
      <c r="V1106" s="188"/>
      <c r="W1106" s="188"/>
      <c r="X1106" s="188"/>
      <c r="Y1106" s="188"/>
      <c r="Z1106" s="188"/>
      <c r="AA1106" s="193"/>
      <c r="AT1106" s="194" t="s">
        <v>176</v>
      </c>
      <c r="AU1106" s="194" t="s">
        <v>98</v>
      </c>
      <c r="AV1106" s="186" t="s">
        <v>173</v>
      </c>
      <c r="AW1106" s="186" t="s">
        <v>32</v>
      </c>
      <c r="AX1106" s="186" t="s">
        <v>82</v>
      </c>
      <c r="AY1106" s="194" t="s">
        <v>168</v>
      </c>
    </row>
    <row r="1107" spans="1:65" s="39" customFormat="1" ht="34.200000000000003" customHeight="1" x14ac:dyDescent="0.3">
      <c r="B1107" s="139"/>
      <c r="C1107" s="170" t="s">
        <v>2042</v>
      </c>
      <c r="D1107" s="170" t="s">
        <v>169</v>
      </c>
      <c r="E1107" s="171" t="s">
        <v>2043</v>
      </c>
      <c r="F1107" s="256" t="s">
        <v>2044</v>
      </c>
      <c r="G1107" s="256"/>
      <c r="H1107" s="256"/>
      <c r="I1107" s="256"/>
      <c r="J1107" s="172" t="s">
        <v>211</v>
      </c>
      <c r="K1107" s="173">
        <v>22.481999999999999</v>
      </c>
      <c r="L1107" s="257">
        <v>0</v>
      </c>
      <c r="M1107" s="257"/>
      <c r="N1107" s="258">
        <f>ROUND(L1107*K1107,2)</f>
        <v>0</v>
      </c>
      <c r="O1107" s="258"/>
      <c r="P1107" s="258"/>
      <c r="Q1107" s="258"/>
      <c r="R1107" s="141"/>
      <c r="T1107" s="174"/>
      <c r="U1107" s="50" t="s">
        <v>39</v>
      </c>
      <c r="V1107" s="41"/>
      <c r="W1107" s="175">
        <f>V1107*K1107</f>
        <v>0</v>
      </c>
      <c r="X1107" s="175">
        <v>2.9499999999999999E-3</v>
      </c>
      <c r="Y1107" s="175">
        <f>X1107*K1107</f>
        <v>6.6321900000000003E-2</v>
      </c>
      <c r="Z1107" s="175">
        <v>0</v>
      </c>
      <c r="AA1107" s="176">
        <f>Z1107*K1107</f>
        <v>0</v>
      </c>
      <c r="AR1107" s="22" t="s">
        <v>252</v>
      </c>
      <c r="AT1107" s="22" t="s">
        <v>169</v>
      </c>
      <c r="AU1107" s="22" t="s">
        <v>98</v>
      </c>
      <c r="AY1107" s="22" t="s">
        <v>168</v>
      </c>
      <c r="BE1107" s="111">
        <f>IF(U1107="základní",N1107,0)</f>
        <v>0</v>
      </c>
      <c r="BF1107" s="111">
        <f>IF(U1107="snížená",N1107,0)</f>
        <v>0</v>
      </c>
      <c r="BG1107" s="111">
        <f>IF(U1107="zákl. přenesená",N1107,0)</f>
        <v>0</v>
      </c>
      <c r="BH1107" s="111">
        <f>IF(U1107="sníž. přenesená",N1107,0)</f>
        <v>0</v>
      </c>
      <c r="BI1107" s="111">
        <f>IF(U1107="nulová",N1107,0)</f>
        <v>0</v>
      </c>
      <c r="BJ1107" s="22" t="s">
        <v>82</v>
      </c>
      <c r="BK1107" s="111">
        <f>ROUND(L1107*K1107,2)</f>
        <v>0</v>
      </c>
      <c r="BL1107" s="22" t="s">
        <v>252</v>
      </c>
      <c r="BM1107" s="22" t="s">
        <v>2045</v>
      </c>
    </row>
    <row r="1108" spans="1:65" s="199" customFormat="1" ht="14.4" customHeight="1" x14ac:dyDescent="0.3">
      <c r="B1108" s="200"/>
      <c r="C1108" s="201"/>
      <c r="D1108" s="201"/>
      <c r="E1108" s="202"/>
      <c r="F1108" s="266" t="s">
        <v>2046</v>
      </c>
      <c r="G1108" s="266"/>
      <c r="H1108" s="266"/>
      <c r="I1108" s="266"/>
      <c r="J1108" s="201"/>
      <c r="K1108" s="202"/>
      <c r="L1108" s="201"/>
      <c r="M1108" s="201"/>
      <c r="N1108" s="201"/>
      <c r="O1108" s="201"/>
      <c r="P1108" s="201"/>
      <c r="Q1108" s="201"/>
      <c r="R1108" s="203"/>
      <c r="T1108" s="204"/>
      <c r="U1108" s="201"/>
      <c r="V1108" s="201"/>
      <c r="W1108" s="201"/>
      <c r="X1108" s="201"/>
      <c r="Y1108" s="201"/>
      <c r="Z1108" s="201"/>
      <c r="AA1108" s="205"/>
      <c r="AT1108" s="206" t="s">
        <v>176</v>
      </c>
      <c r="AU1108" s="206" t="s">
        <v>98</v>
      </c>
      <c r="AV1108" s="199" t="s">
        <v>82</v>
      </c>
      <c r="AW1108" s="199" t="s">
        <v>32</v>
      </c>
      <c r="AX1108" s="199" t="s">
        <v>74</v>
      </c>
      <c r="AY1108" s="206" t="s">
        <v>168</v>
      </c>
    </row>
    <row r="1109" spans="1:65" ht="14.4" customHeight="1" x14ac:dyDescent="0.3">
      <c r="A1109" s="199"/>
      <c r="B1109" s="200"/>
      <c r="C1109" s="201"/>
      <c r="D1109" s="201"/>
      <c r="E1109" s="202"/>
      <c r="F1109" s="267" t="s">
        <v>2038</v>
      </c>
      <c r="G1109" s="267"/>
      <c r="H1109" s="267"/>
      <c r="I1109" s="267"/>
      <c r="J1109" s="201"/>
      <c r="K1109" s="202"/>
      <c r="L1109" s="201"/>
      <c r="M1109" s="201"/>
      <c r="N1109" s="201"/>
      <c r="O1109" s="201"/>
      <c r="P1109" s="201"/>
      <c r="Q1109" s="201"/>
      <c r="R1109" s="203"/>
      <c r="T1109" s="204"/>
      <c r="U1109" s="201"/>
      <c r="V1109" s="201"/>
      <c r="W1109" s="201"/>
      <c r="X1109" s="201"/>
      <c r="Y1109" s="201"/>
      <c r="Z1109" s="201"/>
      <c r="AA1109" s="205"/>
      <c r="AT1109" s="206" t="s">
        <v>176</v>
      </c>
      <c r="AU1109" s="206" t="s">
        <v>98</v>
      </c>
      <c r="AV1109" s="199" t="s">
        <v>82</v>
      </c>
      <c r="AW1109" s="199" t="s">
        <v>32</v>
      </c>
      <c r="AX1109" s="199" t="s">
        <v>74</v>
      </c>
      <c r="AY1109" s="206" t="s">
        <v>168</v>
      </c>
    </row>
    <row r="1110" spans="1:65" s="177" customFormat="1" ht="14.4" customHeight="1" x14ac:dyDescent="0.3">
      <c r="B1110" s="178"/>
      <c r="C1110" s="179"/>
      <c r="D1110" s="179"/>
      <c r="E1110" s="180"/>
      <c r="F1110" s="260" t="s">
        <v>2047</v>
      </c>
      <c r="G1110" s="260"/>
      <c r="H1110" s="260"/>
      <c r="I1110" s="260"/>
      <c r="J1110" s="179"/>
      <c r="K1110" s="181">
        <v>6.1859999999999999</v>
      </c>
      <c r="L1110" s="179"/>
      <c r="M1110" s="179"/>
      <c r="N1110" s="179"/>
      <c r="O1110" s="179"/>
      <c r="P1110" s="179"/>
      <c r="Q1110" s="179"/>
      <c r="R1110" s="182"/>
      <c r="T1110" s="183"/>
      <c r="U1110" s="179"/>
      <c r="V1110" s="179"/>
      <c r="W1110" s="179"/>
      <c r="X1110" s="179"/>
      <c r="Y1110" s="179"/>
      <c r="Z1110" s="179"/>
      <c r="AA1110" s="184"/>
      <c r="AT1110" s="185" t="s">
        <v>176</v>
      </c>
      <c r="AU1110" s="185" t="s">
        <v>98</v>
      </c>
      <c r="AV1110" s="177" t="s">
        <v>98</v>
      </c>
      <c r="AW1110" s="177" t="s">
        <v>32</v>
      </c>
      <c r="AX1110" s="177" t="s">
        <v>74</v>
      </c>
      <c r="AY1110" s="185" t="s">
        <v>168</v>
      </c>
    </row>
    <row r="1111" spans="1:65" s="177" customFormat="1" ht="14.4" customHeight="1" x14ac:dyDescent="0.3">
      <c r="B1111" s="178"/>
      <c r="C1111" s="179"/>
      <c r="D1111" s="179"/>
      <c r="E1111" s="180"/>
      <c r="F1111" s="260" t="s">
        <v>2048</v>
      </c>
      <c r="G1111" s="260"/>
      <c r="H1111" s="260"/>
      <c r="I1111" s="260"/>
      <c r="J1111" s="179"/>
      <c r="K1111" s="181">
        <v>5.87</v>
      </c>
      <c r="L1111" s="179"/>
      <c r="M1111" s="179"/>
      <c r="N1111" s="179"/>
      <c r="O1111" s="179"/>
      <c r="P1111" s="179"/>
      <c r="Q1111" s="179"/>
      <c r="R1111" s="182"/>
      <c r="T1111" s="183"/>
      <c r="U1111" s="179"/>
      <c r="V1111" s="179"/>
      <c r="W1111" s="179"/>
      <c r="X1111" s="179"/>
      <c r="Y1111" s="179"/>
      <c r="Z1111" s="179"/>
      <c r="AA1111" s="184"/>
      <c r="AT1111" s="185" t="s">
        <v>176</v>
      </c>
      <c r="AU1111" s="185" t="s">
        <v>98</v>
      </c>
      <c r="AV1111" s="177" t="s">
        <v>98</v>
      </c>
      <c r="AW1111" s="177" t="s">
        <v>32</v>
      </c>
      <c r="AX1111" s="177" t="s">
        <v>74</v>
      </c>
      <c r="AY1111" s="185" t="s">
        <v>168</v>
      </c>
    </row>
    <row r="1112" spans="1:65" s="177" customFormat="1" ht="14.4" customHeight="1" x14ac:dyDescent="0.3">
      <c r="B1112" s="178"/>
      <c r="C1112" s="179"/>
      <c r="D1112" s="179"/>
      <c r="E1112" s="180"/>
      <c r="F1112" s="260" t="s">
        <v>2049</v>
      </c>
      <c r="G1112" s="260"/>
      <c r="H1112" s="260"/>
      <c r="I1112" s="260"/>
      <c r="J1112" s="179"/>
      <c r="K1112" s="181">
        <v>8.9860000000000007</v>
      </c>
      <c r="L1112" s="179"/>
      <c r="M1112" s="179"/>
      <c r="N1112" s="179"/>
      <c r="O1112" s="179"/>
      <c r="P1112" s="179"/>
      <c r="Q1112" s="179"/>
      <c r="R1112" s="182"/>
      <c r="T1112" s="183"/>
      <c r="U1112" s="179"/>
      <c r="V1112" s="179"/>
      <c r="W1112" s="179"/>
      <c r="X1112" s="179"/>
      <c r="Y1112" s="179"/>
      <c r="Z1112" s="179"/>
      <c r="AA1112" s="184"/>
      <c r="AT1112" s="185" t="s">
        <v>176</v>
      </c>
      <c r="AU1112" s="185" t="s">
        <v>98</v>
      </c>
      <c r="AV1112" s="177" t="s">
        <v>98</v>
      </c>
      <c r="AW1112" s="177" t="s">
        <v>32</v>
      </c>
      <c r="AX1112" s="177" t="s">
        <v>74</v>
      </c>
      <c r="AY1112" s="185" t="s">
        <v>168</v>
      </c>
    </row>
    <row r="1113" spans="1:65" s="212" customFormat="1" ht="14.4" customHeight="1" x14ac:dyDescent="0.3">
      <c r="B1113" s="213"/>
      <c r="C1113" s="214"/>
      <c r="D1113" s="214"/>
      <c r="E1113" s="215"/>
      <c r="F1113" s="272" t="s">
        <v>1878</v>
      </c>
      <c r="G1113" s="272"/>
      <c r="H1113" s="272"/>
      <c r="I1113" s="272"/>
      <c r="J1113" s="214"/>
      <c r="K1113" s="216">
        <v>21.042000000000002</v>
      </c>
      <c r="L1113" s="214"/>
      <c r="M1113" s="214"/>
      <c r="N1113" s="214"/>
      <c r="O1113" s="214"/>
      <c r="P1113" s="214"/>
      <c r="Q1113" s="214"/>
      <c r="R1113" s="217"/>
      <c r="T1113" s="218"/>
      <c r="U1113" s="214"/>
      <c r="V1113" s="214"/>
      <c r="W1113" s="214"/>
      <c r="X1113" s="214"/>
      <c r="Y1113" s="214"/>
      <c r="Z1113" s="214"/>
      <c r="AA1113" s="219"/>
      <c r="AT1113" s="220" t="s">
        <v>176</v>
      </c>
      <c r="AU1113" s="220" t="s">
        <v>98</v>
      </c>
      <c r="AV1113" s="212" t="s">
        <v>183</v>
      </c>
      <c r="AW1113" s="212" t="s">
        <v>32</v>
      </c>
      <c r="AX1113" s="212" t="s">
        <v>74</v>
      </c>
      <c r="AY1113" s="220" t="s">
        <v>168</v>
      </c>
    </row>
    <row r="1114" spans="1:65" s="199" customFormat="1" ht="14.4" customHeight="1" x14ac:dyDescent="0.3">
      <c r="B1114" s="200"/>
      <c r="C1114" s="201"/>
      <c r="D1114" s="201"/>
      <c r="E1114" s="202"/>
      <c r="F1114" s="267" t="s">
        <v>2050</v>
      </c>
      <c r="G1114" s="267"/>
      <c r="H1114" s="267"/>
      <c r="I1114" s="267"/>
      <c r="J1114" s="201"/>
      <c r="K1114" s="202"/>
      <c r="L1114" s="201"/>
      <c r="M1114" s="201"/>
      <c r="N1114" s="201"/>
      <c r="O1114" s="201"/>
      <c r="P1114" s="201"/>
      <c r="Q1114" s="201"/>
      <c r="R1114" s="203"/>
      <c r="T1114" s="204"/>
      <c r="U1114" s="201"/>
      <c r="V1114" s="201"/>
      <c r="W1114" s="201"/>
      <c r="X1114" s="201"/>
      <c r="Y1114" s="201"/>
      <c r="Z1114" s="201"/>
      <c r="AA1114" s="205"/>
      <c r="AT1114" s="206" t="s">
        <v>176</v>
      </c>
      <c r="AU1114" s="206" t="s">
        <v>98</v>
      </c>
      <c r="AV1114" s="199" t="s">
        <v>82</v>
      </c>
      <c r="AW1114" s="199" t="s">
        <v>32</v>
      </c>
      <c r="AX1114" s="199" t="s">
        <v>74</v>
      </c>
      <c r="AY1114" s="206" t="s">
        <v>168</v>
      </c>
    </row>
    <row r="1115" spans="1:65" s="177" customFormat="1" ht="14.4" customHeight="1" x14ac:dyDescent="0.3">
      <c r="B1115" s="178"/>
      <c r="C1115" s="179"/>
      <c r="D1115" s="179"/>
      <c r="E1115" s="180"/>
      <c r="F1115" s="260" t="s">
        <v>2051</v>
      </c>
      <c r="G1115" s="260"/>
      <c r="H1115" s="260"/>
      <c r="I1115" s="260"/>
      <c r="J1115" s="179"/>
      <c r="K1115" s="181">
        <v>1.44</v>
      </c>
      <c r="L1115" s="179"/>
      <c r="M1115" s="179"/>
      <c r="N1115" s="179"/>
      <c r="O1115" s="179"/>
      <c r="P1115" s="179"/>
      <c r="Q1115" s="179"/>
      <c r="R1115" s="182"/>
      <c r="T1115" s="183"/>
      <c r="U1115" s="179"/>
      <c r="V1115" s="179"/>
      <c r="W1115" s="179"/>
      <c r="X1115" s="179"/>
      <c r="Y1115" s="179"/>
      <c r="Z1115" s="179"/>
      <c r="AA1115" s="184"/>
      <c r="AT1115" s="185" t="s">
        <v>176</v>
      </c>
      <c r="AU1115" s="185" t="s">
        <v>98</v>
      </c>
      <c r="AV1115" s="177" t="s">
        <v>98</v>
      </c>
      <c r="AW1115" s="177" t="s">
        <v>32</v>
      </c>
      <c r="AX1115" s="177" t="s">
        <v>74</v>
      </c>
      <c r="AY1115" s="185" t="s">
        <v>168</v>
      </c>
    </row>
    <row r="1116" spans="1:65" s="212" customFormat="1" ht="14.4" customHeight="1" x14ac:dyDescent="0.3">
      <c r="B1116" s="213"/>
      <c r="C1116" s="214"/>
      <c r="D1116" s="214"/>
      <c r="E1116" s="215"/>
      <c r="F1116" s="272" t="s">
        <v>1878</v>
      </c>
      <c r="G1116" s="272"/>
      <c r="H1116" s="272"/>
      <c r="I1116" s="272"/>
      <c r="J1116" s="214"/>
      <c r="K1116" s="216">
        <v>1.44</v>
      </c>
      <c r="L1116" s="214"/>
      <c r="M1116" s="214"/>
      <c r="N1116" s="214"/>
      <c r="O1116" s="214"/>
      <c r="P1116" s="214"/>
      <c r="Q1116" s="214"/>
      <c r="R1116" s="217"/>
      <c r="T1116" s="218"/>
      <c r="U1116" s="214"/>
      <c r="V1116" s="214"/>
      <c r="W1116" s="214"/>
      <c r="X1116" s="214"/>
      <c r="Y1116" s="214"/>
      <c r="Z1116" s="214"/>
      <c r="AA1116" s="219"/>
      <c r="AT1116" s="220" t="s">
        <v>176</v>
      </c>
      <c r="AU1116" s="220" t="s">
        <v>98</v>
      </c>
      <c r="AV1116" s="212" t="s">
        <v>183</v>
      </c>
      <c r="AW1116" s="212" t="s">
        <v>32</v>
      </c>
      <c r="AX1116" s="212" t="s">
        <v>74</v>
      </c>
      <c r="AY1116" s="220" t="s">
        <v>168</v>
      </c>
    </row>
    <row r="1117" spans="1:65" s="186" customFormat="1" ht="14.4" customHeight="1" x14ac:dyDescent="0.3">
      <c r="B1117" s="187"/>
      <c r="C1117" s="188"/>
      <c r="D1117" s="188"/>
      <c r="E1117" s="189"/>
      <c r="F1117" s="261" t="s">
        <v>178</v>
      </c>
      <c r="G1117" s="261"/>
      <c r="H1117" s="261"/>
      <c r="I1117" s="261"/>
      <c r="J1117" s="188"/>
      <c r="K1117" s="190">
        <v>22.481999999999999</v>
      </c>
      <c r="L1117" s="188"/>
      <c r="M1117" s="188"/>
      <c r="N1117" s="188"/>
      <c r="O1117" s="188"/>
      <c r="P1117" s="188"/>
      <c r="Q1117" s="188"/>
      <c r="R1117" s="191"/>
      <c r="T1117" s="192"/>
      <c r="U1117" s="188"/>
      <c r="V1117" s="188"/>
      <c r="W1117" s="188"/>
      <c r="X1117" s="188"/>
      <c r="Y1117" s="188"/>
      <c r="Z1117" s="188"/>
      <c r="AA1117" s="193"/>
      <c r="AT1117" s="194" t="s">
        <v>176</v>
      </c>
      <c r="AU1117" s="194" t="s">
        <v>98</v>
      </c>
      <c r="AV1117" s="186" t="s">
        <v>173</v>
      </c>
      <c r="AW1117" s="186" t="s">
        <v>32</v>
      </c>
      <c r="AX1117" s="186" t="s">
        <v>82</v>
      </c>
      <c r="AY1117" s="194" t="s">
        <v>168</v>
      </c>
    </row>
    <row r="1118" spans="1:65" s="39" customFormat="1" ht="22.95" customHeight="1" x14ac:dyDescent="0.3">
      <c r="B1118" s="139"/>
      <c r="C1118" s="195" t="s">
        <v>2052</v>
      </c>
      <c r="D1118" s="195" t="s">
        <v>301</v>
      </c>
      <c r="E1118" s="196" t="s">
        <v>2053</v>
      </c>
      <c r="F1118" s="263" t="s">
        <v>2054</v>
      </c>
      <c r="G1118" s="263"/>
      <c r="H1118" s="263"/>
      <c r="I1118" s="263"/>
      <c r="J1118" s="197" t="s">
        <v>211</v>
      </c>
      <c r="K1118" s="198">
        <v>25.25</v>
      </c>
      <c r="L1118" s="264">
        <v>0</v>
      </c>
      <c r="M1118" s="264"/>
      <c r="N1118" s="265">
        <f>ROUND(L1118*K1118,2)</f>
        <v>0</v>
      </c>
      <c r="O1118" s="265"/>
      <c r="P1118" s="265"/>
      <c r="Q1118" s="265"/>
      <c r="R1118" s="141"/>
      <c r="T1118" s="174"/>
      <c r="U1118" s="50" t="s">
        <v>39</v>
      </c>
      <c r="V1118" s="41"/>
      <c r="W1118" s="175">
        <f>V1118*K1118</f>
        <v>0</v>
      </c>
      <c r="X1118" s="175">
        <v>9.7999999999999997E-3</v>
      </c>
      <c r="Y1118" s="175">
        <f>X1118*K1118</f>
        <v>0.24745</v>
      </c>
      <c r="Z1118" s="175">
        <v>0</v>
      </c>
      <c r="AA1118" s="176">
        <f>Z1118*K1118</f>
        <v>0</v>
      </c>
      <c r="AR1118" s="22" t="s">
        <v>330</v>
      </c>
      <c r="AT1118" s="22" t="s">
        <v>301</v>
      </c>
      <c r="AU1118" s="22" t="s">
        <v>98</v>
      </c>
      <c r="AY1118" s="22" t="s">
        <v>168</v>
      </c>
      <c r="BE1118" s="111">
        <f>IF(U1118="základní",N1118,0)</f>
        <v>0</v>
      </c>
      <c r="BF1118" s="111">
        <f>IF(U1118="snížená",N1118,0)</f>
        <v>0</v>
      </c>
      <c r="BG1118" s="111">
        <f>IF(U1118="zákl. přenesená",N1118,0)</f>
        <v>0</v>
      </c>
      <c r="BH1118" s="111">
        <f>IF(U1118="sníž. přenesená",N1118,0)</f>
        <v>0</v>
      </c>
      <c r="BI1118" s="111">
        <f>IF(U1118="nulová",N1118,0)</f>
        <v>0</v>
      </c>
      <c r="BJ1118" s="22" t="s">
        <v>82</v>
      </c>
      <c r="BK1118" s="111">
        <f>ROUND(L1118*K1118,2)</f>
        <v>0</v>
      </c>
      <c r="BL1118" s="22" t="s">
        <v>252</v>
      </c>
      <c r="BM1118" s="22" t="s">
        <v>2055</v>
      </c>
    </row>
    <row r="1119" spans="1:65" s="199" customFormat="1" ht="14.4" customHeight="1" x14ac:dyDescent="0.3">
      <c r="B1119" s="200"/>
      <c r="C1119" s="201"/>
      <c r="D1119" s="201"/>
      <c r="E1119" s="202"/>
      <c r="F1119" s="266" t="s">
        <v>2038</v>
      </c>
      <c r="G1119" s="266"/>
      <c r="H1119" s="266"/>
      <c r="I1119" s="266"/>
      <c r="J1119" s="201"/>
      <c r="K1119" s="202"/>
      <c r="L1119" s="201"/>
      <c r="M1119" s="201"/>
      <c r="N1119" s="201"/>
      <c r="O1119" s="201"/>
      <c r="P1119" s="201"/>
      <c r="Q1119" s="201"/>
      <c r="R1119" s="203"/>
      <c r="T1119" s="204"/>
      <c r="U1119" s="201"/>
      <c r="V1119" s="201"/>
      <c r="W1119" s="201"/>
      <c r="X1119" s="201"/>
      <c r="Y1119" s="201"/>
      <c r="Z1119" s="201"/>
      <c r="AA1119" s="205"/>
      <c r="AT1119" s="206" t="s">
        <v>176</v>
      </c>
      <c r="AU1119" s="206" t="s">
        <v>98</v>
      </c>
      <c r="AV1119" s="199" t="s">
        <v>82</v>
      </c>
      <c r="AW1119" s="199" t="s">
        <v>32</v>
      </c>
      <c r="AX1119" s="199" t="s">
        <v>74</v>
      </c>
      <c r="AY1119" s="206" t="s">
        <v>168</v>
      </c>
    </row>
    <row r="1120" spans="1:65" s="177" customFormat="1" ht="14.4" customHeight="1" x14ac:dyDescent="0.3">
      <c r="B1120" s="178"/>
      <c r="C1120" s="179"/>
      <c r="D1120" s="179"/>
      <c r="E1120" s="180"/>
      <c r="F1120" s="260" t="s">
        <v>2056</v>
      </c>
      <c r="G1120" s="260"/>
      <c r="H1120" s="260"/>
      <c r="I1120" s="260"/>
      <c r="J1120" s="179"/>
      <c r="K1120" s="181">
        <v>7.423</v>
      </c>
      <c r="L1120" s="179"/>
      <c r="M1120" s="179"/>
      <c r="N1120" s="179"/>
      <c r="O1120" s="179"/>
      <c r="P1120" s="179"/>
      <c r="Q1120" s="179"/>
      <c r="R1120" s="182"/>
      <c r="T1120" s="183"/>
      <c r="U1120" s="179"/>
      <c r="V1120" s="179"/>
      <c r="W1120" s="179"/>
      <c r="X1120" s="179"/>
      <c r="Y1120" s="179"/>
      <c r="Z1120" s="179"/>
      <c r="AA1120" s="184"/>
      <c r="AT1120" s="185" t="s">
        <v>176</v>
      </c>
      <c r="AU1120" s="185" t="s">
        <v>98</v>
      </c>
      <c r="AV1120" s="177" t="s">
        <v>98</v>
      </c>
      <c r="AW1120" s="177" t="s">
        <v>32</v>
      </c>
      <c r="AX1120" s="177" t="s">
        <v>74</v>
      </c>
      <c r="AY1120" s="185" t="s">
        <v>168</v>
      </c>
    </row>
    <row r="1121" spans="2:65" s="177" customFormat="1" ht="14.4" customHeight="1" x14ac:dyDescent="0.3">
      <c r="B1121" s="178"/>
      <c r="C1121" s="179"/>
      <c r="D1121" s="179"/>
      <c r="E1121" s="180"/>
      <c r="F1121" s="260" t="s">
        <v>2057</v>
      </c>
      <c r="G1121" s="260"/>
      <c r="H1121" s="260"/>
      <c r="I1121" s="260"/>
      <c r="J1121" s="179"/>
      <c r="K1121" s="181">
        <v>7.0439999999999996</v>
      </c>
      <c r="L1121" s="179"/>
      <c r="M1121" s="179"/>
      <c r="N1121" s="179"/>
      <c r="O1121" s="179"/>
      <c r="P1121" s="179"/>
      <c r="Q1121" s="179"/>
      <c r="R1121" s="182"/>
      <c r="T1121" s="183"/>
      <c r="U1121" s="179"/>
      <c r="V1121" s="179"/>
      <c r="W1121" s="179"/>
      <c r="X1121" s="179"/>
      <c r="Y1121" s="179"/>
      <c r="Z1121" s="179"/>
      <c r="AA1121" s="184"/>
      <c r="AT1121" s="185" t="s">
        <v>176</v>
      </c>
      <c r="AU1121" s="185" t="s">
        <v>98</v>
      </c>
      <c r="AV1121" s="177" t="s">
        <v>98</v>
      </c>
      <c r="AW1121" s="177" t="s">
        <v>32</v>
      </c>
      <c r="AX1121" s="177" t="s">
        <v>74</v>
      </c>
      <c r="AY1121" s="185" t="s">
        <v>168</v>
      </c>
    </row>
    <row r="1122" spans="2:65" s="177" customFormat="1" ht="14.4" customHeight="1" x14ac:dyDescent="0.3">
      <c r="B1122" s="178"/>
      <c r="C1122" s="179"/>
      <c r="D1122" s="179"/>
      <c r="E1122" s="180"/>
      <c r="F1122" s="260" t="s">
        <v>2058</v>
      </c>
      <c r="G1122" s="260"/>
      <c r="H1122" s="260"/>
      <c r="I1122" s="260"/>
      <c r="J1122" s="179"/>
      <c r="K1122" s="181">
        <v>10.782999999999999</v>
      </c>
      <c r="L1122" s="179"/>
      <c r="M1122" s="179"/>
      <c r="N1122" s="179"/>
      <c r="O1122" s="179"/>
      <c r="P1122" s="179"/>
      <c r="Q1122" s="179"/>
      <c r="R1122" s="182"/>
      <c r="T1122" s="183"/>
      <c r="U1122" s="179"/>
      <c r="V1122" s="179"/>
      <c r="W1122" s="179"/>
      <c r="X1122" s="179"/>
      <c r="Y1122" s="179"/>
      <c r="Z1122" s="179"/>
      <c r="AA1122" s="184"/>
      <c r="AT1122" s="185" t="s">
        <v>176</v>
      </c>
      <c r="AU1122" s="185" t="s">
        <v>98</v>
      </c>
      <c r="AV1122" s="177" t="s">
        <v>98</v>
      </c>
      <c r="AW1122" s="177" t="s">
        <v>32</v>
      </c>
      <c r="AX1122" s="177" t="s">
        <v>74</v>
      </c>
      <c r="AY1122" s="185" t="s">
        <v>168</v>
      </c>
    </row>
    <row r="1123" spans="2:65" s="186" customFormat="1" ht="14.4" customHeight="1" x14ac:dyDescent="0.3">
      <c r="B1123" s="187"/>
      <c r="C1123" s="188"/>
      <c r="D1123" s="188"/>
      <c r="E1123" s="189"/>
      <c r="F1123" s="261" t="s">
        <v>178</v>
      </c>
      <c r="G1123" s="261"/>
      <c r="H1123" s="261"/>
      <c r="I1123" s="261"/>
      <c r="J1123" s="188"/>
      <c r="K1123" s="190">
        <v>25.25</v>
      </c>
      <c r="L1123" s="188"/>
      <c r="M1123" s="188"/>
      <c r="N1123" s="188"/>
      <c r="O1123" s="188"/>
      <c r="P1123" s="188"/>
      <c r="Q1123" s="188"/>
      <c r="R1123" s="191"/>
      <c r="T1123" s="192"/>
      <c r="U1123" s="188"/>
      <c r="V1123" s="188"/>
      <c r="W1123" s="188"/>
      <c r="X1123" s="188"/>
      <c r="Y1123" s="188"/>
      <c r="Z1123" s="188"/>
      <c r="AA1123" s="193"/>
      <c r="AT1123" s="194" t="s">
        <v>176</v>
      </c>
      <c r="AU1123" s="194" t="s">
        <v>98</v>
      </c>
      <c r="AV1123" s="186" t="s">
        <v>173</v>
      </c>
      <c r="AW1123" s="186" t="s">
        <v>32</v>
      </c>
      <c r="AX1123" s="186" t="s">
        <v>82</v>
      </c>
      <c r="AY1123" s="194" t="s">
        <v>168</v>
      </c>
    </row>
    <row r="1124" spans="2:65" s="39" customFormat="1" ht="22.95" customHeight="1" x14ac:dyDescent="0.3">
      <c r="B1124" s="139"/>
      <c r="C1124" s="195" t="s">
        <v>2059</v>
      </c>
      <c r="D1124" s="195" t="s">
        <v>301</v>
      </c>
      <c r="E1124" s="196" t="s">
        <v>2060</v>
      </c>
      <c r="F1124" s="263" t="s">
        <v>2061</v>
      </c>
      <c r="G1124" s="263"/>
      <c r="H1124" s="263"/>
      <c r="I1124" s="263"/>
      <c r="J1124" s="197" t="s">
        <v>211</v>
      </c>
      <c r="K1124" s="198">
        <v>1.728</v>
      </c>
      <c r="L1124" s="264">
        <v>0</v>
      </c>
      <c r="M1124" s="264"/>
      <c r="N1124" s="265">
        <f>ROUND(L1124*K1124,2)</f>
        <v>0</v>
      </c>
      <c r="O1124" s="265"/>
      <c r="P1124" s="265"/>
      <c r="Q1124" s="265"/>
      <c r="R1124" s="141"/>
      <c r="T1124" s="174"/>
      <c r="U1124" s="50" t="s">
        <v>39</v>
      </c>
      <c r="V1124" s="41"/>
      <c r="W1124" s="175">
        <f>V1124*K1124</f>
        <v>0</v>
      </c>
      <c r="X1124" s="175">
        <v>9.7999999999999997E-3</v>
      </c>
      <c r="Y1124" s="175">
        <f>X1124*K1124</f>
        <v>1.6934399999999999E-2</v>
      </c>
      <c r="Z1124" s="175">
        <v>0</v>
      </c>
      <c r="AA1124" s="176">
        <f>Z1124*K1124</f>
        <v>0</v>
      </c>
      <c r="AR1124" s="22" t="s">
        <v>330</v>
      </c>
      <c r="AT1124" s="22" t="s">
        <v>301</v>
      </c>
      <c r="AU1124" s="22" t="s">
        <v>98</v>
      </c>
      <c r="AY1124" s="22" t="s">
        <v>168</v>
      </c>
      <c r="BE1124" s="111">
        <f>IF(U1124="základní",N1124,0)</f>
        <v>0</v>
      </c>
      <c r="BF1124" s="111">
        <f>IF(U1124="snížená",N1124,0)</f>
        <v>0</v>
      </c>
      <c r="BG1124" s="111">
        <f>IF(U1124="zákl. přenesená",N1124,0)</f>
        <v>0</v>
      </c>
      <c r="BH1124" s="111">
        <f>IF(U1124="sníž. přenesená",N1124,0)</f>
        <v>0</v>
      </c>
      <c r="BI1124" s="111">
        <f>IF(U1124="nulová",N1124,0)</f>
        <v>0</v>
      </c>
      <c r="BJ1124" s="22" t="s">
        <v>82</v>
      </c>
      <c r="BK1124" s="111">
        <f>ROUND(L1124*K1124,2)</f>
        <v>0</v>
      </c>
      <c r="BL1124" s="22" t="s">
        <v>252</v>
      </c>
      <c r="BM1124" s="22" t="s">
        <v>2062</v>
      </c>
    </row>
    <row r="1125" spans="2:65" s="199" customFormat="1" ht="14.4" customHeight="1" x14ac:dyDescent="0.3">
      <c r="B1125" s="200"/>
      <c r="C1125" s="201"/>
      <c r="D1125" s="201"/>
      <c r="E1125" s="202"/>
      <c r="F1125" s="266" t="s">
        <v>2050</v>
      </c>
      <c r="G1125" s="266"/>
      <c r="H1125" s="266"/>
      <c r="I1125" s="266"/>
      <c r="J1125" s="201"/>
      <c r="K1125" s="202"/>
      <c r="L1125" s="201"/>
      <c r="M1125" s="201"/>
      <c r="N1125" s="201"/>
      <c r="O1125" s="201"/>
      <c r="P1125" s="201"/>
      <c r="Q1125" s="201"/>
      <c r="R1125" s="203"/>
      <c r="T1125" s="204"/>
      <c r="U1125" s="201"/>
      <c r="V1125" s="201"/>
      <c r="W1125" s="201"/>
      <c r="X1125" s="201"/>
      <c r="Y1125" s="201"/>
      <c r="Z1125" s="201"/>
      <c r="AA1125" s="205"/>
      <c r="AT1125" s="206" t="s">
        <v>176</v>
      </c>
      <c r="AU1125" s="206" t="s">
        <v>98</v>
      </c>
      <c r="AV1125" s="199" t="s">
        <v>82</v>
      </c>
      <c r="AW1125" s="199" t="s">
        <v>32</v>
      </c>
      <c r="AX1125" s="199" t="s">
        <v>74</v>
      </c>
      <c r="AY1125" s="206" t="s">
        <v>168</v>
      </c>
    </row>
    <row r="1126" spans="2:65" s="177" customFormat="1" ht="14.4" customHeight="1" x14ac:dyDescent="0.3">
      <c r="B1126" s="178"/>
      <c r="C1126" s="179"/>
      <c r="D1126" s="179"/>
      <c r="E1126" s="180"/>
      <c r="F1126" s="260" t="s">
        <v>2063</v>
      </c>
      <c r="G1126" s="260"/>
      <c r="H1126" s="260"/>
      <c r="I1126" s="260"/>
      <c r="J1126" s="179"/>
      <c r="K1126" s="181">
        <v>1.728</v>
      </c>
      <c r="L1126" s="179"/>
      <c r="M1126" s="179"/>
      <c r="N1126" s="179"/>
      <c r="O1126" s="179"/>
      <c r="P1126" s="179"/>
      <c r="Q1126" s="179"/>
      <c r="R1126" s="182"/>
      <c r="T1126" s="183"/>
      <c r="U1126" s="179"/>
      <c r="V1126" s="179"/>
      <c r="W1126" s="179"/>
      <c r="X1126" s="179"/>
      <c r="Y1126" s="179"/>
      <c r="Z1126" s="179"/>
      <c r="AA1126" s="184"/>
      <c r="AT1126" s="185" t="s">
        <v>176</v>
      </c>
      <c r="AU1126" s="185" t="s">
        <v>98</v>
      </c>
      <c r="AV1126" s="177" t="s">
        <v>98</v>
      </c>
      <c r="AW1126" s="177" t="s">
        <v>32</v>
      </c>
      <c r="AX1126" s="177" t="s">
        <v>74</v>
      </c>
      <c r="AY1126" s="185" t="s">
        <v>168</v>
      </c>
    </row>
    <row r="1127" spans="2:65" s="186" customFormat="1" ht="14.4" customHeight="1" x14ac:dyDescent="0.3">
      <c r="B1127" s="187"/>
      <c r="C1127" s="188"/>
      <c r="D1127" s="188"/>
      <c r="E1127" s="189"/>
      <c r="F1127" s="261" t="s">
        <v>178</v>
      </c>
      <c r="G1127" s="261"/>
      <c r="H1127" s="261"/>
      <c r="I1127" s="261"/>
      <c r="J1127" s="188"/>
      <c r="K1127" s="190">
        <v>1.728</v>
      </c>
      <c r="L1127" s="188"/>
      <c r="M1127" s="188"/>
      <c r="N1127" s="188"/>
      <c r="O1127" s="188"/>
      <c r="P1127" s="188"/>
      <c r="Q1127" s="188"/>
      <c r="R1127" s="191"/>
      <c r="T1127" s="192"/>
      <c r="U1127" s="188"/>
      <c r="V1127" s="188"/>
      <c r="W1127" s="188"/>
      <c r="X1127" s="188"/>
      <c r="Y1127" s="188"/>
      <c r="Z1127" s="188"/>
      <c r="AA1127" s="193"/>
      <c r="AT1127" s="194" t="s">
        <v>176</v>
      </c>
      <c r="AU1127" s="194" t="s">
        <v>98</v>
      </c>
      <c r="AV1127" s="186" t="s">
        <v>173</v>
      </c>
      <c r="AW1127" s="186" t="s">
        <v>32</v>
      </c>
      <c r="AX1127" s="186" t="s">
        <v>82</v>
      </c>
      <c r="AY1127" s="194" t="s">
        <v>168</v>
      </c>
    </row>
    <row r="1128" spans="2:65" s="39" customFormat="1" ht="34.200000000000003" customHeight="1" x14ac:dyDescent="0.3">
      <c r="B1128" s="139"/>
      <c r="C1128" s="170" t="s">
        <v>2064</v>
      </c>
      <c r="D1128" s="170" t="s">
        <v>169</v>
      </c>
      <c r="E1128" s="171" t="s">
        <v>2065</v>
      </c>
      <c r="F1128" s="256" t="s">
        <v>2066</v>
      </c>
      <c r="G1128" s="256"/>
      <c r="H1128" s="256"/>
      <c r="I1128" s="256"/>
      <c r="J1128" s="172" t="s">
        <v>211</v>
      </c>
      <c r="K1128" s="173">
        <v>26.68</v>
      </c>
      <c r="L1128" s="257">
        <v>0</v>
      </c>
      <c r="M1128" s="257"/>
      <c r="N1128" s="258">
        <f>ROUND(L1128*K1128,2)</f>
        <v>0</v>
      </c>
      <c r="O1128" s="258"/>
      <c r="P1128" s="258"/>
      <c r="Q1128" s="258"/>
      <c r="R1128" s="141"/>
      <c r="T1128" s="174"/>
      <c r="U1128" s="50" t="s">
        <v>39</v>
      </c>
      <c r="V1128" s="41"/>
      <c r="W1128" s="175">
        <f>V1128*K1128</f>
        <v>0</v>
      </c>
      <c r="X1128" s="175">
        <v>3.5999999999999999E-3</v>
      </c>
      <c r="Y1128" s="175">
        <f>X1128*K1128</f>
        <v>9.6047999999999994E-2</v>
      </c>
      <c r="Z1128" s="175">
        <v>0</v>
      </c>
      <c r="AA1128" s="176">
        <f>Z1128*K1128</f>
        <v>0</v>
      </c>
      <c r="AR1128" s="22" t="s">
        <v>252</v>
      </c>
      <c r="AT1128" s="22" t="s">
        <v>169</v>
      </c>
      <c r="AU1128" s="22" t="s">
        <v>98</v>
      </c>
      <c r="AY1128" s="22" t="s">
        <v>168</v>
      </c>
      <c r="BE1128" s="111">
        <f>IF(U1128="základní",N1128,0)</f>
        <v>0</v>
      </c>
      <c r="BF1128" s="111">
        <f>IF(U1128="snížená",N1128,0)</f>
        <v>0</v>
      </c>
      <c r="BG1128" s="111">
        <f>IF(U1128="zákl. přenesená",N1128,0)</f>
        <v>0</v>
      </c>
      <c r="BH1128" s="111">
        <f>IF(U1128="sníž. přenesená",N1128,0)</f>
        <v>0</v>
      </c>
      <c r="BI1128" s="111">
        <f>IF(U1128="nulová",N1128,0)</f>
        <v>0</v>
      </c>
      <c r="BJ1128" s="22" t="s">
        <v>82</v>
      </c>
      <c r="BK1128" s="111">
        <f>ROUND(L1128*K1128,2)</f>
        <v>0</v>
      </c>
      <c r="BL1128" s="22" t="s">
        <v>252</v>
      </c>
      <c r="BM1128" s="22" t="s">
        <v>2067</v>
      </c>
    </row>
    <row r="1129" spans="2:65" s="199" customFormat="1" ht="14.4" customHeight="1" x14ac:dyDescent="0.3">
      <c r="B1129" s="200"/>
      <c r="C1129" s="201"/>
      <c r="D1129" s="201"/>
      <c r="E1129" s="202"/>
      <c r="F1129" s="266" t="s">
        <v>2050</v>
      </c>
      <c r="G1129" s="266"/>
      <c r="H1129" s="266"/>
      <c r="I1129" s="266"/>
      <c r="J1129" s="201"/>
      <c r="K1129" s="202"/>
      <c r="L1129" s="201"/>
      <c r="M1129" s="201"/>
      <c r="N1129" s="201"/>
      <c r="O1129" s="201"/>
      <c r="P1129" s="201"/>
      <c r="Q1129" s="201"/>
      <c r="R1129" s="203"/>
      <c r="T1129" s="204"/>
      <c r="U1129" s="201"/>
      <c r="V1129" s="201"/>
      <c r="W1129" s="201"/>
      <c r="X1129" s="201"/>
      <c r="Y1129" s="201"/>
      <c r="Z1129" s="201"/>
      <c r="AA1129" s="205"/>
      <c r="AT1129" s="206" t="s">
        <v>176</v>
      </c>
      <c r="AU1129" s="206" t="s">
        <v>98</v>
      </c>
      <c r="AV1129" s="199" t="s">
        <v>82</v>
      </c>
      <c r="AW1129" s="199" t="s">
        <v>32</v>
      </c>
      <c r="AX1129" s="199" t="s">
        <v>74</v>
      </c>
      <c r="AY1129" s="206" t="s">
        <v>168</v>
      </c>
    </row>
    <row r="1130" spans="2:65" s="177" customFormat="1" ht="14.4" customHeight="1" x14ac:dyDescent="0.3">
      <c r="B1130" s="178"/>
      <c r="C1130" s="179"/>
      <c r="D1130" s="179"/>
      <c r="E1130" s="180"/>
      <c r="F1130" s="260" t="s">
        <v>2068</v>
      </c>
      <c r="G1130" s="260"/>
      <c r="H1130" s="260"/>
      <c r="I1130" s="260"/>
      <c r="J1130" s="179"/>
      <c r="K1130" s="181">
        <v>10.24</v>
      </c>
      <c r="L1130" s="179"/>
      <c r="M1130" s="179"/>
      <c r="N1130" s="179"/>
      <c r="O1130" s="179"/>
      <c r="P1130" s="179"/>
      <c r="Q1130" s="179"/>
      <c r="R1130" s="182"/>
      <c r="T1130" s="183"/>
      <c r="U1130" s="179"/>
      <c r="V1130" s="179"/>
      <c r="W1130" s="179"/>
      <c r="X1130" s="179"/>
      <c r="Y1130" s="179"/>
      <c r="Z1130" s="179"/>
      <c r="AA1130" s="184"/>
      <c r="AT1130" s="185" t="s">
        <v>176</v>
      </c>
      <c r="AU1130" s="185" t="s">
        <v>98</v>
      </c>
      <c r="AV1130" s="177" t="s">
        <v>98</v>
      </c>
      <c r="AW1130" s="177" t="s">
        <v>32</v>
      </c>
      <c r="AX1130" s="177" t="s">
        <v>74</v>
      </c>
      <c r="AY1130" s="185" t="s">
        <v>168</v>
      </c>
    </row>
    <row r="1131" spans="2:65" s="177" customFormat="1" ht="14.4" customHeight="1" x14ac:dyDescent="0.3">
      <c r="B1131" s="178"/>
      <c r="C1131" s="179"/>
      <c r="D1131" s="179"/>
      <c r="E1131" s="180"/>
      <c r="F1131" s="260" t="s">
        <v>2069</v>
      </c>
      <c r="G1131" s="260"/>
      <c r="H1131" s="260"/>
      <c r="I1131" s="260"/>
      <c r="J1131" s="179"/>
      <c r="K1131" s="181">
        <v>12.1</v>
      </c>
      <c r="L1131" s="179"/>
      <c r="M1131" s="179"/>
      <c r="N1131" s="179"/>
      <c r="O1131" s="179"/>
      <c r="P1131" s="179"/>
      <c r="Q1131" s="179"/>
      <c r="R1131" s="182"/>
      <c r="T1131" s="183"/>
      <c r="U1131" s="179"/>
      <c r="V1131" s="179"/>
      <c r="W1131" s="179"/>
      <c r="X1131" s="179"/>
      <c r="Y1131" s="179"/>
      <c r="Z1131" s="179"/>
      <c r="AA1131" s="184"/>
      <c r="AT1131" s="185" t="s">
        <v>176</v>
      </c>
      <c r="AU1131" s="185" t="s">
        <v>98</v>
      </c>
      <c r="AV1131" s="177" t="s">
        <v>98</v>
      </c>
      <c r="AW1131" s="177" t="s">
        <v>32</v>
      </c>
      <c r="AX1131" s="177" t="s">
        <v>74</v>
      </c>
      <c r="AY1131" s="185" t="s">
        <v>168</v>
      </c>
    </row>
    <row r="1132" spans="2:65" s="212" customFormat="1" ht="14.4" customHeight="1" x14ac:dyDescent="0.3">
      <c r="B1132" s="213"/>
      <c r="C1132" s="214"/>
      <c r="D1132" s="214"/>
      <c r="E1132" s="215"/>
      <c r="F1132" s="272" t="s">
        <v>1878</v>
      </c>
      <c r="G1132" s="272"/>
      <c r="H1132" s="272"/>
      <c r="I1132" s="272"/>
      <c r="J1132" s="214"/>
      <c r="K1132" s="216">
        <v>22.34</v>
      </c>
      <c r="L1132" s="214"/>
      <c r="M1132" s="214"/>
      <c r="N1132" s="214"/>
      <c r="O1132" s="214"/>
      <c r="P1132" s="214"/>
      <c r="Q1132" s="214"/>
      <c r="R1132" s="217"/>
      <c r="T1132" s="218"/>
      <c r="U1132" s="214"/>
      <c r="V1132" s="214"/>
      <c r="W1132" s="214"/>
      <c r="X1132" s="214"/>
      <c r="Y1132" s="214"/>
      <c r="Z1132" s="214"/>
      <c r="AA1132" s="219"/>
      <c r="AT1132" s="220" t="s">
        <v>176</v>
      </c>
      <c r="AU1132" s="220" t="s">
        <v>98</v>
      </c>
      <c r="AV1132" s="212" t="s">
        <v>183</v>
      </c>
      <c r="AW1132" s="212" t="s">
        <v>32</v>
      </c>
      <c r="AX1132" s="212" t="s">
        <v>74</v>
      </c>
      <c r="AY1132" s="220" t="s">
        <v>168</v>
      </c>
    </row>
    <row r="1133" spans="2:65" s="199" customFormat="1" ht="14.4" customHeight="1" x14ac:dyDescent="0.3">
      <c r="B1133" s="200"/>
      <c r="C1133" s="201"/>
      <c r="D1133" s="201"/>
      <c r="E1133" s="202"/>
      <c r="F1133" s="267" t="s">
        <v>2070</v>
      </c>
      <c r="G1133" s="267"/>
      <c r="H1133" s="267"/>
      <c r="I1133" s="267"/>
      <c r="J1133" s="201"/>
      <c r="K1133" s="202"/>
      <c r="L1133" s="201"/>
      <c r="M1133" s="201"/>
      <c r="N1133" s="201"/>
      <c r="O1133" s="201"/>
      <c r="P1133" s="201"/>
      <c r="Q1133" s="201"/>
      <c r="R1133" s="203"/>
      <c r="T1133" s="204"/>
      <c r="U1133" s="201"/>
      <c r="V1133" s="201"/>
      <c r="W1133" s="201"/>
      <c r="X1133" s="201"/>
      <c r="Y1133" s="201"/>
      <c r="Z1133" s="201"/>
      <c r="AA1133" s="205"/>
      <c r="AT1133" s="206" t="s">
        <v>176</v>
      </c>
      <c r="AU1133" s="206" t="s">
        <v>98</v>
      </c>
      <c r="AV1133" s="199" t="s">
        <v>82</v>
      </c>
      <c r="AW1133" s="199" t="s">
        <v>32</v>
      </c>
      <c r="AX1133" s="199" t="s">
        <v>74</v>
      </c>
      <c r="AY1133" s="206" t="s">
        <v>168</v>
      </c>
    </row>
    <row r="1134" spans="2:65" s="177" customFormat="1" ht="14.4" customHeight="1" x14ac:dyDescent="0.3">
      <c r="B1134" s="178"/>
      <c r="C1134" s="179"/>
      <c r="D1134" s="179"/>
      <c r="E1134" s="180"/>
      <c r="F1134" s="260" t="s">
        <v>2071</v>
      </c>
      <c r="G1134" s="260"/>
      <c r="H1134" s="260"/>
      <c r="I1134" s="260"/>
      <c r="J1134" s="179"/>
      <c r="K1134" s="181">
        <v>1.7</v>
      </c>
      <c r="L1134" s="179"/>
      <c r="M1134" s="179"/>
      <c r="N1134" s="179"/>
      <c r="O1134" s="179"/>
      <c r="P1134" s="179"/>
      <c r="Q1134" s="179"/>
      <c r="R1134" s="182"/>
      <c r="T1134" s="183"/>
      <c r="U1134" s="179"/>
      <c r="V1134" s="179"/>
      <c r="W1134" s="179"/>
      <c r="X1134" s="179"/>
      <c r="Y1134" s="179"/>
      <c r="Z1134" s="179"/>
      <c r="AA1134" s="184"/>
      <c r="AT1134" s="185" t="s">
        <v>176</v>
      </c>
      <c r="AU1134" s="185" t="s">
        <v>98</v>
      </c>
      <c r="AV1134" s="177" t="s">
        <v>98</v>
      </c>
      <c r="AW1134" s="177" t="s">
        <v>32</v>
      </c>
      <c r="AX1134" s="177" t="s">
        <v>74</v>
      </c>
      <c r="AY1134" s="185" t="s">
        <v>168</v>
      </c>
    </row>
    <row r="1135" spans="2:65" s="177" customFormat="1" ht="14.4" customHeight="1" x14ac:dyDescent="0.3">
      <c r="B1135" s="178"/>
      <c r="C1135" s="179"/>
      <c r="D1135" s="179"/>
      <c r="E1135" s="180"/>
      <c r="F1135" s="260" t="s">
        <v>2072</v>
      </c>
      <c r="G1135" s="260"/>
      <c r="H1135" s="260"/>
      <c r="I1135" s="260"/>
      <c r="J1135" s="179"/>
      <c r="K1135" s="181">
        <v>2.64</v>
      </c>
      <c r="L1135" s="179"/>
      <c r="M1135" s="179"/>
      <c r="N1135" s="179"/>
      <c r="O1135" s="179"/>
      <c r="P1135" s="179"/>
      <c r="Q1135" s="179"/>
      <c r="R1135" s="182"/>
      <c r="T1135" s="183"/>
      <c r="U1135" s="179"/>
      <c r="V1135" s="179"/>
      <c r="W1135" s="179"/>
      <c r="X1135" s="179"/>
      <c r="Y1135" s="179"/>
      <c r="Z1135" s="179"/>
      <c r="AA1135" s="184"/>
      <c r="AT1135" s="185" t="s">
        <v>176</v>
      </c>
      <c r="AU1135" s="185" t="s">
        <v>98</v>
      </c>
      <c r="AV1135" s="177" t="s">
        <v>98</v>
      </c>
      <c r="AW1135" s="177" t="s">
        <v>32</v>
      </c>
      <c r="AX1135" s="177" t="s">
        <v>74</v>
      </c>
      <c r="AY1135" s="185" t="s">
        <v>168</v>
      </c>
    </row>
    <row r="1136" spans="2:65" s="212" customFormat="1" ht="14.4" customHeight="1" x14ac:dyDescent="0.3">
      <c r="B1136" s="213"/>
      <c r="C1136" s="214"/>
      <c r="D1136" s="214"/>
      <c r="E1136" s="215"/>
      <c r="F1136" s="272" t="s">
        <v>1878</v>
      </c>
      <c r="G1136" s="272"/>
      <c r="H1136" s="272"/>
      <c r="I1136" s="272"/>
      <c r="J1136" s="214"/>
      <c r="K1136" s="216">
        <v>4.34</v>
      </c>
      <c r="L1136" s="214"/>
      <c r="M1136" s="214"/>
      <c r="N1136" s="214"/>
      <c r="O1136" s="214"/>
      <c r="P1136" s="214"/>
      <c r="Q1136" s="214"/>
      <c r="R1136" s="217"/>
      <c r="T1136" s="218"/>
      <c r="U1136" s="214"/>
      <c r="V1136" s="214"/>
      <c r="W1136" s="214"/>
      <c r="X1136" s="214"/>
      <c r="Y1136" s="214"/>
      <c r="Z1136" s="214"/>
      <c r="AA1136" s="219"/>
      <c r="AT1136" s="220" t="s">
        <v>176</v>
      </c>
      <c r="AU1136" s="220" t="s">
        <v>98</v>
      </c>
      <c r="AV1136" s="212" t="s">
        <v>183</v>
      </c>
      <c r="AW1136" s="212" t="s">
        <v>32</v>
      </c>
      <c r="AX1136" s="212" t="s">
        <v>74</v>
      </c>
      <c r="AY1136" s="220" t="s">
        <v>168</v>
      </c>
    </row>
    <row r="1137" spans="1:65" s="186" customFormat="1" ht="14.4" customHeight="1" x14ac:dyDescent="0.3">
      <c r="B1137" s="187"/>
      <c r="C1137" s="188"/>
      <c r="D1137" s="188"/>
      <c r="E1137" s="189"/>
      <c r="F1137" s="261" t="s">
        <v>178</v>
      </c>
      <c r="G1137" s="261"/>
      <c r="H1137" s="261"/>
      <c r="I1137" s="261"/>
      <c r="J1137" s="188"/>
      <c r="K1137" s="190">
        <v>26.68</v>
      </c>
      <c r="L1137" s="188"/>
      <c r="M1137" s="188"/>
      <c r="N1137" s="188"/>
      <c r="O1137" s="188"/>
      <c r="P1137" s="188"/>
      <c r="Q1137" s="188"/>
      <c r="R1137" s="191"/>
      <c r="T1137" s="192"/>
      <c r="U1137" s="188"/>
      <c r="V1137" s="188"/>
      <c r="W1137" s="188"/>
      <c r="X1137" s="188"/>
      <c r="Y1137" s="188"/>
      <c r="Z1137" s="188"/>
      <c r="AA1137" s="193"/>
      <c r="AT1137" s="194" t="s">
        <v>176</v>
      </c>
      <c r="AU1137" s="194" t="s">
        <v>98</v>
      </c>
      <c r="AV1137" s="186" t="s">
        <v>173</v>
      </c>
      <c r="AW1137" s="186" t="s">
        <v>32</v>
      </c>
      <c r="AX1137" s="186" t="s">
        <v>82</v>
      </c>
      <c r="AY1137" s="194" t="s">
        <v>168</v>
      </c>
    </row>
    <row r="1138" spans="1:65" s="39" customFormat="1" ht="22.95" customHeight="1" x14ac:dyDescent="0.3">
      <c r="B1138" s="139"/>
      <c r="C1138" s="195" t="s">
        <v>2073</v>
      </c>
      <c r="D1138" s="195" t="s">
        <v>301</v>
      </c>
      <c r="E1138" s="196" t="s">
        <v>2074</v>
      </c>
      <c r="F1138" s="263" t="s">
        <v>2075</v>
      </c>
      <c r="G1138" s="263"/>
      <c r="H1138" s="263"/>
      <c r="I1138" s="263"/>
      <c r="J1138" s="197" t="s">
        <v>211</v>
      </c>
      <c r="K1138" s="198">
        <v>26.808</v>
      </c>
      <c r="L1138" s="264">
        <v>0</v>
      </c>
      <c r="M1138" s="264"/>
      <c r="N1138" s="265">
        <f>ROUND(L1138*K1138,2)</f>
        <v>0</v>
      </c>
      <c r="O1138" s="265"/>
      <c r="P1138" s="265"/>
      <c r="Q1138" s="265"/>
      <c r="R1138" s="141"/>
      <c r="T1138" s="174"/>
      <c r="U1138" s="50" t="s">
        <v>39</v>
      </c>
      <c r="V1138" s="41"/>
      <c r="W1138" s="175">
        <f>V1138*K1138</f>
        <v>0</v>
      </c>
      <c r="X1138" s="175">
        <v>2.0999999999999999E-3</v>
      </c>
      <c r="Y1138" s="175">
        <f>X1138*K1138</f>
        <v>5.6296799999999994E-2</v>
      </c>
      <c r="Z1138" s="175">
        <v>0</v>
      </c>
      <c r="AA1138" s="176">
        <f>Z1138*K1138</f>
        <v>0</v>
      </c>
      <c r="AR1138" s="22" t="s">
        <v>330</v>
      </c>
      <c r="AT1138" s="22" t="s">
        <v>301</v>
      </c>
      <c r="AU1138" s="22" t="s">
        <v>98</v>
      </c>
      <c r="AY1138" s="22" t="s">
        <v>168</v>
      </c>
      <c r="BE1138" s="111">
        <f>IF(U1138="základní",N1138,0)</f>
        <v>0</v>
      </c>
      <c r="BF1138" s="111">
        <f>IF(U1138="snížená",N1138,0)</f>
        <v>0</v>
      </c>
      <c r="BG1138" s="111">
        <f>IF(U1138="zákl. přenesená",N1138,0)</f>
        <v>0</v>
      </c>
      <c r="BH1138" s="111">
        <f>IF(U1138="sníž. přenesená",N1138,0)</f>
        <v>0</v>
      </c>
      <c r="BI1138" s="111">
        <f>IF(U1138="nulová",N1138,0)</f>
        <v>0</v>
      </c>
      <c r="BJ1138" s="22" t="s">
        <v>82</v>
      </c>
      <c r="BK1138" s="111">
        <f>ROUND(L1138*K1138,2)</f>
        <v>0</v>
      </c>
      <c r="BL1138" s="22" t="s">
        <v>252</v>
      </c>
      <c r="BM1138" s="22" t="s">
        <v>2076</v>
      </c>
    </row>
    <row r="1139" spans="1:65" s="199" customFormat="1" ht="14.4" customHeight="1" x14ac:dyDescent="0.3">
      <c r="B1139" s="200"/>
      <c r="C1139" s="201"/>
      <c r="D1139" s="201"/>
      <c r="E1139" s="202"/>
      <c r="F1139" s="266" t="s">
        <v>2050</v>
      </c>
      <c r="G1139" s="266"/>
      <c r="H1139" s="266"/>
      <c r="I1139" s="266"/>
      <c r="J1139" s="201"/>
      <c r="K1139" s="202"/>
      <c r="L1139" s="201"/>
      <c r="M1139" s="201"/>
      <c r="N1139" s="201"/>
      <c r="O1139" s="201"/>
      <c r="P1139" s="201"/>
      <c r="Q1139" s="201"/>
      <c r="R1139" s="203"/>
      <c r="T1139" s="204"/>
      <c r="U1139" s="201"/>
      <c r="V1139" s="201"/>
      <c r="W1139" s="201"/>
      <c r="X1139" s="201"/>
      <c r="Y1139" s="201"/>
      <c r="Z1139" s="201"/>
      <c r="AA1139" s="205"/>
      <c r="AT1139" s="206" t="s">
        <v>176</v>
      </c>
      <c r="AU1139" s="206" t="s">
        <v>98</v>
      </c>
      <c r="AV1139" s="199" t="s">
        <v>82</v>
      </c>
      <c r="AW1139" s="199" t="s">
        <v>32</v>
      </c>
      <c r="AX1139" s="199" t="s">
        <v>74</v>
      </c>
      <c r="AY1139" s="206" t="s">
        <v>168</v>
      </c>
    </row>
    <row r="1140" spans="1:65" s="177" customFormat="1" ht="14.4" customHeight="1" x14ac:dyDescent="0.3">
      <c r="B1140" s="178"/>
      <c r="C1140" s="179"/>
      <c r="D1140" s="179"/>
      <c r="E1140" s="180"/>
      <c r="F1140" s="260" t="s">
        <v>2077</v>
      </c>
      <c r="G1140" s="260"/>
      <c r="H1140" s="260"/>
      <c r="I1140" s="260"/>
      <c r="J1140" s="179"/>
      <c r="K1140" s="181">
        <v>12.288</v>
      </c>
      <c r="L1140" s="179"/>
      <c r="M1140" s="179"/>
      <c r="N1140" s="179"/>
      <c r="O1140" s="179"/>
      <c r="P1140" s="179"/>
      <c r="Q1140" s="179"/>
      <c r="R1140" s="182"/>
      <c r="T1140" s="183"/>
      <c r="U1140" s="179"/>
      <c r="V1140" s="179"/>
      <c r="W1140" s="179"/>
      <c r="X1140" s="179"/>
      <c r="Y1140" s="179"/>
      <c r="Z1140" s="179"/>
      <c r="AA1140" s="184"/>
      <c r="AT1140" s="185" t="s">
        <v>176</v>
      </c>
      <c r="AU1140" s="185" t="s">
        <v>98</v>
      </c>
      <c r="AV1140" s="177" t="s">
        <v>98</v>
      </c>
      <c r="AW1140" s="177" t="s">
        <v>32</v>
      </c>
      <c r="AX1140" s="177" t="s">
        <v>74</v>
      </c>
      <c r="AY1140" s="185" t="s">
        <v>168</v>
      </c>
    </row>
    <row r="1141" spans="1:65" s="177" customFormat="1" ht="14.4" customHeight="1" x14ac:dyDescent="0.3">
      <c r="B1141" s="178"/>
      <c r="C1141" s="179"/>
      <c r="D1141" s="179"/>
      <c r="E1141" s="180"/>
      <c r="F1141" s="260" t="s">
        <v>2078</v>
      </c>
      <c r="G1141" s="260"/>
      <c r="H1141" s="260"/>
      <c r="I1141" s="260"/>
      <c r="J1141" s="179"/>
      <c r="K1141" s="181">
        <v>14.52</v>
      </c>
      <c r="L1141" s="179"/>
      <c r="M1141" s="179"/>
      <c r="N1141" s="179"/>
      <c r="O1141" s="179"/>
      <c r="P1141" s="179"/>
      <c r="Q1141" s="179"/>
      <c r="R1141" s="182"/>
      <c r="T1141" s="183"/>
      <c r="U1141" s="179"/>
      <c r="V1141" s="179"/>
      <c r="W1141" s="179"/>
      <c r="X1141" s="179"/>
      <c r="Y1141" s="179"/>
      <c r="Z1141" s="179"/>
      <c r="AA1141" s="184"/>
      <c r="AT1141" s="185" t="s">
        <v>176</v>
      </c>
      <c r="AU1141" s="185" t="s">
        <v>98</v>
      </c>
      <c r="AV1141" s="177" t="s">
        <v>98</v>
      </c>
      <c r="AW1141" s="177" t="s">
        <v>32</v>
      </c>
      <c r="AX1141" s="177" t="s">
        <v>74</v>
      </c>
      <c r="AY1141" s="185" t="s">
        <v>168</v>
      </c>
    </row>
    <row r="1142" spans="1:65" s="186" customFormat="1" ht="14.4" customHeight="1" x14ac:dyDescent="0.3">
      <c r="B1142" s="187"/>
      <c r="C1142" s="188"/>
      <c r="D1142" s="188"/>
      <c r="E1142" s="189"/>
      <c r="F1142" s="261" t="s">
        <v>178</v>
      </c>
      <c r="G1142" s="261"/>
      <c r="H1142" s="261"/>
      <c r="I1142" s="261"/>
      <c r="J1142" s="188"/>
      <c r="K1142" s="190">
        <v>26.808</v>
      </c>
      <c r="L1142" s="188"/>
      <c r="M1142" s="188"/>
      <c r="N1142" s="188"/>
      <c r="O1142" s="188"/>
      <c r="P1142" s="188"/>
      <c r="Q1142" s="188"/>
      <c r="R1142" s="191"/>
      <c r="T1142" s="192"/>
      <c r="U1142" s="188"/>
      <c r="V1142" s="188"/>
      <c r="W1142" s="188"/>
      <c r="X1142" s="188"/>
      <c r="Y1142" s="188"/>
      <c r="Z1142" s="188"/>
      <c r="AA1142" s="193"/>
      <c r="AT1142" s="194" t="s">
        <v>176</v>
      </c>
      <c r="AU1142" s="194" t="s">
        <v>98</v>
      </c>
      <c r="AV1142" s="186" t="s">
        <v>173</v>
      </c>
      <c r="AW1142" s="186" t="s">
        <v>32</v>
      </c>
      <c r="AX1142" s="186" t="s">
        <v>82</v>
      </c>
      <c r="AY1142" s="194" t="s">
        <v>168</v>
      </c>
    </row>
    <row r="1143" spans="1:65" s="39" customFormat="1" ht="22.95" customHeight="1" x14ac:dyDescent="0.3">
      <c r="B1143" s="139"/>
      <c r="C1143" s="195" t="s">
        <v>2079</v>
      </c>
      <c r="D1143" s="195" t="s">
        <v>301</v>
      </c>
      <c r="E1143" s="196" t="s">
        <v>2080</v>
      </c>
      <c r="F1143" s="263" t="s">
        <v>2081</v>
      </c>
      <c r="G1143" s="263"/>
      <c r="H1143" s="263"/>
      <c r="I1143" s="263"/>
      <c r="J1143" s="197" t="s">
        <v>211</v>
      </c>
      <c r="K1143" s="198">
        <v>5.2080000000000002</v>
      </c>
      <c r="L1143" s="264">
        <v>0</v>
      </c>
      <c r="M1143" s="264"/>
      <c r="N1143" s="265">
        <f>ROUND(L1143*K1143,2)</f>
        <v>0</v>
      </c>
      <c r="O1143" s="265"/>
      <c r="P1143" s="265"/>
      <c r="Q1143" s="265"/>
      <c r="R1143" s="141"/>
      <c r="T1143" s="174"/>
      <c r="U1143" s="50" t="s">
        <v>39</v>
      </c>
      <c r="V1143" s="41"/>
      <c r="W1143" s="175">
        <f>V1143*K1143</f>
        <v>0</v>
      </c>
      <c r="X1143" s="175">
        <v>2.0999999999999999E-3</v>
      </c>
      <c r="Y1143" s="175">
        <f>X1143*K1143</f>
        <v>1.09368E-2</v>
      </c>
      <c r="Z1143" s="175">
        <v>0</v>
      </c>
      <c r="AA1143" s="176">
        <f>Z1143*K1143</f>
        <v>0</v>
      </c>
      <c r="AR1143" s="22" t="s">
        <v>330</v>
      </c>
      <c r="AT1143" s="22" t="s">
        <v>301</v>
      </c>
      <c r="AU1143" s="22" t="s">
        <v>98</v>
      </c>
      <c r="AY1143" s="22" t="s">
        <v>168</v>
      </c>
      <c r="BE1143" s="111">
        <f>IF(U1143="základní",N1143,0)</f>
        <v>0</v>
      </c>
      <c r="BF1143" s="111">
        <f>IF(U1143="snížená",N1143,0)</f>
        <v>0</v>
      </c>
      <c r="BG1143" s="111">
        <f>IF(U1143="zákl. přenesená",N1143,0)</f>
        <v>0</v>
      </c>
      <c r="BH1143" s="111">
        <f>IF(U1143="sníž. přenesená",N1143,0)</f>
        <v>0</v>
      </c>
      <c r="BI1143" s="111">
        <f>IF(U1143="nulová",N1143,0)</f>
        <v>0</v>
      </c>
      <c r="BJ1143" s="22" t="s">
        <v>82</v>
      </c>
      <c r="BK1143" s="111">
        <f>ROUND(L1143*K1143,2)</f>
        <v>0</v>
      </c>
      <c r="BL1143" s="22" t="s">
        <v>252</v>
      </c>
      <c r="BM1143" s="22" t="s">
        <v>2082</v>
      </c>
    </row>
    <row r="1144" spans="1:65" s="199" customFormat="1" ht="14.4" customHeight="1" x14ac:dyDescent="0.3">
      <c r="B1144" s="200"/>
      <c r="C1144" s="201"/>
      <c r="D1144" s="201"/>
      <c r="E1144" s="202"/>
      <c r="F1144" s="266" t="s">
        <v>2070</v>
      </c>
      <c r="G1144" s="266"/>
      <c r="H1144" s="266"/>
      <c r="I1144" s="266"/>
      <c r="J1144" s="201"/>
      <c r="K1144" s="202"/>
      <c r="L1144" s="201"/>
      <c r="M1144" s="201"/>
      <c r="N1144" s="201"/>
      <c r="O1144" s="201"/>
      <c r="P1144" s="201"/>
      <c r="Q1144" s="201"/>
      <c r="R1144" s="203"/>
      <c r="T1144" s="204"/>
      <c r="U1144" s="201"/>
      <c r="V1144" s="201"/>
      <c r="W1144" s="201"/>
      <c r="X1144" s="201"/>
      <c r="Y1144" s="201"/>
      <c r="Z1144" s="201"/>
      <c r="AA1144" s="205"/>
      <c r="AT1144" s="206" t="s">
        <v>176</v>
      </c>
      <c r="AU1144" s="206" t="s">
        <v>98</v>
      </c>
      <c r="AV1144" s="199" t="s">
        <v>82</v>
      </c>
      <c r="AW1144" s="199" t="s">
        <v>32</v>
      </c>
      <c r="AX1144" s="199" t="s">
        <v>74</v>
      </c>
      <c r="AY1144" s="206" t="s">
        <v>168</v>
      </c>
    </row>
    <row r="1145" spans="1:65" s="177" customFormat="1" ht="14.4" customHeight="1" x14ac:dyDescent="0.3">
      <c r="B1145" s="178"/>
      <c r="C1145" s="179"/>
      <c r="D1145" s="179"/>
      <c r="E1145" s="180"/>
      <c r="F1145" s="260" t="s">
        <v>2083</v>
      </c>
      <c r="G1145" s="260"/>
      <c r="H1145" s="260"/>
      <c r="I1145" s="260"/>
      <c r="J1145" s="179"/>
      <c r="K1145" s="181">
        <v>2.04</v>
      </c>
      <c r="L1145" s="179"/>
      <c r="M1145" s="179"/>
      <c r="N1145" s="179"/>
      <c r="O1145" s="179"/>
      <c r="P1145" s="179"/>
      <c r="Q1145" s="179"/>
      <c r="R1145" s="182"/>
      <c r="T1145" s="183"/>
      <c r="U1145" s="179"/>
      <c r="V1145" s="179"/>
      <c r="W1145" s="179"/>
      <c r="X1145" s="179"/>
      <c r="Y1145" s="179"/>
      <c r="Z1145" s="179"/>
      <c r="AA1145" s="184"/>
      <c r="AT1145" s="185" t="s">
        <v>176</v>
      </c>
      <c r="AU1145" s="185" t="s">
        <v>98</v>
      </c>
      <c r="AV1145" s="177" t="s">
        <v>98</v>
      </c>
      <c r="AW1145" s="177" t="s">
        <v>32</v>
      </c>
      <c r="AX1145" s="177" t="s">
        <v>74</v>
      </c>
      <c r="AY1145" s="185" t="s">
        <v>168</v>
      </c>
    </row>
    <row r="1146" spans="1:65" s="177" customFormat="1" ht="14.4" customHeight="1" x14ac:dyDescent="0.3">
      <c r="B1146" s="178"/>
      <c r="C1146" s="179"/>
      <c r="D1146" s="179"/>
      <c r="E1146" s="180"/>
      <c r="F1146" s="260" t="s">
        <v>2084</v>
      </c>
      <c r="G1146" s="260"/>
      <c r="H1146" s="260"/>
      <c r="I1146" s="260"/>
      <c r="J1146" s="179"/>
      <c r="K1146" s="181">
        <v>3.1680000000000001</v>
      </c>
      <c r="L1146" s="179"/>
      <c r="M1146" s="179"/>
      <c r="N1146" s="179"/>
      <c r="O1146" s="179"/>
      <c r="P1146" s="179"/>
      <c r="Q1146" s="179"/>
      <c r="R1146" s="182"/>
      <c r="T1146" s="183"/>
      <c r="U1146" s="179"/>
      <c r="V1146" s="179"/>
      <c r="W1146" s="179"/>
      <c r="X1146" s="179"/>
      <c r="Y1146" s="179"/>
      <c r="Z1146" s="179"/>
      <c r="AA1146" s="184"/>
      <c r="AT1146" s="185" t="s">
        <v>176</v>
      </c>
      <c r="AU1146" s="185" t="s">
        <v>98</v>
      </c>
      <c r="AV1146" s="177" t="s">
        <v>98</v>
      </c>
      <c r="AW1146" s="177" t="s">
        <v>32</v>
      </c>
      <c r="AX1146" s="177" t="s">
        <v>74</v>
      </c>
      <c r="AY1146" s="185" t="s">
        <v>168</v>
      </c>
    </row>
    <row r="1147" spans="1:65" s="186" customFormat="1" ht="14.4" customHeight="1" x14ac:dyDescent="0.3">
      <c r="B1147" s="187"/>
      <c r="C1147" s="188"/>
      <c r="D1147" s="188"/>
      <c r="E1147" s="189"/>
      <c r="F1147" s="261" t="s">
        <v>178</v>
      </c>
      <c r="G1147" s="261"/>
      <c r="H1147" s="261"/>
      <c r="I1147" s="261"/>
      <c r="J1147" s="188"/>
      <c r="K1147" s="190">
        <v>5.2080000000000002</v>
      </c>
      <c r="L1147" s="188"/>
      <c r="M1147" s="188"/>
      <c r="N1147" s="188"/>
      <c r="O1147" s="188"/>
      <c r="P1147" s="188"/>
      <c r="Q1147" s="188"/>
      <c r="R1147" s="191"/>
      <c r="T1147" s="192"/>
      <c r="U1147" s="188"/>
      <c r="V1147" s="188"/>
      <c r="W1147" s="188"/>
      <c r="X1147" s="188"/>
      <c r="Y1147" s="188"/>
      <c r="Z1147" s="188"/>
      <c r="AA1147" s="193"/>
      <c r="AT1147" s="194" t="s">
        <v>176</v>
      </c>
      <c r="AU1147" s="194" t="s">
        <v>98</v>
      </c>
      <c r="AV1147" s="186" t="s">
        <v>173</v>
      </c>
      <c r="AW1147" s="186" t="s">
        <v>32</v>
      </c>
      <c r="AX1147" s="186" t="s">
        <v>82</v>
      </c>
      <c r="AY1147" s="194" t="s">
        <v>168</v>
      </c>
    </row>
    <row r="1148" spans="1:65" s="39" customFormat="1" ht="34.200000000000003" customHeight="1" x14ac:dyDescent="0.3">
      <c r="B1148" s="139"/>
      <c r="C1148" s="170" t="s">
        <v>2085</v>
      </c>
      <c r="D1148" s="170" t="s">
        <v>169</v>
      </c>
      <c r="E1148" s="171" t="s">
        <v>2086</v>
      </c>
      <c r="F1148" s="256" t="s">
        <v>2087</v>
      </c>
      <c r="G1148" s="256"/>
      <c r="H1148" s="256"/>
      <c r="I1148" s="256"/>
      <c r="J1148" s="172" t="s">
        <v>211</v>
      </c>
      <c r="K1148" s="173">
        <v>67.400000000000006</v>
      </c>
      <c r="L1148" s="257">
        <v>0</v>
      </c>
      <c r="M1148" s="257"/>
      <c r="N1148" s="258">
        <f>ROUND(L1148*K1148,2)</f>
        <v>0</v>
      </c>
      <c r="O1148" s="258"/>
      <c r="P1148" s="258"/>
      <c r="Q1148" s="258"/>
      <c r="R1148" s="141"/>
      <c r="T1148" s="174"/>
      <c r="U1148" s="50" t="s">
        <v>39</v>
      </c>
      <c r="V1148" s="41"/>
      <c r="W1148" s="175">
        <f>V1148*K1148</f>
        <v>0</v>
      </c>
      <c r="X1148" s="175">
        <v>3.5999999999999999E-3</v>
      </c>
      <c r="Y1148" s="175">
        <f>X1148*K1148</f>
        <v>0.24264000000000002</v>
      </c>
      <c r="Z1148" s="175">
        <v>0</v>
      </c>
      <c r="AA1148" s="176">
        <f>Z1148*K1148</f>
        <v>0</v>
      </c>
      <c r="AR1148" s="22" t="s">
        <v>252</v>
      </c>
      <c r="AT1148" s="22" t="s">
        <v>169</v>
      </c>
      <c r="AU1148" s="22" t="s">
        <v>98</v>
      </c>
      <c r="AY1148" s="22" t="s">
        <v>168</v>
      </c>
      <c r="BE1148" s="111">
        <f>IF(U1148="základní",N1148,0)</f>
        <v>0</v>
      </c>
      <c r="BF1148" s="111">
        <f>IF(U1148="snížená",N1148,0)</f>
        <v>0</v>
      </c>
      <c r="BG1148" s="111">
        <f>IF(U1148="zákl. přenesená",N1148,0)</f>
        <v>0</v>
      </c>
      <c r="BH1148" s="111">
        <f>IF(U1148="sníž. přenesená",N1148,0)</f>
        <v>0</v>
      </c>
      <c r="BI1148" s="111">
        <f>IF(U1148="nulová",N1148,0)</f>
        <v>0</v>
      </c>
      <c r="BJ1148" s="22" t="s">
        <v>82</v>
      </c>
      <c r="BK1148" s="111">
        <f>ROUND(L1148*K1148,2)</f>
        <v>0</v>
      </c>
      <c r="BL1148" s="22" t="s">
        <v>252</v>
      </c>
      <c r="BM1148" s="22" t="s">
        <v>2088</v>
      </c>
    </row>
    <row r="1149" spans="1:65" s="177" customFormat="1" ht="14.4" customHeight="1" x14ac:dyDescent="0.3">
      <c r="B1149" s="178"/>
      <c r="C1149" s="179"/>
      <c r="D1149" s="179"/>
      <c r="E1149" s="180"/>
      <c r="F1149" s="259" t="s">
        <v>2089</v>
      </c>
      <c r="G1149" s="259"/>
      <c r="H1149" s="259"/>
      <c r="I1149" s="259"/>
      <c r="J1149" s="179"/>
      <c r="K1149" s="181">
        <v>14.8</v>
      </c>
      <c r="L1149" s="179"/>
      <c r="M1149" s="179"/>
      <c r="N1149" s="179"/>
      <c r="O1149" s="179"/>
      <c r="P1149" s="179"/>
      <c r="Q1149" s="179"/>
      <c r="R1149" s="182"/>
      <c r="T1149" s="183"/>
      <c r="U1149" s="179"/>
      <c r="V1149" s="179"/>
      <c r="W1149" s="179"/>
      <c r="X1149" s="179"/>
      <c r="Y1149" s="179"/>
      <c r="Z1149" s="179"/>
      <c r="AA1149" s="184"/>
      <c r="AT1149" s="185" t="s">
        <v>176</v>
      </c>
      <c r="AU1149" s="185" t="s">
        <v>98</v>
      </c>
      <c r="AV1149" s="177" t="s">
        <v>98</v>
      </c>
      <c r="AW1149" s="177" t="s">
        <v>32</v>
      </c>
      <c r="AX1149" s="177" t="s">
        <v>74</v>
      </c>
      <c r="AY1149" s="185" t="s">
        <v>168</v>
      </c>
    </row>
    <row r="1150" spans="1:65" ht="14.4" customHeight="1" x14ac:dyDescent="0.3">
      <c r="A1150" s="177"/>
      <c r="B1150" s="178"/>
      <c r="C1150" s="179"/>
      <c r="D1150" s="179"/>
      <c r="E1150" s="180"/>
      <c r="F1150" s="260" t="s">
        <v>2090</v>
      </c>
      <c r="G1150" s="260"/>
      <c r="H1150" s="260"/>
      <c r="I1150" s="260"/>
      <c r="J1150" s="179"/>
      <c r="K1150" s="181">
        <v>15.6</v>
      </c>
      <c r="L1150" s="179"/>
      <c r="M1150" s="179"/>
      <c r="N1150" s="179"/>
      <c r="O1150" s="179"/>
      <c r="P1150" s="179"/>
      <c r="Q1150" s="179"/>
      <c r="R1150" s="182"/>
      <c r="T1150" s="183"/>
      <c r="U1150" s="179"/>
      <c r="V1150" s="179"/>
      <c r="W1150" s="179"/>
      <c r="X1150" s="179"/>
      <c r="Y1150" s="179"/>
      <c r="Z1150" s="179"/>
      <c r="AA1150" s="184"/>
      <c r="AT1150" s="185" t="s">
        <v>176</v>
      </c>
      <c r="AU1150" s="185" t="s">
        <v>98</v>
      </c>
      <c r="AV1150" s="177" t="s">
        <v>98</v>
      </c>
      <c r="AW1150" s="177" t="s">
        <v>32</v>
      </c>
      <c r="AX1150" s="177" t="s">
        <v>74</v>
      </c>
      <c r="AY1150" s="185" t="s">
        <v>168</v>
      </c>
    </row>
    <row r="1151" spans="1:65" ht="14.4" customHeight="1" x14ac:dyDescent="0.3">
      <c r="A1151" s="177"/>
      <c r="B1151" s="178"/>
      <c r="C1151" s="179"/>
      <c r="D1151" s="179"/>
      <c r="E1151" s="180"/>
      <c r="F1151" s="260" t="s">
        <v>2091</v>
      </c>
      <c r="G1151" s="260"/>
      <c r="H1151" s="260"/>
      <c r="I1151" s="260"/>
      <c r="J1151" s="179"/>
      <c r="K1151" s="181">
        <v>13</v>
      </c>
      <c r="L1151" s="179"/>
      <c r="M1151" s="179"/>
      <c r="N1151" s="179"/>
      <c r="O1151" s="179"/>
      <c r="P1151" s="179"/>
      <c r="Q1151" s="179"/>
      <c r="R1151" s="182"/>
      <c r="T1151" s="183"/>
      <c r="U1151" s="179"/>
      <c r="V1151" s="179"/>
      <c r="W1151" s="179"/>
      <c r="X1151" s="179"/>
      <c r="Y1151" s="179"/>
      <c r="Z1151" s="179"/>
      <c r="AA1151" s="184"/>
      <c r="AT1151" s="185" t="s">
        <v>176</v>
      </c>
      <c r="AU1151" s="185" t="s">
        <v>98</v>
      </c>
      <c r="AV1151" s="177" t="s">
        <v>98</v>
      </c>
      <c r="AW1151" s="177" t="s">
        <v>32</v>
      </c>
      <c r="AX1151" s="177" t="s">
        <v>74</v>
      </c>
      <c r="AY1151" s="185" t="s">
        <v>168</v>
      </c>
    </row>
    <row r="1152" spans="1:65" ht="14.4" customHeight="1" x14ac:dyDescent="0.3">
      <c r="A1152" s="177"/>
      <c r="B1152" s="178"/>
      <c r="C1152" s="179"/>
      <c r="D1152" s="179"/>
      <c r="E1152" s="180"/>
      <c r="F1152" s="260" t="s">
        <v>2092</v>
      </c>
      <c r="G1152" s="260"/>
      <c r="H1152" s="260"/>
      <c r="I1152" s="260"/>
      <c r="J1152" s="179"/>
      <c r="K1152" s="181">
        <v>12</v>
      </c>
      <c r="L1152" s="179"/>
      <c r="M1152" s="179"/>
      <c r="N1152" s="179"/>
      <c r="O1152" s="179"/>
      <c r="P1152" s="179"/>
      <c r="Q1152" s="179"/>
      <c r="R1152" s="182"/>
      <c r="T1152" s="183"/>
      <c r="U1152" s="179"/>
      <c r="V1152" s="179"/>
      <c r="W1152" s="179"/>
      <c r="X1152" s="179"/>
      <c r="Y1152" s="179"/>
      <c r="Z1152" s="179"/>
      <c r="AA1152" s="184"/>
      <c r="AT1152" s="185" t="s">
        <v>176</v>
      </c>
      <c r="AU1152" s="185" t="s">
        <v>98</v>
      </c>
      <c r="AV1152" s="177" t="s">
        <v>98</v>
      </c>
      <c r="AW1152" s="177" t="s">
        <v>32</v>
      </c>
      <c r="AX1152" s="177" t="s">
        <v>74</v>
      </c>
      <c r="AY1152" s="185" t="s">
        <v>168</v>
      </c>
    </row>
    <row r="1153" spans="1:65" ht="14.4" customHeight="1" x14ac:dyDescent="0.3">
      <c r="A1153" s="177"/>
      <c r="B1153" s="178"/>
      <c r="C1153" s="179"/>
      <c r="D1153" s="179"/>
      <c r="E1153" s="180"/>
      <c r="F1153" s="260" t="s">
        <v>2093</v>
      </c>
      <c r="G1153" s="260"/>
      <c r="H1153" s="260"/>
      <c r="I1153" s="260"/>
      <c r="J1153" s="179"/>
      <c r="K1153" s="181">
        <v>12</v>
      </c>
      <c r="L1153" s="179"/>
      <c r="M1153" s="179"/>
      <c r="N1153" s="179"/>
      <c r="O1153" s="179"/>
      <c r="P1153" s="179"/>
      <c r="Q1153" s="179"/>
      <c r="R1153" s="182"/>
      <c r="T1153" s="183"/>
      <c r="U1153" s="179"/>
      <c r="V1153" s="179"/>
      <c r="W1153" s="179"/>
      <c r="X1153" s="179"/>
      <c r="Y1153" s="179"/>
      <c r="Z1153" s="179"/>
      <c r="AA1153" s="184"/>
      <c r="AT1153" s="185" t="s">
        <v>176</v>
      </c>
      <c r="AU1153" s="185" t="s">
        <v>98</v>
      </c>
      <c r="AV1153" s="177" t="s">
        <v>98</v>
      </c>
      <c r="AW1153" s="177" t="s">
        <v>32</v>
      </c>
      <c r="AX1153" s="177" t="s">
        <v>74</v>
      </c>
      <c r="AY1153" s="185" t="s">
        <v>168</v>
      </c>
    </row>
    <row r="1154" spans="1:65" s="212" customFormat="1" ht="14.4" customHeight="1" x14ac:dyDescent="0.3">
      <c r="B1154" s="213"/>
      <c r="C1154" s="214"/>
      <c r="D1154" s="214"/>
      <c r="E1154" s="215"/>
      <c r="F1154" s="272" t="s">
        <v>1878</v>
      </c>
      <c r="G1154" s="272"/>
      <c r="H1154" s="272"/>
      <c r="I1154" s="272"/>
      <c r="J1154" s="214"/>
      <c r="K1154" s="216">
        <v>67.400000000000006</v>
      </c>
      <c r="L1154" s="214"/>
      <c r="M1154" s="214"/>
      <c r="N1154" s="214"/>
      <c r="O1154" s="214"/>
      <c r="P1154" s="214"/>
      <c r="Q1154" s="214"/>
      <c r="R1154" s="217"/>
      <c r="T1154" s="218"/>
      <c r="U1154" s="214"/>
      <c r="V1154" s="214"/>
      <c r="W1154" s="214"/>
      <c r="X1154" s="214"/>
      <c r="Y1154" s="214"/>
      <c r="Z1154" s="214"/>
      <c r="AA1154" s="219"/>
      <c r="AT1154" s="220" t="s">
        <v>176</v>
      </c>
      <c r="AU1154" s="220" t="s">
        <v>98</v>
      </c>
      <c r="AV1154" s="212" t="s">
        <v>183</v>
      </c>
      <c r="AW1154" s="212" t="s">
        <v>32</v>
      </c>
      <c r="AX1154" s="212" t="s">
        <v>82</v>
      </c>
      <c r="AY1154" s="220" t="s">
        <v>168</v>
      </c>
    </row>
    <row r="1155" spans="1:65" s="39" customFormat="1" ht="14.4" customHeight="1" x14ac:dyDescent="0.3">
      <c r="B1155" s="139"/>
      <c r="C1155" s="195" t="s">
        <v>2094</v>
      </c>
      <c r="D1155" s="195" t="s">
        <v>301</v>
      </c>
      <c r="E1155" s="196" t="s">
        <v>2095</v>
      </c>
      <c r="F1155" s="263" t="s">
        <v>2096</v>
      </c>
      <c r="G1155" s="263"/>
      <c r="H1155" s="263"/>
      <c r="I1155" s="263"/>
      <c r="J1155" s="197" t="s">
        <v>211</v>
      </c>
      <c r="K1155" s="198">
        <v>80.88</v>
      </c>
      <c r="L1155" s="264">
        <v>0</v>
      </c>
      <c r="M1155" s="264"/>
      <c r="N1155" s="265">
        <f>ROUND(L1155*K1155,2)</f>
        <v>0</v>
      </c>
      <c r="O1155" s="265"/>
      <c r="P1155" s="265"/>
      <c r="Q1155" s="265"/>
      <c r="R1155" s="141"/>
      <c r="T1155" s="174"/>
      <c r="U1155" s="50" t="s">
        <v>39</v>
      </c>
      <c r="V1155" s="41"/>
      <c r="W1155" s="175">
        <f>V1155*K1155</f>
        <v>0</v>
      </c>
      <c r="X1155" s="175">
        <v>2.0999999999999999E-3</v>
      </c>
      <c r="Y1155" s="175">
        <f>X1155*K1155</f>
        <v>0.16984799999999997</v>
      </c>
      <c r="Z1155" s="175">
        <v>0</v>
      </c>
      <c r="AA1155" s="176">
        <f>Z1155*K1155</f>
        <v>0</v>
      </c>
      <c r="AR1155" s="22" t="s">
        <v>330</v>
      </c>
      <c r="AT1155" s="22" t="s">
        <v>301</v>
      </c>
      <c r="AU1155" s="22" t="s">
        <v>98</v>
      </c>
      <c r="AY1155" s="22" t="s">
        <v>168</v>
      </c>
      <c r="BE1155" s="111">
        <f>IF(U1155="základní",N1155,0)</f>
        <v>0</v>
      </c>
      <c r="BF1155" s="111">
        <f>IF(U1155="snížená",N1155,0)</f>
        <v>0</v>
      </c>
      <c r="BG1155" s="111">
        <f>IF(U1155="zákl. přenesená",N1155,0)</f>
        <v>0</v>
      </c>
      <c r="BH1155" s="111">
        <f>IF(U1155="sníž. přenesená",N1155,0)</f>
        <v>0</v>
      </c>
      <c r="BI1155" s="111">
        <f>IF(U1155="nulová",N1155,0)</f>
        <v>0</v>
      </c>
      <c r="BJ1155" s="22" t="s">
        <v>82</v>
      </c>
      <c r="BK1155" s="111">
        <f>ROUND(L1155*K1155,2)</f>
        <v>0</v>
      </c>
      <c r="BL1155" s="22" t="s">
        <v>252</v>
      </c>
      <c r="BM1155" s="22" t="s">
        <v>2097</v>
      </c>
    </row>
    <row r="1156" spans="1:65" s="177" customFormat="1" ht="14.4" customHeight="1" x14ac:dyDescent="0.3">
      <c r="B1156" s="178"/>
      <c r="C1156" s="179"/>
      <c r="D1156" s="179"/>
      <c r="E1156" s="180"/>
      <c r="F1156" s="259" t="s">
        <v>2098</v>
      </c>
      <c r="G1156" s="259"/>
      <c r="H1156" s="259"/>
      <c r="I1156" s="259"/>
      <c r="J1156" s="179"/>
      <c r="K1156" s="181">
        <v>80.88</v>
      </c>
      <c r="L1156" s="179"/>
      <c r="M1156" s="179"/>
      <c r="N1156" s="179"/>
      <c r="O1156" s="179"/>
      <c r="P1156" s="179"/>
      <c r="Q1156" s="179"/>
      <c r="R1156" s="182"/>
      <c r="T1156" s="183"/>
      <c r="U1156" s="179"/>
      <c r="V1156" s="179"/>
      <c r="W1156" s="179"/>
      <c r="X1156" s="179"/>
      <c r="Y1156" s="179"/>
      <c r="Z1156" s="179"/>
      <c r="AA1156" s="184"/>
      <c r="AT1156" s="185" t="s">
        <v>176</v>
      </c>
      <c r="AU1156" s="185" t="s">
        <v>98</v>
      </c>
      <c r="AV1156" s="177" t="s">
        <v>98</v>
      </c>
      <c r="AW1156" s="177" t="s">
        <v>32</v>
      </c>
      <c r="AX1156" s="177" t="s">
        <v>82</v>
      </c>
      <c r="AY1156" s="185" t="s">
        <v>168</v>
      </c>
    </row>
    <row r="1157" spans="1:65" s="39" customFormat="1" ht="34.200000000000003" customHeight="1" x14ac:dyDescent="0.3">
      <c r="B1157" s="139"/>
      <c r="C1157" s="170" t="s">
        <v>2099</v>
      </c>
      <c r="D1157" s="170" t="s">
        <v>169</v>
      </c>
      <c r="E1157" s="171" t="s">
        <v>2100</v>
      </c>
      <c r="F1157" s="256" t="s">
        <v>2101</v>
      </c>
      <c r="G1157" s="256"/>
      <c r="H1157" s="256"/>
      <c r="I1157" s="256"/>
      <c r="J1157" s="172" t="s">
        <v>211</v>
      </c>
      <c r="K1157" s="173">
        <v>228.488</v>
      </c>
      <c r="L1157" s="257">
        <v>0</v>
      </c>
      <c r="M1157" s="257"/>
      <c r="N1157" s="258">
        <f>ROUND(L1157*K1157,2)</f>
        <v>0</v>
      </c>
      <c r="O1157" s="258"/>
      <c r="P1157" s="258"/>
      <c r="Q1157" s="258"/>
      <c r="R1157" s="141"/>
      <c r="T1157" s="174"/>
      <c r="U1157" s="50" t="s">
        <v>39</v>
      </c>
      <c r="V1157" s="41"/>
      <c r="W1157" s="175">
        <f>V1157*K1157</f>
        <v>0</v>
      </c>
      <c r="X1157" s="175">
        <v>0</v>
      </c>
      <c r="Y1157" s="175">
        <f>X1157*K1157</f>
        <v>0</v>
      </c>
      <c r="Z1157" s="175">
        <v>0</v>
      </c>
      <c r="AA1157" s="176">
        <f>Z1157*K1157</f>
        <v>0</v>
      </c>
      <c r="AR1157" s="22" t="s">
        <v>252</v>
      </c>
      <c r="AT1157" s="22" t="s">
        <v>169</v>
      </c>
      <c r="AU1157" s="22" t="s">
        <v>98</v>
      </c>
      <c r="AY1157" s="22" t="s">
        <v>168</v>
      </c>
      <c r="BE1157" s="111">
        <f>IF(U1157="základní",N1157,0)</f>
        <v>0</v>
      </c>
      <c r="BF1157" s="111">
        <f>IF(U1157="snížená",N1157,0)</f>
        <v>0</v>
      </c>
      <c r="BG1157" s="111">
        <f>IF(U1157="zákl. přenesená",N1157,0)</f>
        <v>0</v>
      </c>
      <c r="BH1157" s="111">
        <f>IF(U1157="sníž. přenesená",N1157,0)</f>
        <v>0</v>
      </c>
      <c r="BI1157" s="111">
        <f>IF(U1157="nulová",N1157,0)</f>
        <v>0</v>
      </c>
      <c r="BJ1157" s="22" t="s">
        <v>82</v>
      </c>
      <c r="BK1157" s="111">
        <f>ROUND(L1157*K1157,2)</f>
        <v>0</v>
      </c>
      <c r="BL1157" s="22" t="s">
        <v>252</v>
      </c>
      <c r="BM1157" s="22" t="s">
        <v>2102</v>
      </c>
    </row>
    <row r="1158" spans="1:65" s="177" customFormat="1" ht="22.95" customHeight="1" x14ac:dyDescent="0.3">
      <c r="B1158" s="178"/>
      <c r="C1158" s="179"/>
      <c r="D1158" s="179"/>
      <c r="E1158" s="180"/>
      <c r="F1158" s="259" t="s">
        <v>2103</v>
      </c>
      <c r="G1158" s="259"/>
      <c r="H1158" s="259"/>
      <c r="I1158" s="259"/>
      <c r="J1158" s="179"/>
      <c r="K1158" s="181">
        <v>228.488</v>
      </c>
      <c r="L1158" s="179"/>
      <c r="M1158" s="179"/>
      <c r="N1158" s="179"/>
      <c r="O1158" s="179"/>
      <c r="P1158" s="179"/>
      <c r="Q1158" s="179"/>
      <c r="R1158" s="182"/>
      <c r="T1158" s="183"/>
      <c r="U1158" s="179"/>
      <c r="V1158" s="179"/>
      <c r="W1158" s="179"/>
      <c r="X1158" s="179"/>
      <c r="Y1158" s="179"/>
      <c r="Z1158" s="179"/>
      <c r="AA1158" s="184"/>
      <c r="AT1158" s="185" t="s">
        <v>176</v>
      </c>
      <c r="AU1158" s="185" t="s">
        <v>98</v>
      </c>
      <c r="AV1158" s="177" t="s">
        <v>98</v>
      </c>
      <c r="AW1158" s="177" t="s">
        <v>32</v>
      </c>
      <c r="AX1158" s="177" t="s">
        <v>82</v>
      </c>
      <c r="AY1158" s="185" t="s">
        <v>168</v>
      </c>
    </row>
    <row r="1159" spans="1:65" s="39" customFormat="1" ht="22.95" customHeight="1" x14ac:dyDescent="0.3">
      <c r="B1159" s="139"/>
      <c r="C1159" s="170" t="s">
        <v>2104</v>
      </c>
      <c r="D1159" s="170" t="s">
        <v>169</v>
      </c>
      <c r="E1159" s="171" t="s">
        <v>2105</v>
      </c>
      <c r="F1159" s="256" t="s">
        <v>2106</v>
      </c>
      <c r="G1159" s="256"/>
      <c r="H1159" s="256"/>
      <c r="I1159" s="256"/>
      <c r="J1159" s="172" t="s">
        <v>422</v>
      </c>
      <c r="K1159" s="173">
        <v>147.94</v>
      </c>
      <c r="L1159" s="257">
        <v>0</v>
      </c>
      <c r="M1159" s="257"/>
      <c r="N1159" s="258">
        <f>ROUND(L1159*K1159,2)</f>
        <v>0</v>
      </c>
      <c r="O1159" s="258"/>
      <c r="P1159" s="258"/>
      <c r="Q1159" s="258"/>
      <c r="R1159" s="141"/>
      <c r="T1159" s="174"/>
      <c r="U1159" s="50" t="s">
        <v>39</v>
      </c>
      <c r="V1159" s="41"/>
      <c r="W1159" s="175">
        <f>V1159*K1159</f>
        <v>0</v>
      </c>
      <c r="X1159" s="175">
        <v>3.0000000000000001E-5</v>
      </c>
      <c r="Y1159" s="175">
        <f>X1159*K1159</f>
        <v>4.4381999999999998E-3</v>
      </c>
      <c r="Z1159" s="175">
        <v>0</v>
      </c>
      <c r="AA1159" s="176">
        <f>Z1159*K1159</f>
        <v>0</v>
      </c>
      <c r="AR1159" s="22" t="s">
        <v>252</v>
      </c>
      <c r="AT1159" s="22" t="s">
        <v>169</v>
      </c>
      <c r="AU1159" s="22" t="s">
        <v>98</v>
      </c>
      <c r="AY1159" s="22" t="s">
        <v>168</v>
      </c>
      <c r="BE1159" s="111">
        <f>IF(U1159="základní",N1159,0)</f>
        <v>0</v>
      </c>
      <c r="BF1159" s="111">
        <f>IF(U1159="snížená",N1159,0)</f>
        <v>0</v>
      </c>
      <c r="BG1159" s="111">
        <f>IF(U1159="zákl. přenesená",N1159,0)</f>
        <v>0</v>
      </c>
      <c r="BH1159" s="111">
        <f>IF(U1159="sníž. přenesená",N1159,0)</f>
        <v>0</v>
      </c>
      <c r="BI1159" s="111">
        <f>IF(U1159="nulová",N1159,0)</f>
        <v>0</v>
      </c>
      <c r="BJ1159" s="22" t="s">
        <v>82</v>
      </c>
      <c r="BK1159" s="111">
        <f>ROUND(L1159*K1159,2)</f>
        <v>0</v>
      </c>
      <c r="BL1159" s="22" t="s">
        <v>252</v>
      </c>
      <c r="BM1159" s="22" t="s">
        <v>2107</v>
      </c>
    </row>
    <row r="1160" spans="1:65" s="177" customFormat="1" ht="22.95" customHeight="1" x14ac:dyDescent="0.3">
      <c r="B1160" s="178"/>
      <c r="C1160" s="179"/>
      <c r="D1160" s="179"/>
      <c r="E1160" s="180"/>
      <c r="F1160" s="259" t="s">
        <v>2108</v>
      </c>
      <c r="G1160" s="259"/>
      <c r="H1160" s="259"/>
      <c r="I1160" s="259"/>
      <c r="J1160" s="179"/>
      <c r="K1160" s="181">
        <v>147.94</v>
      </c>
      <c r="L1160" s="179"/>
      <c r="M1160" s="179"/>
      <c r="N1160" s="179"/>
      <c r="O1160" s="179"/>
      <c r="P1160" s="179"/>
      <c r="Q1160" s="179"/>
      <c r="R1160" s="182"/>
      <c r="T1160" s="183"/>
      <c r="U1160" s="179"/>
      <c r="V1160" s="179"/>
      <c r="W1160" s="179"/>
      <c r="X1160" s="179"/>
      <c r="Y1160" s="179"/>
      <c r="Z1160" s="179"/>
      <c r="AA1160" s="184"/>
      <c r="AT1160" s="185" t="s">
        <v>176</v>
      </c>
      <c r="AU1160" s="185" t="s">
        <v>98</v>
      </c>
      <c r="AV1160" s="177" t="s">
        <v>98</v>
      </c>
      <c r="AW1160" s="177" t="s">
        <v>32</v>
      </c>
      <c r="AX1160" s="177" t="s">
        <v>82</v>
      </c>
      <c r="AY1160" s="185" t="s">
        <v>168</v>
      </c>
    </row>
    <row r="1161" spans="1:65" s="39" customFormat="1" ht="22.95" customHeight="1" x14ac:dyDescent="0.3">
      <c r="B1161" s="139"/>
      <c r="C1161" s="170" t="s">
        <v>2109</v>
      </c>
      <c r="D1161" s="170" t="s">
        <v>169</v>
      </c>
      <c r="E1161" s="171" t="s">
        <v>2110</v>
      </c>
      <c r="F1161" s="256" t="s">
        <v>2111</v>
      </c>
      <c r="G1161" s="256"/>
      <c r="H1161" s="256"/>
      <c r="I1161" s="256"/>
      <c r="J1161" s="172" t="s">
        <v>200</v>
      </c>
      <c r="K1161" s="173">
        <v>2.8490000000000002</v>
      </c>
      <c r="L1161" s="257">
        <v>0</v>
      </c>
      <c r="M1161" s="257"/>
      <c r="N1161" s="258">
        <f>ROUND(L1161*K1161,2)</f>
        <v>0</v>
      </c>
      <c r="O1161" s="258"/>
      <c r="P1161" s="258"/>
      <c r="Q1161" s="258"/>
      <c r="R1161" s="141"/>
      <c r="T1161" s="174"/>
      <c r="U1161" s="50" t="s">
        <v>39</v>
      </c>
      <c r="V1161" s="41"/>
      <c r="W1161" s="175">
        <f>V1161*K1161</f>
        <v>0</v>
      </c>
      <c r="X1161" s="175">
        <v>0</v>
      </c>
      <c r="Y1161" s="175">
        <f>X1161*K1161</f>
        <v>0</v>
      </c>
      <c r="Z1161" s="175">
        <v>0</v>
      </c>
      <c r="AA1161" s="176">
        <f>Z1161*K1161</f>
        <v>0</v>
      </c>
      <c r="AR1161" s="22" t="s">
        <v>252</v>
      </c>
      <c r="AT1161" s="22" t="s">
        <v>169</v>
      </c>
      <c r="AU1161" s="22" t="s">
        <v>98</v>
      </c>
      <c r="AY1161" s="22" t="s">
        <v>168</v>
      </c>
      <c r="BE1161" s="111">
        <f>IF(U1161="základní",N1161,0)</f>
        <v>0</v>
      </c>
      <c r="BF1161" s="111">
        <f>IF(U1161="snížená",N1161,0)</f>
        <v>0</v>
      </c>
      <c r="BG1161" s="111">
        <f>IF(U1161="zákl. přenesená",N1161,0)</f>
        <v>0</v>
      </c>
      <c r="BH1161" s="111">
        <f>IF(U1161="sníž. přenesená",N1161,0)</f>
        <v>0</v>
      </c>
      <c r="BI1161" s="111">
        <f>IF(U1161="nulová",N1161,0)</f>
        <v>0</v>
      </c>
      <c r="BJ1161" s="22" t="s">
        <v>82</v>
      </c>
      <c r="BK1161" s="111">
        <f>ROUND(L1161*K1161,2)</f>
        <v>0</v>
      </c>
      <c r="BL1161" s="22" t="s">
        <v>252</v>
      </c>
      <c r="BM1161" s="22" t="s">
        <v>2112</v>
      </c>
    </row>
    <row r="1162" spans="1:65" s="158" customFormat="1" ht="29.85" customHeight="1" x14ac:dyDescent="0.35">
      <c r="B1162" s="159"/>
      <c r="C1162" s="160"/>
      <c r="D1162" s="169" t="s">
        <v>133</v>
      </c>
      <c r="E1162" s="169"/>
      <c r="F1162" s="169"/>
      <c r="G1162" s="169"/>
      <c r="H1162" s="169"/>
      <c r="I1162" s="169"/>
      <c r="J1162" s="169"/>
      <c r="K1162" s="169"/>
      <c r="L1162" s="169"/>
      <c r="M1162" s="169"/>
      <c r="N1162" s="262">
        <f>BK1162</f>
        <v>0</v>
      </c>
      <c r="O1162" s="262"/>
      <c r="P1162" s="262"/>
      <c r="Q1162" s="262"/>
      <c r="R1162" s="162"/>
      <c r="T1162" s="163"/>
      <c r="U1162" s="160"/>
      <c r="V1162" s="160"/>
      <c r="W1162" s="164">
        <f>SUM(W1163:W1212)</f>
        <v>0</v>
      </c>
      <c r="X1162" s="160"/>
      <c r="Y1162" s="164">
        <f>SUM(Y1163:Y1212)</f>
        <v>0.23091457000000001</v>
      </c>
      <c r="Z1162" s="160"/>
      <c r="AA1162" s="165">
        <f>SUM(AA1163:AA1212)</f>
        <v>0</v>
      </c>
      <c r="AR1162" s="166" t="s">
        <v>98</v>
      </c>
      <c r="AT1162" s="167" t="s">
        <v>73</v>
      </c>
      <c r="AU1162" s="167" t="s">
        <v>82</v>
      </c>
      <c r="AY1162" s="166" t="s">
        <v>168</v>
      </c>
      <c r="BK1162" s="168">
        <f>SUM(BK1163:BK1212)</f>
        <v>0</v>
      </c>
    </row>
    <row r="1163" spans="1:65" s="39" customFormat="1" ht="22.95" customHeight="1" x14ac:dyDescent="0.3">
      <c r="B1163" s="139"/>
      <c r="C1163" s="170" t="s">
        <v>2113</v>
      </c>
      <c r="D1163" s="170" t="s">
        <v>169</v>
      </c>
      <c r="E1163" s="171" t="s">
        <v>2114</v>
      </c>
      <c r="F1163" s="256" t="s">
        <v>2115</v>
      </c>
      <c r="G1163" s="256"/>
      <c r="H1163" s="256"/>
      <c r="I1163" s="256"/>
      <c r="J1163" s="172" t="s">
        <v>211</v>
      </c>
      <c r="K1163" s="173">
        <v>452.39400000000001</v>
      </c>
      <c r="L1163" s="257">
        <v>0</v>
      </c>
      <c r="M1163" s="257"/>
      <c r="N1163" s="258">
        <f>ROUND(L1163*K1163,2)</f>
        <v>0</v>
      </c>
      <c r="O1163" s="258"/>
      <c r="P1163" s="258"/>
      <c r="Q1163" s="258"/>
      <c r="R1163" s="141"/>
      <c r="T1163" s="174"/>
      <c r="U1163" s="50" t="s">
        <v>39</v>
      </c>
      <c r="V1163" s="41"/>
      <c r="W1163" s="175">
        <f>V1163*K1163</f>
        <v>0</v>
      </c>
      <c r="X1163" s="175">
        <v>1.3999999999999999E-4</v>
      </c>
      <c r="Y1163" s="175">
        <f>X1163*K1163</f>
        <v>6.3335160000000001E-2</v>
      </c>
      <c r="Z1163" s="175">
        <v>0</v>
      </c>
      <c r="AA1163" s="176">
        <f>Z1163*K1163</f>
        <v>0</v>
      </c>
      <c r="AR1163" s="22" t="s">
        <v>252</v>
      </c>
      <c r="AT1163" s="22" t="s">
        <v>169</v>
      </c>
      <c r="AU1163" s="22" t="s">
        <v>98</v>
      </c>
      <c r="AY1163" s="22" t="s">
        <v>168</v>
      </c>
      <c r="BE1163" s="111">
        <f>IF(U1163="základní",N1163,0)</f>
        <v>0</v>
      </c>
      <c r="BF1163" s="111">
        <f>IF(U1163="snížená",N1163,0)</f>
        <v>0</v>
      </c>
      <c r="BG1163" s="111">
        <f>IF(U1163="zákl. přenesená",N1163,0)</f>
        <v>0</v>
      </c>
      <c r="BH1163" s="111">
        <f>IF(U1163="sníž. přenesená",N1163,0)</f>
        <v>0</v>
      </c>
      <c r="BI1163" s="111">
        <f>IF(U1163="nulová",N1163,0)</f>
        <v>0</v>
      </c>
      <c r="BJ1163" s="22" t="s">
        <v>82</v>
      </c>
      <c r="BK1163" s="111">
        <f>ROUND(L1163*K1163,2)</f>
        <v>0</v>
      </c>
      <c r="BL1163" s="22" t="s">
        <v>252</v>
      </c>
      <c r="BM1163" s="22" t="s">
        <v>2116</v>
      </c>
    </row>
    <row r="1164" spans="1:65" s="177" customFormat="1" ht="22.95" customHeight="1" x14ac:dyDescent="0.3">
      <c r="B1164" s="178"/>
      <c r="C1164" s="179"/>
      <c r="D1164" s="179"/>
      <c r="E1164" s="180"/>
      <c r="F1164" s="259" t="s">
        <v>2117</v>
      </c>
      <c r="G1164" s="259"/>
      <c r="H1164" s="259"/>
      <c r="I1164" s="259"/>
      <c r="J1164" s="179"/>
      <c r="K1164" s="181">
        <v>452.39400000000001</v>
      </c>
      <c r="L1164" s="179"/>
      <c r="M1164" s="179"/>
      <c r="N1164" s="179"/>
      <c r="O1164" s="179"/>
      <c r="P1164" s="179"/>
      <c r="Q1164" s="179"/>
      <c r="R1164" s="182"/>
      <c r="T1164" s="183"/>
      <c r="U1164" s="179"/>
      <c r="V1164" s="179"/>
      <c r="W1164" s="179"/>
      <c r="X1164" s="179"/>
      <c r="Y1164" s="179"/>
      <c r="Z1164" s="179"/>
      <c r="AA1164" s="184"/>
      <c r="AT1164" s="185" t="s">
        <v>176</v>
      </c>
      <c r="AU1164" s="185" t="s">
        <v>98</v>
      </c>
      <c r="AV1164" s="177" t="s">
        <v>98</v>
      </c>
      <c r="AW1164" s="177" t="s">
        <v>32</v>
      </c>
      <c r="AX1164" s="177" t="s">
        <v>82</v>
      </c>
      <c r="AY1164" s="185" t="s">
        <v>168</v>
      </c>
    </row>
    <row r="1165" spans="1:65" s="39" customFormat="1" ht="22.95" customHeight="1" x14ac:dyDescent="0.3">
      <c r="B1165" s="139"/>
      <c r="C1165" s="170" t="s">
        <v>2118</v>
      </c>
      <c r="D1165" s="170" t="s">
        <v>169</v>
      </c>
      <c r="E1165" s="171" t="s">
        <v>2119</v>
      </c>
      <c r="F1165" s="256" t="s">
        <v>2120</v>
      </c>
      <c r="G1165" s="256"/>
      <c r="H1165" s="256"/>
      <c r="I1165" s="256"/>
      <c r="J1165" s="172" t="s">
        <v>211</v>
      </c>
      <c r="K1165" s="173">
        <v>452.39400000000001</v>
      </c>
      <c r="L1165" s="257">
        <v>0</v>
      </c>
      <c r="M1165" s="257"/>
      <c r="N1165" s="258">
        <f>ROUND(L1165*K1165,2)</f>
        <v>0</v>
      </c>
      <c r="O1165" s="258"/>
      <c r="P1165" s="258"/>
      <c r="Q1165" s="258"/>
      <c r="R1165" s="141"/>
      <c r="T1165" s="174"/>
      <c r="U1165" s="50" t="s">
        <v>39</v>
      </c>
      <c r="V1165" s="41"/>
      <c r="W1165" s="175">
        <f>V1165*K1165</f>
        <v>0</v>
      </c>
      <c r="X1165" s="175">
        <v>1.3999999999999999E-4</v>
      </c>
      <c r="Y1165" s="175">
        <f>X1165*K1165</f>
        <v>6.3335160000000001E-2</v>
      </c>
      <c r="Z1165" s="175">
        <v>0</v>
      </c>
      <c r="AA1165" s="176">
        <f>Z1165*K1165</f>
        <v>0</v>
      </c>
      <c r="AR1165" s="22" t="s">
        <v>252</v>
      </c>
      <c r="AT1165" s="22" t="s">
        <v>169</v>
      </c>
      <c r="AU1165" s="22" t="s">
        <v>98</v>
      </c>
      <c r="AY1165" s="22" t="s">
        <v>168</v>
      </c>
      <c r="BE1165" s="111">
        <f>IF(U1165="základní",N1165,0)</f>
        <v>0</v>
      </c>
      <c r="BF1165" s="111">
        <f>IF(U1165="snížená",N1165,0)</f>
        <v>0</v>
      </c>
      <c r="BG1165" s="111">
        <f>IF(U1165="zákl. přenesená",N1165,0)</f>
        <v>0</v>
      </c>
      <c r="BH1165" s="111">
        <f>IF(U1165="sníž. přenesená",N1165,0)</f>
        <v>0</v>
      </c>
      <c r="BI1165" s="111">
        <f>IF(U1165="nulová",N1165,0)</f>
        <v>0</v>
      </c>
      <c r="BJ1165" s="22" t="s">
        <v>82</v>
      </c>
      <c r="BK1165" s="111">
        <f>ROUND(L1165*K1165,2)</f>
        <v>0</v>
      </c>
      <c r="BL1165" s="22" t="s">
        <v>252</v>
      </c>
      <c r="BM1165" s="22" t="s">
        <v>2121</v>
      </c>
    </row>
    <row r="1166" spans="1:65" s="177" customFormat="1" ht="22.95" customHeight="1" x14ac:dyDescent="0.3">
      <c r="B1166" s="178"/>
      <c r="C1166" s="179"/>
      <c r="D1166" s="179"/>
      <c r="E1166" s="180"/>
      <c r="F1166" s="259" t="s">
        <v>2117</v>
      </c>
      <c r="G1166" s="259"/>
      <c r="H1166" s="259"/>
      <c r="I1166" s="259"/>
      <c r="J1166" s="179"/>
      <c r="K1166" s="181">
        <v>452.39400000000001</v>
      </c>
      <c r="L1166" s="179"/>
      <c r="M1166" s="179"/>
      <c r="N1166" s="179"/>
      <c r="O1166" s="179"/>
      <c r="P1166" s="179"/>
      <c r="Q1166" s="179"/>
      <c r="R1166" s="182"/>
      <c r="T1166" s="183"/>
      <c r="U1166" s="179"/>
      <c r="V1166" s="179"/>
      <c r="W1166" s="179"/>
      <c r="X1166" s="179"/>
      <c r="Y1166" s="179"/>
      <c r="Z1166" s="179"/>
      <c r="AA1166" s="184"/>
      <c r="AT1166" s="185" t="s">
        <v>176</v>
      </c>
      <c r="AU1166" s="185" t="s">
        <v>98</v>
      </c>
      <c r="AV1166" s="177" t="s">
        <v>98</v>
      </c>
      <c r="AW1166" s="177" t="s">
        <v>32</v>
      </c>
      <c r="AX1166" s="177" t="s">
        <v>82</v>
      </c>
      <c r="AY1166" s="185" t="s">
        <v>168</v>
      </c>
    </row>
    <row r="1167" spans="1:65" s="39" customFormat="1" ht="22.95" customHeight="1" x14ac:dyDescent="0.3">
      <c r="B1167" s="139"/>
      <c r="C1167" s="170" t="s">
        <v>2122</v>
      </c>
      <c r="D1167" s="170" t="s">
        <v>169</v>
      </c>
      <c r="E1167" s="171" t="s">
        <v>2123</v>
      </c>
      <c r="F1167" s="256" t="s">
        <v>2124</v>
      </c>
      <c r="G1167" s="256"/>
      <c r="H1167" s="256"/>
      <c r="I1167" s="256"/>
      <c r="J1167" s="172" t="s">
        <v>211</v>
      </c>
      <c r="K1167" s="173">
        <v>452.39400000000001</v>
      </c>
      <c r="L1167" s="257">
        <v>0</v>
      </c>
      <c r="M1167" s="257"/>
      <c r="N1167" s="258">
        <f>ROUND(L1167*K1167,2)</f>
        <v>0</v>
      </c>
      <c r="O1167" s="258"/>
      <c r="P1167" s="258"/>
      <c r="Q1167" s="258"/>
      <c r="R1167" s="141"/>
      <c r="T1167" s="174"/>
      <c r="U1167" s="50" t="s">
        <v>39</v>
      </c>
      <c r="V1167" s="41"/>
      <c r="W1167" s="175">
        <f>V1167*K1167</f>
        <v>0</v>
      </c>
      <c r="X1167" s="175">
        <v>6.0000000000000002E-5</v>
      </c>
      <c r="Y1167" s="175">
        <f>X1167*K1167</f>
        <v>2.714364E-2</v>
      </c>
      <c r="Z1167" s="175">
        <v>0</v>
      </c>
      <c r="AA1167" s="176">
        <f>Z1167*K1167</f>
        <v>0</v>
      </c>
      <c r="AR1167" s="22" t="s">
        <v>252</v>
      </c>
      <c r="AT1167" s="22" t="s">
        <v>169</v>
      </c>
      <c r="AU1167" s="22" t="s">
        <v>98</v>
      </c>
      <c r="AY1167" s="22" t="s">
        <v>168</v>
      </c>
      <c r="BE1167" s="111">
        <f>IF(U1167="základní",N1167,0)</f>
        <v>0</v>
      </c>
      <c r="BF1167" s="111">
        <f>IF(U1167="snížená",N1167,0)</f>
        <v>0</v>
      </c>
      <c r="BG1167" s="111">
        <f>IF(U1167="zákl. přenesená",N1167,0)</f>
        <v>0</v>
      </c>
      <c r="BH1167" s="111">
        <f>IF(U1167="sníž. přenesená",N1167,0)</f>
        <v>0</v>
      </c>
      <c r="BI1167" s="111">
        <f>IF(U1167="nulová",N1167,0)</f>
        <v>0</v>
      </c>
      <c r="BJ1167" s="22" t="s">
        <v>82</v>
      </c>
      <c r="BK1167" s="111">
        <f>ROUND(L1167*K1167,2)</f>
        <v>0</v>
      </c>
      <c r="BL1167" s="22" t="s">
        <v>252</v>
      </c>
      <c r="BM1167" s="22" t="s">
        <v>2125</v>
      </c>
    </row>
    <row r="1168" spans="1:65" s="177" customFormat="1" ht="22.95" customHeight="1" x14ac:dyDescent="0.3">
      <c r="B1168" s="178"/>
      <c r="C1168" s="179"/>
      <c r="D1168" s="179"/>
      <c r="E1168" s="180"/>
      <c r="F1168" s="259" t="s">
        <v>2117</v>
      </c>
      <c r="G1168" s="259"/>
      <c r="H1168" s="259"/>
      <c r="I1168" s="259"/>
      <c r="J1168" s="179"/>
      <c r="K1168" s="181">
        <v>452.39400000000001</v>
      </c>
      <c r="L1168" s="179"/>
      <c r="M1168" s="179"/>
      <c r="N1168" s="179"/>
      <c r="O1168" s="179"/>
      <c r="P1168" s="179"/>
      <c r="Q1168" s="179"/>
      <c r="R1168" s="182"/>
      <c r="T1168" s="183"/>
      <c r="U1168" s="179"/>
      <c r="V1168" s="179"/>
      <c r="W1168" s="179"/>
      <c r="X1168" s="179"/>
      <c r="Y1168" s="179"/>
      <c r="Z1168" s="179"/>
      <c r="AA1168" s="184"/>
      <c r="AT1168" s="185" t="s">
        <v>176</v>
      </c>
      <c r="AU1168" s="185" t="s">
        <v>98</v>
      </c>
      <c r="AV1168" s="177" t="s">
        <v>98</v>
      </c>
      <c r="AW1168" s="177" t="s">
        <v>32</v>
      </c>
      <c r="AX1168" s="177" t="s">
        <v>82</v>
      </c>
      <c r="AY1168" s="185" t="s">
        <v>168</v>
      </c>
    </row>
    <row r="1169" spans="1:65" s="39" customFormat="1" ht="34.200000000000003" customHeight="1" x14ac:dyDescent="0.3">
      <c r="B1169" s="139"/>
      <c r="C1169" s="170" t="s">
        <v>2126</v>
      </c>
      <c r="D1169" s="170" t="s">
        <v>169</v>
      </c>
      <c r="E1169" s="171" t="s">
        <v>2127</v>
      </c>
      <c r="F1169" s="256" t="s">
        <v>2128</v>
      </c>
      <c r="G1169" s="256"/>
      <c r="H1169" s="256"/>
      <c r="I1169" s="256"/>
      <c r="J1169" s="172" t="s">
        <v>211</v>
      </c>
      <c r="K1169" s="173">
        <v>441.286</v>
      </c>
      <c r="L1169" s="257">
        <v>0</v>
      </c>
      <c r="M1169" s="257"/>
      <c r="N1169" s="258">
        <f>ROUND(L1169*K1169,2)</f>
        <v>0</v>
      </c>
      <c r="O1169" s="258"/>
      <c r="P1169" s="258"/>
      <c r="Q1169" s="258"/>
      <c r="R1169" s="141"/>
      <c r="T1169" s="174"/>
      <c r="U1169" s="50" t="s">
        <v>39</v>
      </c>
      <c r="V1169" s="41"/>
      <c r="W1169" s="175">
        <f>V1169*K1169</f>
        <v>0</v>
      </c>
      <c r="X1169" s="175">
        <v>1.3999999999999999E-4</v>
      </c>
      <c r="Y1169" s="175">
        <f>X1169*K1169</f>
        <v>6.1780039999999994E-2</v>
      </c>
      <c r="Z1169" s="175">
        <v>0</v>
      </c>
      <c r="AA1169" s="176">
        <f>Z1169*K1169</f>
        <v>0</v>
      </c>
      <c r="AR1169" s="22" t="s">
        <v>252</v>
      </c>
      <c r="AT1169" s="22" t="s">
        <v>169</v>
      </c>
      <c r="AU1169" s="22" t="s">
        <v>98</v>
      </c>
      <c r="AY1169" s="22" t="s">
        <v>168</v>
      </c>
      <c r="BE1169" s="111">
        <f>IF(U1169="základní",N1169,0)</f>
        <v>0</v>
      </c>
      <c r="BF1169" s="111">
        <f>IF(U1169="snížená",N1169,0)</f>
        <v>0</v>
      </c>
      <c r="BG1169" s="111">
        <f>IF(U1169="zákl. přenesená",N1169,0)</f>
        <v>0</v>
      </c>
      <c r="BH1169" s="111">
        <f>IF(U1169="sníž. přenesená",N1169,0)</f>
        <v>0</v>
      </c>
      <c r="BI1169" s="111">
        <f>IF(U1169="nulová",N1169,0)</f>
        <v>0</v>
      </c>
      <c r="BJ1169" s="22" t="s">
        <v>82</v>
      </c>
      <c r="BK1169" s="111">
        <f>ROUND(L1169*K1169,2)</f>
        <v>0</v>
      </c>
      <c r="BL1169" s="22" t="s">
        <v>252</v>
      </c>
      <c r="BM1169" s="22" t="s">
        <v>2129</v>
      </c>
    </row>
    <row r="1170" spans="1:65" s="177" customFormat="1" ht="14.4" customHeight="1" x14ac:dyDescent="0.3">
      <c r="B1170" s="178"/>
      <c r="C1170" s="179"/>
      <c r="D1170" s="179"/>
      <c r="E1170" s="180"/>
      <c r="F1170" s="259" t="s">
        <v>2130</v>
      </c>
      <c r="G1170" s="259"/>
      <c r="H1170" s="259"/>
      <c r="I1170" s="259"/>
      <c r="J1170" s="179"/>
      <c r="K1170" s="181">
        <v>2.016</v>
      </c>
      <c r="L1170" s="179"/>
      <c r="M1170" s="179"/>
      <c r="N1170" s="179"/>
      <c r="O1170" s="179"/>
      <c r="P1170" s="179"/>
      <c r="Q1170" s="179"/>
      <c r="R1170" s="182"/>
      <c r="T1170" s="183"/>
      <c r="U1170" s="179"/>
      <c r="V1170" s="179"/>
      <c r="W1170" s="179"/>
      <c r="X1170" s="179"/>
      <c r="Y1170" s="179"/>
      <c r="Z1170" s="179"/>
      <c r="AA1170" s="184"/>
      <c r="AT1170" s="185" t="s">
        <v>176</v>
      </c>
      <c r="AU1170" s="185" t="s">
        <v>98</v>
      </c>
      <c r="AV1170" s="177" t="s">
        <v>98</v>
      </c>
      <c r="AW1170" s="177" t="s">
        <v>32</v>
      </c>
      <c r="AX1170" s="177" t="s">
        <v>74</v>
      </c>
      <c r="AY1170" s="185" t="s">
        <v>168</v>
      </c>
    </row>
    <row r="1171" spans="1:65" ht="14.4" customHeight="1" x14ac:dyDescent="0.3">
      <c r="A1171" s="177"/>
      <c r="B1171" s="178"/>
      <c r="C1171" s="179"/>
      <c r="D1171" s="179"/>
      <c r="E1171" s="180"/>
      <c r="F1171" s="260" t="s">
        <v>2131</v>
      </c>
      <c r="G1171" s="260"/>
      <c r="H1171" s="260"/>
      <c r="I1171" s="260"/>
      <c r="J1171" s="179"/>
      <c r="K1171" s="181">
        <v>1.76</v>
      </c>
      <c r="L1171" s="179"/>
      <c r="M1171" s="179"/>
      <c r="N1171" s="179"/>
      <c r="O1171" s="179"/>
      <c r="P1171" s="179"/>
      <c r="Q1171" s="179"/>
      <c r="R1171" s="182"/>
      <c r="T1171" s="183"/>
      <c r="U1171" s="179"/>
      <c r="V1171" s="179"/>
      <c r="W1171" s="179"/>
      <c r="X1171" s="179"/>
      <c r="Y1171" s="179"/>
      <c r="Z1171" s="179"/>
      <c r="AA1171" s="184"/>
      <c r="AT1171" s="185" t="s">
        <v>176</v>
      </c>
      <c r="AU1171" s="185" t="s">
        <v>98</v>
      </c>
      <c r="AV1171" s="177" t="s">
        <v>98</v>
      </c>
      <c r="AW1171" s="177" t="s">
        <v>32</v>
      </c>
      <c r="AX1171" s="177" t="s">
        <v>74</v>
      </c>
      <c r="AY1171" s="185" t="s">
        <v>168</v>
      </c>
    </row>
    <row r="1172" spans="1:65" ht="14.4" customHeight="1" x14ac:dyDescent="0.3">
      <c r="A1172" s="177"/>
      <c r="B1172" s="178"/>
      <c r="C1172" s="179"/>
      <c r="D1172" s="179"/>
      <c r="E1172" s="180"/>
      <c r="F1172" s="260" t="s">
        <v>2132</v>
      </c>
      <c r="G1172" s="260"/>
      <c r="H1172" s="260"/>
      <c r="I1172" s="260"/>
      <c r="J1172" s="179"/>
      <c r="K1172" s="181">
        <v>34.466000000000001</v>
      </c>
      <c r="L1172" s="179"/>
      <c r="M1172" s="179"/>
      <c r="N1172" s="179"/>
      <c r="O1172" s="179"/>
      <c r="P1172" s="179"/>
      <c r="Q1172" s="179"/>
      <c r="R1172" s="182"/>
      <c r="T1172" s="183"/>
      <c r="U1172" s="179"/>
      <c r="V1172" s="179"/>
      <c r="W1172" s="179"/>
      <c r="X1172" s="179"/>
      <c r="Y1172" s="179"/>
      <c r="Z1172" s="179"/>
      <c r="AA1172" s="184"/>
      <c r="AT1172" s="185" t="s">
        <v>176</v>
      </c>
      <c r="AU1172" s="185" t="s">
        <v>98</v>
      </c>
      <c r="AV1172" s="177" t="s">
        <v>98</v>
      </c>
      <c r="AW1172" s="177" t="s">
        <v>32</v>
      </c>
      <c r="AX1172" s="177" t="s">
        <v>74</v>
      </c>
      <c r="AY1172" s="185" t="s">
        <v>168</v>
      </c>
    </row>
    <row r="1173" spans="1:65" ht="14.4" customHeight="1" x14ac:dyDescent="0.3">
      <c r="A1173" s="177"/>
      <c r="B1173" s="178"/>
      <c r="C1173" s="179"/>
      <c r="D1173" s="179"/>
      <c r="E1173" s="180"/>
      <c r="F1173" s="260" t="s">
        <v>2133</v>
      </c>
      <c r="G1173" s="260"/>
      <c r="H1173" s="260"/>
      <c r="I1173" s="260"/>
      <c r="J1173" s="179"/>
      <c r="K1173" s="181">
        <v>0.57599999999999996</v>
      </c>
      <c r="L1173" s="179"/>
      <c r="M1173" s="179"/>
      <c r="N1173" s="179"/>
      <c r="O1173" s="179"/>
      <c r="P1173" s="179"/>
      <c r="Q1173" s="179"/>
      <c r="R1173" s="182"/>
      <c r="T1173" s="183"/>
      <c r="U1173" s="179"/>
      <c r="V1173" s="179"/>
      <c r="W1173" s="179"/>
      <c r="X1173" s="179"/>
      <c r="Y1173" s="179"/>
      <c r="Z1173" s="179"/>
      <c r="AA1173" s="184"/>
      <c r="AT1173" s="185" t="s">
        <v>176</v>
      </c>
      <c r="AU1173" s="185" t="s">
        <v>98</v>
      </c>
      <c r="AV1173" s="177" t="s">
        <v>98</v>
      </c>
      <c r="AW1173" s="177" t="s">
        <v>32</v>
      </c>
      <c r="AX1173" s="177" t="s">
        <v>74</v>
      </c>
      <c r="AY1173" s="185" t="s">
        <v>168</v>
      </c>
    </row>
    <row r="1174" spans="1:65" ht="14.4" customHeight="1" x14ac:dyDescent="0.3">
      <c r="A1174" s="177"/>
      <c r="B1174" s="178"/>
      <c r="C1174" s="179"/>
      <c r="D1174" s="179"/>
      <c r="E1174" s="180"/>
      <c r="F1174" s="260" t="s">
        <v>2134</v>
      </c>
      <c r="G1174" s="260"/>
      <c r="H1174" s="260"/>
      <c r="I1174" s="260"/>
      <c r="J1174" s="179"/>
      <c r="K1174" s="181">
        <v>22.175999999999998</v>
      </c>
      <c r="L1174" s="179"/>
      <c r="M1174" s="179"/>
      <c r="N1174" s="179"/>
      <c r="O1174" s="179"/>
      <c r="P1174" s="179"/>
      <c r="Q1174" s="179"/>
      <c r="R1174" s="182"/>
      <c r="T1174" s="183"/>
      <c r="U1174" s="179"/>
      <c r="V1174" s="179"/>
      <c r="W1174" s="179"/>
      <c r="X1174" s="179"/>
      <c r="Y1174" s="179"/>
      <c r="Z1174" s="179"/>
      <c r="AA1174" s="184"/>
      <c r="AT1174" s="185" t="s">
        <v>176</v>
      </c>
      <c r="AU1174" s="185" t="s">
        <v>98</v>
      </c>
      <c r="AV1174" s="177" t="s">
        <v>98</v>
      </c>
      <c r="AW1174" s="177" t="s">
        <v>32</v>
      </c>
      <c r="AX1174" s="177" t="s">
        <v>74</v>
      </c>
      <c r="AY1174" s="185" t="s">
        <v>168</v>
      </c>
    </row>
    <row r="1175" spans="1:65" ht="14.4" customHeight="1" x14ac:dyDescent="0.3">
      <c r="A1175" s="177"/>
      <c r="B1175" s="178"/>
      <c r="C1175" s="179"/>
      <c r="D1175" s="179"/>
      <c r="E1175" s="180"/>
      <c r="F1175" s="260" t="s">
        <v>2135</v>
      </c>
      <c r="G1175" s="260"/>
      <c r="H1175" s="260"/>
      <c r="I1175" s="260"/>
      <c r="J1175" s="179"/>
      <c r="K1175" s="181">
        <v>1.296</v>
      </c>
      <c r="L1175" s="179"/>
      <c r="M1175" s="179"/>
      <c r="N1175" s="179"/>
      <c r="O1175" s="179"/>
      <c r="P1175" s="179"/>
      <c r="Q1175" s="179"/>
      <c r="R1175" s="182"/>
      <c r="T1175" s="183"/>
      <c r="U1175" s="179"/>
      <c r="V1175" s="179"/>
      <c r="W1175" s="179"/>
      <c r="X1175" s="179"/>
      <c r="Y1175" s="179"/>
      <c r="Z1175" s="179"/>
      <c r="AA1175" s="184"/>
      <c r="AT1175" s="185" t="s">
        <v>176</v>
      </c>
      <c r="AU1175" s="185" t="s">
        <v>98</v>
      </c>
      <c r="AV1175" s="177" t="s">
        <v>98</v>
      </c>
      <c r="AW1175" s="177" t="s">
        <v>32</v>
      </c>
      <c r="AX1175" s="177" t="s">
        <v>74</v>
      </c>
      <c r="AY1175" s="185" t="s">
        <v>168</v>
      </c>
    </row>
    <row r="1176" spans="1:65" ht="14.4" customHeight="1" x14ac:dyDescent="0.3">
      <c r="A1176" s="177"/>
      <c r="B1176" s="178"/>
      <c r="C1176" s="179"/>
      <c r="D1176" s="179"/>
      <c r="E1176" s="180"/>
      <c r="F1176" s="260" t="s">
        <v>2136</v>
      </c>
      <c r="G1176" s="260"/>
      <c r="H1176" s="260"/>
      <c r="I1176" s="260"/>
      <c r="J1176" s="179"/>
      <c r="K1176" s="181">
        <v>3.528</v>
      </c>
      <c r="L1176" s="179"/>
      <c r="M1176" s="179"/>
      <c r="N1176" s="179"/>
      <c r="O1176" s="179"/>
      <c r="P1176" s="179"/>
      <c r="Q1176" s="179"/>
      <c r="R1176" s="182"/>
      <c r="T1176" s="183"/>
      <c r="U1176" s="179"/>
      <c r="V1176" s="179"/>
      <c r="W1176" s="179"/>
      <c r="X1176" s="179"/>
      <c r="Y1176" s="179"/>
      <c r="Z1176" s="179"/>
      <c r="AA1176" s="184"/>
      <c r="AT1176" s="185" t="s">
        <v>176</v>
      </c>
      <c r="AU1176" s="185" t="s">
        <v>98</v>
      </c>
      <c r="AV1176" s="177" t="s">
        <v>98</v>
      </c>
      <c r="AW1176" s="177" t="s">
        <v>32</v>
      </c>
      <c r="AX1176" s="177" t="s">
        <v>74</v>
      </c>
      <c r="AY1176" s="185" t="s">
        <v>168</v>
      </c>
    </row>
    <row r="1177" spans="1:65" ht="14.4" customHeight="1" x14ac:dyDescent="0.3">
      <c r="A1177" s="177"/>
      <c r="B1177" s="178"/>
      <c r="C1177" s="179"/>
      <c r="D1177" s="179"/>
      <c r="E1177" s="180"/>
      <c r="F1177" s="260" t="s">
        <v>2137</v>
      </c>
      <c r="G1177" s="260"/>
      <c r="H1177" s="260"/>
      <c r="I1177" s="260"/>
      <c r="J1177" s="179"/>
      <c r="K1177" s="181">
        <v>3.8639999999999999</v>
      </c>
      <c r="L1177" s="179"/>
      <c r="M1177" s="179"/>
      <c r="N1177" s="179"/>
      <c r="O1177" s="179"/>
      <c r="P1177" s="179"/>
      <c r="Q1177" s="179"/>
      <c r="R1177" s="182"/>
      <c r="T1177" s="183"/>
      <c r="U1177" s="179"/>
      <c r="V1177" s="179"/>
      <c r="W1177" s="179"/>
      <c r="X1177" s="179"/>
      <c r="Y1177" s="179"/>
      <c r="Z1177" s="179"/>
      <c r="AA1177" s="184"/>
      <c r="AT1177" s="185" t="s">
        <v>176</v>
      </c>
      <c r="AU1177" s="185" t="s">
        <v>98</v>
      </c>
      <c r="AV1177" s="177" t="s">
        <v>98</v>
      </c>
      <c r="AW1177" s="177" t="s">
        <v>32</v>
      </c>
      <c r="AX1177" s="177" t="s">
        <v>74</v>
      </c>
      <c r="AY1177" s="185" t="s">
        <v>168</v>
      </c>
    </row>
    <row r="1178" spans="1:65" ht="14.4" customHeight="1" x14ac:dyDescent="0.3">
      <c r="A1178" s="177"/>
      <c r="B1178" s="178"/>
      <c r="C1178" s="179"/>
      <c r="D1178" s="179"/>
      <c r="E1178" s="180"/>
      <c r="F1178" s="260" t="s">
        <v>2138</v>
      </c>
      <c r="G1178" s="260"/>
      <c r="H1178" s="260"/>
      <c r="I1178" s="260"/>
      <c r="J1178" s="179"/>
      <c r="K1178" s="181">
        <v>4.7039999999999997</v>
      </c>
      <c r="L1178" s="179"/>
      <c r="M1178" s="179"/>
      <c r="N1178" s="179"/>
      <c r="O1178" s="179"/>
      <c r="P1178" s="179"/>
      <c r="Q1178" s="179"/>
      <c r="R1178" s="182"/>
      <c r="T1178" s="183"/>
      <c r="U1178" s="179"/>
      <c r="V1178" s="179"/>
      <c r="W1178" s="179"/>
      <c r="X1178" s="179"/>
      <c r="Y1178" s="179"/>
      <c r="Z1178" s="179"/>
      <c r="AA1178" s="184"/>
      <c r="AT1178" s="185" t="s">
        <v>176</v>
      </c>
      <c r="AU1178" s="185" t="s">
        <v>98</v>
      </c>
      <c r="AV1178" s="177" t="s">
        <v>98</v>
      </c>
      <c r="AW1178" s="177" t="s">
        <v>32</v>
      </c>
      <c r="AX1178" s="177" t="s">
        <v>74</v>
      </c>
      <c r="AY1178" s="185" t="s">
        <v>168</v>
      </c>
    </row>
    <row r="1179" spans="1:65" ht="14.4" customHeight="1" x14ac:dyDescent="0.3">
      <c r="A1179" s="177"/>
      <c r="B1179" s="178"/>
      <c r="C1179" s="179"/>
      <c r="D1179" s="179"/>
      <c r="E1179" s="180"/>
      <c r="F1179" s="260" t="s">
        <v>2139</v>
      </c>
      <c r="G1179" s="260"/>
      <c r="H1179" s="260"/>
      <c r="I1179" s="260"/>
      <c r="J1179" s="179"/>
      <c r="K1179" s="181">
        <v>166</v>
      </c>
      <c r="L1179" s="179"/>
      <c r="M1179" s="179"/>
      <c r="N1179" s="179"/>
      <c r="O1179" s="179"/>
      <c r="P1179" s="179"/>
      <c r="Q1179" s="179"/>
      <c r="R1179" s="182"/>
      <c r="T1179" s="183"/>
      <c r="U1179" s="179"/>
      <c r="V1179" s="179"/>
      <c r="W1179" s="179"/>
      <c r="X1179" s="179"/>
      <c r="Y1179" s="179"/>
      <c r="Z1179" s="179"/>
      <c r="AA1179" s="184"/>
      <c r="AT1179" s="185" t="s">
        <v>176</v>
      </c>
      <c r="AU1179" s="185" t="s">
        <v>98</v>
      </c>
      <c r="AV1179" s="177" t="s">
        <v>98</v>
      </c>
      <c r="AW1179" s="177" t="s">
        <v>32</v>
      </c>
      <c r="AX1179" s="177" t="s">
        <v>74</v>
      </c>
      <c r="AY1179" s="185" t="s">
        <v>168</v>
      </c>
    </row>
    <row r="1180" spans="1:65" ht="14.4" customHeight="1" x14ac:dyDescent="0.3">
      <c r="A1180" s="177"/>
      <c r="B1180" s="178"/>
      <c r="C1180" s="179"/>
      <c r="D1180" s="179"/>
      <c r="E1180" s="180"/>
      <c r="F1180" s="260" t="s">
        <v>2140</v>
      </c>
      <c r="G1180" s="260"/>
      <c r="H1180" s="260"/>
      <c r="I1180" s="260"/>
      <c r="J1180" s="179"/>
      <c r="K1180" s="181">
        <v>27</v>
      </c>
      <c r="L1180" s="179"/>
      <c r="M1180" s="179"/>
      <c r="N1180" s="179"/>
      <c r="O1180" s="179"/>
      <c r="P1180" s="179"/>
      <c r="Q1180" s="179"/>
      <c r="R1180" s="182"/>
      <c r="T1180" s="183"/>
      <c r="U1180" s="179"/>
      <c r="V1180" s="179"/>
      <c r="W1180" s="179"/>
      <c r="X1180" s="179"/>
      <c r="Y1180" s="179"/>
      <c r="Z1180" s="179"/>
      <c r="AA1180" s="184"/>
      <c r="AT1180" s="185" t="s">
        <v>176</v>
      </c>
      <c r="AU1180" s="185" t="s">
        <v>98</v>
      </c>
      <c r="AV1180" s="177" t="s">
        <v>98</v>
      </c>
      <c r="AW1180" s="177" t="s">
        <v>32</v>
      </c>
      <c r="AX1180" s="177" t="s">
        <v>74</v>
      </c>
      <c r="AY1180" s="185" t="s">
        <v>168</v>
      </c>
    </row>
    <row r="1181" spans="1:65" ht="14.4" customHeight="1" x14ac:dyDescent="0.3">
      <c r="A1181" s="177"/>
      <c r="B1181" s="178"/>
      <c r="C1181" s="179"/>
      <c r="D1181" s="179"/>
      <c r="E1181" s="180"/>
      <c r="F1181" s="260" t="s">
        <v>960</v>
      </c>
      <c r="G1181" s="260"/>
      <c r="H1181" s="260"/>
      <c r="I1181" s="260"/>
      <c r="J1181" s="179"/>
      <c r="K1181" s="181">
        <v>26.18</v>
      </c>
      <c r="L1181" s="179"/>
      <c r="M1181" s="179"/>
      <c r="N1181" s="179"/>
      <c r="O1181" s="179"/>
      <c r="P1181" s="179"/>
      <c r="Q1181" s="179"/>
      <c r="R1181" s="182"/>
      <c r="T1181" s="183"/>
      <c r="U1181" s="179"/>
      <c r="V1181" s="179"/>
      <c r="W1181" s="179"/>
      <c r="X1181" s="179"/>
      <c r="Y1181" s="179"/>
      <c r="Z1181" s="179"/>
      <c r="AA1181" s="184"/>
      <c r="AT1181" s="185" t="s">
        <v>176</v>
      </c>
      <c r="AU1181" s="185" t="s">
        <v>98</v>
      </c>
      <c r="AV1181" s="177" t="s">
        <v>98</v>
      </c>
      <c r="AW1181" s="177" t="s">
        <v>32</v>
      </c>
      <c r="AX1181" s="177" t="s">
        <v>74</v>
      </c>
      <c r="AY1181" s="185" t="s">
        <v>168</v>
      </c>
    </row>
    <row r="1182" spans="1:65" ht="14.4" customHeight="1" x14ac:dyDescent="0.3">
      <c r="A1182" s="177"/>
      <c r="B1182" s="178"/>
      <c r="C1182" s="179"/>
      <c r="D1182" s="179"/>
      <c r="E1182" s="180"/>
      <c r="F1182" s="260" t="s">
        <v>945</v>
      </c>
      <c r="G1182" s="260"/>
      <c r="H1182" s="260"/>
      <c r="I1182" s="260"/>
      <c r="J1182" s="179"/>
      <c r="K1182" s="181">
        <v>72.260000000000005</v>
      </c>
      <c r="L1182" s="179"/>
      <c r="M1182" s="179"/>
      <c r="N1182" s="179"/>
      <c r="O1182" s="179"/>
      <c r="P1182" s="179"/>
      <c r="Q1182" s="179"/>
      <c r="R1182" s="182"/>
      <c r="T1182" s="183"/>
      <c r="U1182" s="179"/>
      <c r="V1182" s="179"/>
      <c r="W1182" s="179"/>
      <c r="X1182" s="179"/>
      <c r="Y1182" s="179"/>
      <c r="Z1182" s="179"/>
      <c r="AA1182" s="184"/>
      <c r="AT1182" s="185" t="s">
        <v>176</v>
      </c>
      <c r="AU1182" s="185" t="s">
        <v>98</v>
      </c>
      <c r="AV1182" s="177" t="s">
        <v>98</v>
      </c>
      <c r="AW1182" s="177" t="s">
        <v>32</v>
      </c>
      <c r="AX1182" s="177" t="s">
        <v>74</v>
      </c>
      <c r="AY1182" s="185" t="s">
        <v>168</v>
      </c>
    </row>
    <row r="1183" spans="1:65" ht="14.4" customHeight="1" x14ac:dyDescent="0.3">
      <c r="A1183" s="177"/>
      <c r="B1183" s="178"/>
      <c r="C1183" s="179"/>
      <c r="D1183" s="179"/>
      <c r="E1183" s="180"/>
      <c r="F1183" s="260" t="s">
        <v>946</v>
      </c>
      <c r="G1183" s="260"/>
      <c r="H1183" s="260"/>
      <c r="I1183" s="260"/>
      <c r="J1183" s="179"/>
      <c r="K1183" s="181">
        <v>20.34</v>
      </c>
      <c r="L1183" s="179"/>
      <c r="M1183" s="179"/>
      <c r="N1183" s="179"/>
      <c r="O1183" s="179"/>
      <c r="P1183" s="179"/>
      <c r="Q1183" s="179"/>
      <c r="R1183" s="182"/>
      <c r="T1183" s="183"/>
      <c r="U1183" s="179"/>
      <c r="V1183" s="179"/>
      <c r="W1183" s="179"/>
      <c r="X1183" s="179"/>
      <c r="Y1183" s="179"/>
      <c r="Z1183" s="179"/>
      <c r="AA1183" s="184"/>
      <c r="AT1183" s="185" t="s">
        <v>176</v>
      </c>
      <c r="AU1183" s="185" t="s">
        <v>98</v>
      </c>
      <c r="AV1183" s="177" t="s">
        <v>98</v>
      </c>
      <c r="AW1183" s="177" t="s">
        <v>32</v>
      </c>
      <c r="AX1183" s="177" t="s">
        <v>74</v>
      </c>
      <c r="AY1183" s="185" t="s">
        <v>168</v>
      </c>
    </row>
    <row r="1184" spans="1:65" ht="14.4" customHeight="1" x14ac:dyDescent="0.3">
      <c r="A1184" s="177"/>
      <c r="B1184" s="178"/>
      <c r="C1184" s="179"/>
      <c r="D1184" s="179"/>
      <c r="E1184" s="180"/>
      <c r="F1184" s="260" t="s">
        <v>947</v>
      </c>
      <c r="G1184" s="260"/>
      <c r="H1184" s="260"/>
      <c r="I1184" s="260"/>
      <c r="J1184" s="179"/>
      <c r="K1184" s="181">
        <v>53.42</v>
      </c>
      <c r="L1184" s="179"/>
      <c r="M1184" s="179"/>
      <c r="N1184" s="179"/>
      <c r="O1184" s="179"/>
      <c r="P1184" s="179"/>
      <c r="Q1184" s="179"/>
      <c r="R1184" s="182"/>
      <c r="T1184" s="183"/>
      <c r="U1184" s="179"/>
      <c r="V1184" s="179"/>
      <c r="W1184" s="179"/>
      <c r="X1184" s="179"/>
      <c r="Y1184" s="179"/>
      <c r="Z1184" s="179"/>
      <c r="AA1184" s="184"/>
      <c r="AT1184" s="185" t="s">
        <v>176</v>
      </c>
      <c r="AU1184" s="185" t="s">
        <v>98</v>
      </c>
      <c r="AV1184" s="177" t="s">
        <v>98</v>
      </c>
      <c r="AW1184" s="177" t="s">
        <v>32</v>
      </c>
      <c r="AX1184" s="177" t="s">
        <v>74</v>
      </c>
      <c r="AY1184" s="185" t="s">
        <v>168</v>
      </c>
    </row>
    <row r="1185" spans="1:65" ht="14.4" customHeight="1" x14ac:dyDescent="0.3">
      <c r="A1185" s="177"/>
      <c r="B1185" s="178"/>
      <c r="C1185" s="179"/>
      <c r="D1185" s="179"/>
      <c r="E1185" s="180"/>
      <c r="F1185" s="260" t="s">
        <v>2141</v>
      </c>
      <c r="G1185" s="260"/>
      <c r="H1185" s="260"/>
      <c r="I1185" s="260"/>
      <c r="J1185" s="179"/>
      <c r="K1185" s="181">
        <v>1.7</v>
      </c>
      <c r="L1185" s="179"/>
      <c r="M1185" s="179"/>
      <c r="N1185" s="179"/>
      <c r="O1185" s="179"/>
      <c r="P1185" s="179"/>
      <c r="Q1185" s="179"/>
      <c r="R1185" s="182"/>
      <c r="T1185" s="183"/>
      <c r="U1185" s="179"/>
      <c r="V1185" s="179"/>
      <c r="W1185" s="179"/>
      <c r="X1185" s="179"/>
      <c r="Y1185" s="179"/>
      <c r="Z1185" s="179"/>
      <c r="AA1185" s="184"/>
      <c r="AT1185" s="185" t="s">
        <v>176</v>
      </c>
      <c r="AU1185" s="185" t="s">
        <v>98</v>
      </c>
      <c r="AV1185" s="177" t="s">
        <v>98</v>
      </c>
      <c r="AW1185" s="177" t="s">
        <v>32</v>
      </c>
      <c r="AX1185" s="177" t="s">
        <v>74</v>
      </c>
      <c r="AY1185" s="185" t="s">
        <v>168</v>
      </c>
    </row>
    <row r="1186" spans="1:65" s="186" customFormat="1" ht="14.4" customHeight="1" x14ac:dyDescent="0.3">
      <c r="B1186" s="187"/>
      <c r="C1186" s="188"/>
      <c r="D1186" s="188"/>
      <c r="E1186" s="189"/>
      <c r="F1186" s="261" t="s">
        <v>178</v>
      </c>
      <c r="G1186" s="261"/>
      <c r="H1186" s="261"/>
      <c r="I1186" s="261"/>
      <c r="J1186" s="188"/>
      <c r="K1186" s="190">
        <v>441.286</v>
      </c>
      <c r="L1186" s="188"/>
      <c r="M1186" s="188"/>
      <c r="N1186" s="188"/>
      <c r="O1186" s="188"/>
      <c r="P1186" s="188"/>
      <c r="Q1186" s="188"/>
      <c r="R1186" s="191"/>
      <c r="T1186" s="192"/>
      <c r="U1186" s="188"/>
      <c r="V1186" s="188"/>
      <c r="W1186" s="188"/>
      <c r="X1186" s="188"/>
      <c r="Y1186" s="188"/>
      <c r="Z1186" s="188"/>
      <c r="AA1186" s="193"/>
      <c r="AT1186" s="194" t="s">
        <v>176</v>
      </c>
      <c r="AU1186" s="194" t="s">
        <v>98</v>
      </c>
      <c r="AV1186" s="186" t="s">
        <v>173</v>
      </c>
      <c r="AW1186" s="186" t="s">
        <v>32</v>
      </c>
      <c r="AX1186" s="186" t="s">
        <v>82</v>
      </c>
      <c r="AY1186" s="194" t="s">
        <v>168</v>
      </c>
    </row>
    <row r="1187" spans="1:65" s="39" customFormat="1" ht="34.200000000000003" customHeight="1" x14ac:dyDescent="0.3">
      <c r="B1187" s="139"/>
      <c r="C1187" s="170" t="s">
        <v>2142</v>
      </c>
      <c r="D1187" s="170" t="s">
        <v>169</v>
      </c>
      <c r="E1187" s="171" t="s">
        <v>2143</v>
      </c>
      <c r="F1187" s="256" t="s">
        <v>2144</v>
      </c>
      <c r="G1187" s="256"/>
      <c r="H1187" s="256"/>
      <c r="I1187" s="256"/>
      <c r="J1187" s="172" t="s">
        <v>211</v>
      </c>
      <c r="K1187" s="173">
        <v>68.932000000000002</v>
      </c>
      <c r="L1187" s="257">
        <v>0</v>
      </c>
      <c r="M1187" s="257"/>
      <c r="N1187" s="258">
        <f>ROUND(L1187*K1187,2)</f>
        <v>0</v>
      </c>
      <c r="O1187" s="258"/>
      <c r="P1187" s="258"/>
      <c r="Q1187" s="258"/>
      <c r="R1187" s="141"/>
      <c r="T1187" s="174"/>
      <c r="U1187" s="50" t="s">
        <v>39</v>
      </c>
      <c r="V1187" s="41"/>
      <c r="W1187" s="175">
        <f>V1187*K1187</f>
        <v>0</v>
      </c>
      <c r="X1187" s="175">
        <v>0</v>
      </c>
      <c r="Y1187" s="175">
        <f>X1187*K1187</f>
        <v>0</v>
      </c>
      <c r="Z1187" s="175">
        <v>0</v>
      </c>
      <c r="AA1187" s="176">
        <f>Z1187*K1187</f>
        <v>0</v>
      </c>
      <c r="AR1187" s="22" t="s">
        <v>252</v>
      </c>
      <c r="AT1187" s="22" t="s">
        <v>169</v>
      </c>
      <c r="AU1187" s="22" t="s">
        <v>98</v>
      </c>
      <c r="AY1187" s="22" t="s">
        <v>168</v>
      </c>
      <c r="BE1187" s="111">
        <f>IF(U1187="základní",N1187,0)</f>
        <v>0</v>
      </c>
      <c r="BF1187" s="111">
        <f>IF(U1187="snížená",N1187,0)</f>
        <v>0</v>
      </c>
      <c r="BG1187" s="111">
        <f>IF(U1187="zákl. přenesená",N1187,0)</f>
        <v>0</v>
      </c>
      <c r="BH1187" s="111">
        <f>IF(U1187="sníž. přenesená",N1187,0)</f>
        <v>0</v>
      </c>
      <c r="BI1187" s="111">
        <f>IF(U1187="nulová",N1187,0)</f>
        <v>0</v>
      </c>
      <c r="BJ1187" s="22" t="s">
        <v>82</v>
      </c>
      <c r="BK1187" s="111">
        <f>ROUND(L1187*K1187,2)</f>
        <v>0</v>
      </c>
      <c r="BL1187" s="22" t="s">
        <v>252</v>
      </c>
      <c r="BM1187" s="22" t="s">
        <v>2145</v>
      </c>
    </row>
    <row r="1188" spans="1:65" s="177" customFormat="1" ht="14.4" customHeight="1" x14ac:dyDescent="0.3">
      <c r="B1188" s="178"/>
      <c r="C1188" s="179"/>
      <c r="D1188" s="179"/>
      <c r="E1188" s="180"/>
      <c r="F1188" s="259" t="s">
        <v>2146</v>
      </c>
      <c r="G1188" s="259"/>
      <c r="H1188" s="259"/>
      <c r="I1188" s="259"/>
      <c r="J1188" s="179"/>
      <c r="K1188" s="181">
        <v>3.0419999999999998</v>
      </c>
      <c r="L1188" s="179"/>
      <c r="M1188" s="179"/>
      <c r="N1188" s="179"/>
      <c r="O1188" s="179"/>
      <c r="P1188" s="179"/>
      <c r="Q1188" s="179"/>
      <c r="R1188" s="182"/>
      <c r="T1188" s="183"/>
      <c r="U1188" s="179"/>
      <c r="V1188" s="179"/>
      <c r="W1188" s="179"/>
      <c r="X1188" s="179"/>
      <c r="Y1188" s="179"/>
      <c r="Z1188" s="179"/>
      <c r="AA1188" s="184"/>
      <c r="AT1188" s="185" t="s">
        <v>176</v>
      </c>
      <c r="AU1188" s="185" t="s">
        <v>98</v>
      </c>
      <c r="AV1188" s="177" t="s">
        <v>98</v>
      </c>
      <c r="AW1188" s="177" t="s">
        <v>32</v>
      </c>
      <c r="AX1188" s="177" t="s">
        <v>74</v>
      </c>
      <c r="AY1188" s="185" t="s">
        <v>168</v>
      </c>
    </row>
    <row r="1189" spans="1:65" ht="14.4" customHeight="1" x14ac:dyDescent="0.3">
      <c r="A1189" s="177"/>
      <c r="B1189" s="178"/>
      <c r="C1189" s="179"/>
      <c r="D1189" s="179"/>
      <c r="E1189" s="180"/>
      <c r="F1189" s="260" t="s">
        <v>2147</v>
      </c>
      <c r="G1189" s="260"/>
      <c r="H1189" s="260"/>
      <c r="I1189" s="260"/>
      <c r="J1189" s="179"/>
      <c r="K1189" s="181">
        <v>5.94</v>
      </c>
      <c r="L1189" s="179"/>
      <c r="M1189" s="179"/>
      <c r="N1189" s="179"/>
      <c r="O1189" s="179"/>
      <c r="P1189" s="179"/>
      <c r="Q1189" s="179"/>
      <c r="R1189" s="182"/>
      <c r="T1189" s="183"/>
      <c r="U1189" s="179"/>
      <c r="V1189" s="179"/>
      <c r="W1189" s="179"/>
      <c r="X1189" s="179"/>
      <c r="Y1189" s="179"/>
      <c r="Z1189" s="179"/>
      <c r="AA1189" s="184"/>
      <c r="AT1189" s="185" t="s">
        <v>176</v>
      </c>
      <c r="AU1189" s="185" t="s">
        <v>98</v>
      </c>
      <c r="AV1189" s="177" t="s">
        <v>98</v>
      </c>
      <c r="AW1189" s="177" t="s">
        <v>32</v>
      </c>
      <c r="AX1189" s="177" t="s">
        <v>74</v>
      </c>
      <c r="AY1189" s="185" t="s">
        <v>168</v>
      </c>
    </row>
    <row r="1190" spans="1:65" ht="14.4" customHeight="1" x14ac:dyDescent="0.3">
      <c r="A1190" s="177"/>
      <c r="B1190" s="178"/>
      <c r="C1190" s="179"/>
      <c r="D1190" s="179"/>
      <c r="E1190" s="180"/>
      <c r="F1190" s="260" t="s">
        <v>2148</v>
      </c>
      <c r="G1190" s="260"/>
      <c r="H1190" s="260"/>
      <c r="I1190" s="260"/>
      <c r="J1190" s="179"/>
      <c r="K1190" s="181">
        <v>6.89</v>
      </c>
      <c r="L1190" s="179"/>
      <c r="M1190" s="179"/>
      <c r="N1190" s="179"/>
      <c r="O1190" s="179"/>
      <c r="P1190" s="179"/>
      <c r="Q1190" s="179"/>
      <c r="R1190" s="182"/>
      <c r="T1190" s="183"/>
      <c r="U1190" s="179"/>
      <c r="V1190" s="179"/>
      <c r="W1190" s="179"/>
      <c r="X1190" s="179"/>
      <c r="Y1190" s="179"/>
      <c r="Z1190" s="179"/>
      <c r="AA1190" s="184"/>
      <c r="AT1190" s="185" t="s">
        <v>176</v>
      </c>
      <c r="AU1190" s="185" t="s">
        <v>98</v>
      </c>
      <c r="AV1190" s="177" t="s">
        <v>98</v>
      </c>
      <c r="AW1190" s="177" t="s">
        <v>32</v>
      </c>
      <c r="AX1190" s="177" t="s">
        <v>74</v>
      </c>
      <c r="AY1190" s="185" t="s">
        <v>168</v>
      </c>
    </row>
    <row r="1191" spans="1:65" ht="14.4" customHeight="1" x14ac:dyDescent="0.3">
      <c r="A1191" s="177"/>
      <c r="B1191" s="178"/>
      <c r="C1191" s="179"/>
      <c r="D1191" s="179"/>
      <c r="E1191" s="180"/>
      <c r="F1191" s="260" t="s">
        <v>2149</v>
      </c>
      <c r="G1191" s="260"/>
      <c r="H1191" s="260"/>
      <c r="I1191" s="260"/>
      <c r="J1191" s="179"/>
      <c r="K1191" s="181">
        <v>10.32</v>
      </c>
      <c r="L1191" s="179"/>
      <c r="M1191" s="179"/>
      <c r="N1191" s="179"/>
      <c r="O1191" s="179"/>
      <c r="P1191" s="179"/>
      <c r="Q1191" s="179"/>
      <c r="R1191" s="182"/>
      <c r="T1191" s="183"/>
      <c r="U1191" s="179"/>
      <c r="V1191" s="179"/>
      <c r="W1191" s="179"/>
      <c r="X1191" s="179"/>
      <c r="Y1191" s="179"/>
      <c r="Z1191" s="179"/>
      <c r="AA1191" s="184"/>
      <c r="AT1191" s="185" t="s">
        <v>176</v>
      </c>
      <c r="AU1191" s="185" t="s">
        <v>98</v>
      </c>
      <c r="AV1191" s="177" t="s">
        <v>98</v>
      </c>
      <c r="AW1191" s="177" t="s">
        <v>32</v>
      </c>
      <c r="AX1191" s="177" t="s">
        <v>74</v>
      </c>
      <c r="AY1191" s="185" t="s">
        <v>168</v>
      </c>
    </row>
    <row r="1192" spans="1:65" ht="14.4" customHeight="1" x14ac:dyDescent="0.3">
      <c r="A1192" s="177"/>
      <c r="B1192" s="178"/>
      <c r="C1192" s="179"/>
      <c r="D1192" s="179"/>
      <c r="E1192" s="180"/>
      <c r="F1192" s="260" t="s">
        <v>2150</v>
      </c>
      <c r="G1192" s="260"/>
      <c r="H1192" s="260"/>
      <c r="I1192" s="260"/>
      <c r="J1192" s="179"/>
      <c r="K1192" s="181">
        <v>8.52</v>
      </c>
      <c r="L1192" s="179"/>
      <c r="M1192" s="179"/>
      <c r="N1192" s="179"/>
      <c r="O1192" s="179"/>
      <c r="P1192" s="179"/>
      <c r="Q1192" s="179"/>
      <c r="R1192" s="182"/>
      <c r="T1192" s="183"/>
      <c r="U1192" s="179"/>
      <c r="V1192" s="179"/>
      <c r="W1192" s="179"/>
      <c r="X1192" s="179"/>
      <c r="Y1192" s="179"/>
      <c r="Z1192" s="179"/>
      <c r="AA1192" s="184"/>
      <c r="AT1192" s="185" t="s">
        <v>176</v>
      </c>
      <c r="AU1192" s="185" t="s">
        <v>98</v>
      </c>
      <c r="AV1192" s="177" t="s">
        <v>98</v>
      </c>
      <c r="AW1192" s="177" t="s">
        <v>32</v>
      </c>
      <c r="AX1192" s="177" t="s">
        <v>74</v>
      </c>
      <c r="AY1192" s="185" t="s">
        <v>168</v>
      </c>
    </row>
    <row r="1193" spans="1:65" ht="14.4" customHeight="1" x14ac:dyDescent="0.3">
      <c r="A1193" s="177"/>
      <c r="B1193" s="178"/>
      <c r="C1193" s="179"/>
      <c r="D1193" s="179"/>
      <c r="E1193" s="180"/>
      <c r="F1193" s="260" t="s">
        <v>2151</v>
      </c>
      <c r="G1193" s="260"/>
      <c r="H1193" s="260"/>
      <c r="I1193" s="260"/>
      <c r="J1193" s="179"/>
      <c r="K1193" s="181">
        <v>7.56</v>
      </c>
      <c r="L1193" s="179"/>
      <c r="M1193" s="179"/>
      <c r="N1193" s="179"/>
      <c r="O1193" s="179"/>
      <c r="P1193" s="179"/>
      <c r="Q1193" s="179"/>
      <c r="R1193" s="182"/>
      <c r="T1193" s="183"/>
      <c r="U1193" s="179"/>
      <c r="V1193" s="179"/>
      <c r="W1193" s="179"/>
      <c r="X1193" s="179"/>
      <c r="Y1193" s="179"/>
      <c r="Z1193" s="179"/>
      <c r="AA1193" s="184"/>
      <c r="AT1193" s="185" t="s">
        <v>176</v>
      </c>
      <c r="AU1193" s="185" t="s">
        <v>98</v>
      </c>
      <c r="AV1193" s="177" t="s">
        <v>98</v>
      </c>
      <c r="AW1193" s="177" t="s">
        <v>32</v>
      </c>
      <c r="AX1193" s="177" t="s">
        <v>74</v>
      </c>
      <c r="AY1193" s="185" t="s">
        <v>168</v>
      </c>
    </row>
    <row r="1194" spans="1:65" ht="14.4" customHeight="1" x14ac:dyDescent="0.3">
      <c r="A1194" s="177"/>
      <c r="B1194" s="178"/>
      <c r="C1194" s="179"/>
      <c r="D1194" s="179"/>
      <c r="E1194" s="180"/>
      <c r="F1194" s="260" t="s">
        <v>2152</v>
      </c>
      <c r="G1194" s="260"/>
      <c r="H1194" s="260"/>
      <c r="I1194" s="260"/>
      <c r="J1194" s="179"/>
      <c r="K1194" s="181">
        <v>9.81</v>
      </c>
      <c r="L1194" s="179"/>
      <c r="M1194" s="179"/>
      <c r="N1194" s="179"/>
      <c r="O1194" s="179"/>
      <c r="P1194" s="179"/>
      <c r="Q1194" s="179"/>
      <c r="R1194" s="182"/>
      <c r="T1194" s="183"/>
      <c r="U1194" s="179"/>
      <c r="V1194" s="179"/>
      <c r="W1194" s="179"/>
      <c r="X1194" s="179"/>
      <c r="Y1194" s="179"/>
      <c r="Z1194" s="179"/>
      <c r="AA1194" s="184"/>
      <c r="AT1194" s="185" t="s">
        <v>176</v>
      </c>
      <c r="AU1194" s="185" t="s">
        <v>98</v>
      </c>
      <c r="AV1194" s="177" t="s">
        <v>98</v>
      </c>
      <c r="AW1194" s="177" t="s">
        <v>32</v>
      </c>
      <c r="AX1194" s="177" t="s">
        <v>74</v>
      </c>
      <c r="AY1194" s="185" t="s">
        <v>168</v>
      </c>
    </row>
    <row r="1195" spans="1:65" ht="14.4" customHeight="1" x14ac:dyDescent="0.3">
      <c r="A1195" s="177"/>
      <c r="B1195" s="178"/>
      <c r="C1195" s="179"/>
      <c r="D1195" s="179"/>
      <c r="E1195" s="180"/>
      <c r="F1195" s="260" t="s">
        <v>2153</v>
      </c>
      <c r="G1195" s="260"/>
      <c r="H1195" s="260"/>
      <c r="I1195" s="260"/>
      <c r="J1195" s="179"/>
      <c r="K1195" s="181">
        <v>16.850000000000001</v>
      </c>
      <c r="L1195" s="179"/>
      <c r="M1195" s="179"/>
      <c r="N1195" s="179"/>
      <c r="O1195" s="179"/>
      <c r="P1195" s="179"/>
      <c r="Q1195" s="179"/>
      <c r="R1195" s="182"/>
      <c r="T1195" s="183"/>
      <c r="U1195" s="179"/>
      <c r="V1195" s="179"/>
      <c r="W1195" s="179"/>
      <c r="X1195" s="179"/>
      <c r="Y1195" s="179"/>
      <c r="Z1195" s="179"/>
      <c r="AA1195" s="184"/>
      <c r="AT1195" s="185" t="s">
        <v>176</v>
      </c>
      <c r="AU1195" s="185" t="s">
        <v>98</v>
      </c>
      <c r="AV1195" s="177" t="s">
        <v>98</v>
      </c>
      <c r="AW1195" s="177" t="s">
        <v>32</v>
      </c>
      <c r="AX1195" s="177" t="s">
        <v>74</v>
      </c>
      <c r="AY1195" s="185" t="s">
        <v>168</v>
      </c>
    </row>
    <row r="1196" spans="1:65" s="186" customFormat="1" ht="14.4" customHeight="1" x14ac:dyDescent="0.3">
      <c r="B1196" s="187"/>
      <c r="C1196" s="188"/>
      <c r="D1196" s="188"/>
      <c r="E1196" s="189"/>
      <c r="F1196" s="261" t="s">
        <v>178</v>
      </c>
      <c r="G1196" s="261"/>
      <c r="H1196" s="261"/>
      <c r="I1196" s="261"/>
      <c r="J1196" s="188"/>
      <c r="K1196" s="190">
        <v>68.932000000000002</v>
      </c>
      <c r="L1196" s="188"/>
      <c r="M1196" s="188"/>
      <c r="N1196" s="188"/>
      <c r="O1196" s="188"/>
      <c r="P1196" s="188"/>
      <c r="Q1196" s="188"/>
      <c r="R1196" s="191"/>
      <c r="T1196" s="192"/>
      <c r="U1196" s="188"/>
      <c r="V1196" s="188"/>
      <c r="W1196" s="188"/>
      <c r="X1196" s="188"/>
      <c r="Y1196" s="188"/>
      <c r="Z1196" s="188"/>
      <c r="AA1196" s="193"/>
      <c r="AT1196" s="194" t="s">
        <v>176</v>
      </c>
      <c r="AU1196" s="194" t="s">
        <v>98</v>
      </c>
      <c r="AV1196" s="186" t="s">
        <v>173</v>
      </c>
      <c r="AW1196" s="186" t="s">
        <v>32</v>
      </c>
      <c r="AX1196" s="186" t="s">
        <v>82</v>
      </c>
      <c r="AY1196" s="194" t="s">
        <v>168</v>
      </c>
    </row>
    <row r="1197" spans="1:65" s="39" customFormat="1" ht="22.95" customHeight="1" x14ac:dyDescent="0.3">
      <c r="B1197" s="139"/>
      <c r="C1197" s="170" t="s">
        <v>2154</v>
      </c>
      <c r="D1197" s="170" t="s">
        <v>169</v>
      </c>
      <c r="E1197" s="171" t="s">
        <v>2155</v>
      </c>
      <c r="F1197" s="256" t="s">
        <v>2156</v>
      </c>
      <c r="G1197" s="256"/>
      <c r="H1197" s="256"/>
      <c r="I1197" s="256"/>
      <c r="J1197" s="172" t="s">
        <v>211</v>
      </c>
      <c r="K1197" s="173">
        <v>17.547999999999998</v>
      </c>
      <c r="L1197" s="257">
        <v>0</v>
      </c>
      <c r="M1197" s="257"/>
      <c r="N1197" s="258">
        <f>ROUND(L1197*K1197,2)</f>
        <v>0</v>
      </c>
      <c r="O1197" s="258"/>
      <c r="P1197" s="258"/>
      <c r="Q1197" s="258"/>
      <c r="R1197" s="141"/>
      <c r="T1197" s="174"/>
      <c r="U1197" s="50" t="s">
        <v>39</v>
      </c>
      <c r="V1197" s="41"/>
      <c r="W1197" s="175">
        <f>V1197*K1197</f>
        <v>0</v>
      </c>
      <c r="X1197" s="175">
        <v>0</v>
      </c>
      <c r="Y1197" s="175">
        <f>X1197*K1197</f>
        <v>0</v>
      </c>
      <c r="Z1197" s="175">
        <v>0</v>
      </c>
      <c r="AA1197" s="176">
        <f>Z1197*K1197</f>
        <v>0</v>
      </c>
      <c r="AR1197" s="22" t="s">
        <v>252</v>
      </c>
      <c r="AT1197" s="22" t="s">
        <v>169</v>
      </c>
      <c r="AU1197" s="22" t="s">
        <v>98</v>
      </c>
      <c r="AY1197" s="22" t="s">
        <v>168</v>
      </c>
      <c r="BE1197" s="111">
        <f>IF(U1197="základní",N1197,0)</f>
        <v>0</v>
      </c>
      <c r="BF1197" s="111">
        <f>IF(U1197="snížená",N1197,0)</f>
        <v>0</v>
      </c>
      <c r="BG1197" s="111">
        <f>IF(U1197="zákl. přenesená",N1197,0)</f>
        <v>0</v>
      </c>
      <c r="BH1197" s="111">
        <f>IF(U1197="sníž. přenesená",N1197,0)</f>
        <v>0</v>
      </c>
      <c r="BI1197" s="111">
        <f>IF(U1197="nulová",N1197,0)</f>
        <v>0</v>
      </c>
      <c r="BJ1197" s="22" t="s">
        <v>82</v>
      </c>
      <c r="BK1197" s="111">
        <f>ROUND(L1197*K1197,2)</f>
        <v>0</v>
      </c>
      <c r="BL1197" s="22" t="s">
        <v>252</v>
      </c>
      <c r="BM1197" s="22" t="s">
        <v>2157</v>
      </c>
    </row>
    <row r="1198" spans="1:65" s="177" customFormat="1" ht="22.95" customHeight="1" x14ac:dyDescent="0.3">
      <c r="B1198" s="178"/>
      <c r="C1198" s="179"/>
      <c r="D1198" s="179"/>
      <c r="E1198" s="180"/>
      <c r="F1198" s="259" t="s">
        <v>2158</v>
      </c>
      <c r="G1198" s="259"/>
      <c r="H1198" s="259"/>
      <c r="I1198" s="259"/>
      <c r="J1198" s="179"/>
      <c r="K1198" s="181">
        <v>17.547999999999998</v>
      </c>
      <c r="L1198" s="179"/>
      <c r="M1198" s="179"/>
      <c r="N1198" s="179"/>
      <c r="O1198" s="179"/>
      <c r="P1198" s="179"/>
      <c r="Q1198" s="179"/>
      <c r="R1198" s="182"/>
      <c r="T1198" s="183"/>
      <c r="U1198" s="179"/>
      <c r="V1198" s="179"/>
      <c r="W1198" s="179"/>
      <c r="X1198" s="179"/>
      <c r="Y1198" s="179"/>
      <c r="Z1198" s="179"/>
      <c r="AA1198" s="184"/>
      <c r="AT1198" s="185" t="s">
        <v>176</v>
      </c>
      <c r="AU1198" s="185" t="s">
        <v>98</v>
      </c>
      <c r="AV1198" s="177" t="s">
        <v>98</v>
      </c>
      <c r="AW1198" s="177" t="s">
        <v>32</v>
      </c>
      <c r="AX1198" s="177" t="s">
        <v>74</v>
      </c>
      <c r="AY1198" s="185" t="s">
        <v>168</v>
      </c>
    </row>
    <row r="1199" spans="1:65" s="186" customFormat="1" ht="14.4" customHeight="1" x14ac:dyDescent="0.3">
      <c r="B1199" s="187"/>
      <c r="C1199" s="188"/>
      <c r="D1199" s="188"/>
      <c r="E1199" s="189"/>
      <c r="F1199" s="261" t="s">
        <v>178</v>
      </c>
      <c r="G1199" s="261"/>
      <c r="H1199" s="261"/>
      <c r="I1199" s="261"/>
      <c r="J1199" s="188"/>
      <c r="K1199" s="190">
        <v>17.547999999999998</v>
      </c>
      <c r="L1199" s="188"/>
      <c r="M1199" s="188"/>
      <c r="N1199" s="188"/>
      <c r="O1199" s="188"/>
      <c r="P1199" s="188"/>
      <c r="Q1199" s="188"/>
      <c r="R1199" s="191"/>
      <c r="T1199" s="192"/>
      <c r="U1199" s="188"/>
      <c r="V1199" s="188"/>
      <c r="W1199" s="188"/>
      <c r="X1199" s="188"/>
      <c r="Y1199" s="188"/>
      <c r="Z1199" s="188"/>
      <c r="AA1199" s="193"/>
      <c r="AT1199" s="194" t="s">
        <v>176</v>
      </c>
      <c r="AU1199" s="194" t="s">
        <v>98</v>
      </c>
      <c r="AV1199" s="186" t="s">
        <v>173</v>
      </c>
      <c r="AW1199" s="186" t="s">
        <v>32</v>
      </c>
      <c r="AX1199" s="186" t="s">
        <v>82</v>
      </c>
      <c r="AY1199" s="194" t="s">
        <v>168</v>
      </c>
    </row>
    <row r="1200" spans="1:65" s="39" customFormat="1" ht="14.4" customHeight="1" x14ac:dyDescent="0.3">
      <c r="B1200" s="139"/>
      <c r="C1200" s="170" t="s">
        <v>2159</v>
      </c>
      <c r="D1200" s="170" t="s">
        <v>169</v>
      </c>
      <c r="E1200" s="171" t="s">
        <v>2160</v>
      </c>
      <c r="F1200" s="256" t="s">
        <v>2161</v>
      </c>
      <c r="G1200" s="256"/>
      <c r="H1200" s="256"/>
      <c r="I1200" s="256"/>
      <c r="J1200" s="172" t="s">
        <v>211</v>
      </c>
      <c r="K1200" s="173">
        <v>77.69</v>
      </c>
      <c r="L1200" s="257">
        <v>0</v>
      </c>
      <c r="M1200" s="257"/>
      <c r="N1200" s="258">
        <f>ROUND(L1200*K1200,2)</f>
        <v>0</v>
      </c>
      <c r="O1200" s="258"/>
      <c r="P1200" s="258"/>
      <c r="Q1200" s="258"/>
      <c r="R1200" s="141"/>
      <c r="T1200" s="174"/>
      <c r="U1200" s="50" t="s">
        <v>39</v>
      </c>
      <c r="V1200" s="41"/>
      <c r="W1200" s="175">
        <f>V1200*K1200</f>
        <v>0</v>
      </c>
      <c r="X1200" s="175">
        <v>0</v>
      </c>
      <c r="Y1200" s="175">
        <f>X1200*K1200</f>
        <v>0</v>
      </c>
      <c r="Z1200" s="175">
        <v>0</v>
      </c>
      <c r="AA1200" s="176">
        <f>Z1200*K1200</f>
        <v>0</v>
      </c>
      <c r="AR1200" s="22" t="s">
        <v>252</v>
      </c>
      <c r="AT1200" s="22" t="s">
        <v>169</v>
      </c>
      <c r="AU1200" s="22" t="s">
        <v>98</v>
      </c>
      <c r="AY1200" s="22" t="s">
        <v>168</v>
      </c>
      <c r="BE1200" s="111">
        <f>IF(U1200="základní",N1200,0)</f>
        <v>0</v>
      </c>
      <c r="BF1200" s="111">
        <f>IF(U1200="snížená",N1200,0)</f>
        <v>0</v>
      </c>
      <c r="BG1200" s="111">
        <f>IF(U1200="zákl. přenesená",N1200,0)</f>
        <v>0</v>
      </c>
      <c r="BH1200" s="111">
        <f>IF(U1200="sníž. přenesená",N1200,0)</f>
        <v>0</v>
      </c>
      <c r="BI1200" s="111">
        <f>IF(U1200="nulová",N1200,0)</f>
        <v>0</v>
      </c>
      <c r="BJ1200" s="22" t="s">
        <v>82</v>
      </c>
      <c r="BK1200" s="111">
        <f>ROUND(L1200*K1200,2)</f>
        <v>0</v>
      </c>
      <c r="BL1200" s="22" t="s">
        <v>252</v>
      </c>
      <c r="BM1200" s="22" t="s">
        <v>2162</v>
      </c>
    </row>
    <row r="1201" spans="1:65" s="177" customFormat="1" ht="14.4" customHeight="1" x14ac:dyDescent="0.3">
      <c r="B1201" s="178"/>
      <c r="C1201" s="179"/>
      <c r="D1201" s="179"/>
      <c r="E1201" s="180"/>
      <c r="F1201" s="259" t="s">
        <v>2163</v>
      </c>
      <c r="G1201" s="259"/>
      <c r="H1201" s="259"/>
      <c r="I1201" s="259"/>
      <c r="J1201" s="179"/>
      <c r="K1201" s="181">
        <v>77.69</v>
      </c>
      <c r="L1201" s="179"/>
      <c r="M1201" s="179"/>
      <c r="N1201" s="179"/>
      <c r="O1201" s="179"/>
      <c r="P1201" s="179"/>
      <c r="Q1201" s="179"/>
      <c r="R1201" s="182"/>
      <c r="T1201" s="183"/>
      <c r="U1201" s="179"/>
      <c r="V1201" s="179"/>
      <c r="W1201" s="179"/>
      <c r="X1201" s="179"/>
      <c r="Y1201" s="179"/>
      <c r="Z1201" s="179"/>
      <c r="AA1201" s="184"/>
      <c r="AT1201" s="185" t="s">
        <v>176</v>
      </c>
      <c r="AU1201" s="185" t="s">
        <v>98</v>
      </c>
      <c r="AV1201" s="177" t="s">
        <v>98</v>
      </c>
      <c r="AW1201" s="177" t="s">
        <v>32</v>
      </c>
      <c r="AX1201" s="177" t="s">
        <v>82</v>
      </c>
      <c r="AY1201" s="185" t="s">
        <v>168</v>
      </c>
    </row>
    <row r="1202" spans="1:65" s="39" customFormat="1" ht="22.95" customHeight="1" x14ac:dyDescent="0.3">
      <c r="B1202" s="139"/>
      <c r="C1202" s="170" t="s">
        <v>2164</v>
      </c>
      <c r="D1202" s="170" t="s">
        <v>169</v>
      </c>
      <c r="E1202" s="171" t="s">
        <v>2165</v>
      </c>
      <c r="F1202" s="256" t="s">
        <v>2166</v>
      </c>
      <c r="G1202" s="256"/>
      <c r="H1202" s="256"/>
      <c r="I1202" s="256"/>
      <c r="J1202" s="172" t="s">
        <v>211</v>
      </c>
      <c r="K1202" s="173">
        <v>8.35</v>
      </c>
      <c r="L1202" s="257">
        <v>0</v>
      </c>
      <c r="M1202" s="257"/>
      <c r="N1202" s="258">
        <f>ROUND(L1202*K1202,2)</f>
        <v>0</v>
      </c>
      <c r="O1202" s="258"/>
      <c r="P1202" s="258"/>
      <c r="Q1202" s="258"/>
      <c r="R1202" s="141"/>
      <c r="T1202" s="174"/>
      <c r="U1202" s="50" t="s">
        <v>39</v>
      </c>
      <c r="V1202" s="41"/>
      <c r="W1202" s="175">
        <f>V1202*K1202</f>
        <v>0</v>
      </c>
      <c r="X1202" s="175">
        <v>2.5999999999999998E-4</v>
      </c>
      <c r="Y1202" s="175">
        <f>X1202*K1202</f>
        <v>2.1709999999999998E-3</v>
      </c>
      <c r="Z1202" s="175">
        <v>0</v>
      </c>
      <c r="AA1202" s="176">
        <f>Z1202*K1202</f>
        <v>0</v>
      </c>
      <c r="AR1202" s="22" t="s">
        <v>252</v>
      </c>
      <c r="AT1202" s="22" t="s">
        <v>169</v>
      </c>
      <c r="AU1202" s="22" t="s">
        <v>98</v>
      </c>
      <c r="AY1202" s="22" t="s">
        <v>168</v>
      </c>
      <c r="BE1202" s="111">
        <f>IF(U1202="základní",N1202,0)</f>
        <v>0</v>
      </c>
      <c r="BF1202" s="111">
        <f>IF(U1202="snížená",N1202,0)</f>
        <v>0</v>
      </c>
      <c r="BG1202" s="111">
        <f>IF(U1202="zákl. přenesená",N1202,0)</f>
        <v>0</v>
      </c>
      <c r="BH1202" s="111">
        <f>IF(U1202="sníž. přenesená",N1202,0)</f>
        <v>0</v>
      </c>
      <c r="BI1202" s="111">
        <f>IF(U1202="nulová",N1202,0)</f>
        <v>0</v>
      </c>
      <c r="BJ1202" s="22" t="s">
        <v>82</v>
      </c>
      <c r="BK1202" s="111">
        <f>ROUND(L1202*K1202,2)</f>
        <v>0</v>
      </c>
      <c r="BL1202" s="22" t="s">
        <v>252</v>
      </c>
      <c r="BM1202" s="22" t="s">
        <v>2167</v>
      </c>
    </row>
    <row r="1203" spans="1:65" s="177" customFormat="1" ht="22.95" customHeight="1" x14ac:dyDescent="0.3">
      <c r="B1203" s="178"/>
      <c r="C1203" s="179"/>
      <c r="D1203" s="179"/>
      <c r="E1203" s="180"/>
      <c r="F1203" s="259" t="s">
        <v>2168</v>
      </c>
      <c r="G1203" s="259"/>
      <c r="H1203" s="259"/>
      <c r="I1203" s="259"/>
      <c r="J1203" s="179"/>
      <c r="K1203" s="181">
        <v>8.35</v>
      </c>
      <c r="L1203" s="179"/>
      <c r="M1203" s="179"/>
      <c r="N1203" s="179"/>
      <c r="O1203" s="179"/>
      <c r="P1203" s="179"/>
      <c r="Q1203" s="179"/>
      <c r="R1203" s="182"/>
      <c r="T1203" s="183"/>
      <c r="U1203" s="179"/>
      <c r="V1203" s="179"/>
      <c r="W1203" s="179"/>
      <c r="X1203" s="179"/>
      <c r="Y1203" s="179"/>
      <c r="Z1203" s="179"/>
      <c r="AA1203" s="184"/>
      <c r="AT1203" s="185" t="s">
        <v>176</v>
      </c>
      <c r="AU1203" s="185" t="s">
        <v>98</v>
      </c>
      <c r="AV1203" s="177" t="s">
        <v>98</v>
      </c>
      <c r="AW1203" s="177" t="s">
        <v>32</v>
      </c>
      <c r="AX1203" s="177" t="s">
        <v>82</v>
      </c>
      <c r="AY1203" s="185" t="s">
        <v>168</v>
      </c>
    </row>
    <row r="1204" spans="1:65" s="39" customFormat="1" ht="22.95" customHeight="1" x14ac:dyDescent="0.3">
      <c r="B1204" s="139"/>
      <c r="C1204" s="170" t="s">
        <v>2169</v>
      </c>
      <c r="D1204" s="170" t="s">
        <v>169</v>
      </c>
      <c r="E1204" s="171" t="s">
        <v>2170</v>
      </c>
      <c r="F1204" s="256" t="s">
        <v>2171</v>
      </c>
      <c r="G1204" s="256"/>
      <c r="H1204" s="256"/>
      <c r="I1204" s="256"/>
      <c r="J1204" s="172" t="s">
        <v>211</v>
      </c>
      <c r="K1204" s="173">
        <v>6.25</v>
      </c>
      <c r="L1204" s="257">
        <v>0</v>
      </c>
      <c r="M1204" s="257"/>
      <c r="N1204" s="258">
        <f>ROUND(L1204*K1204,2)</f>
        <v>0</v>
      </c>
      <c r="O1204" s="258"/>
      <c r="P1204" s="258"/>
      <c r="Q1204" s="258"/>
      <c r="R1204" s="141"/>
      <c r="T1204" s="174"/>
      <c r="U1204" s="50" t="s">
        <v>39</v>
      </c>
      <c r="V1204" s="41"/>
      <c r="W1204" s="175">
        <f>V1204*K1204</f>
        <v>0</v>
      </c>
      <c r="X1204" s="175">
        <v>3.6000000000000002E-4</v>
      </c>
      <c r="Y1204" s="175">
        <f>X1204*K1204</f>
        <v>2.2500000000000003E-3</v>
      </c>
      <c r="Z1204" s="175">
        <v>0</v>
      </c>
      <c r="AA1204" s="176">
        <f>Z1204*K1204</f>
        <v>0</v>
      </c>
      <c r="AR1204" s="22" t="s">
        <v>252</v>
      </c>
      <c r="AT1204" s="22" t="s">
        <v>169</v>
      </c>
      <c r="AU1204" s="22" t="s">
        <v>98</v>
      </c>
      <c r="AY1204" s="22" t="s">
        <v>168</v>
      </c>
      <c r="BE1204" s="111">
        <f>IF(U1204="základní",N1204,0)</f>
        <v>0</v>
      </c>
      <c r="BF1204" s="111">
        <f>IF(U1204="snížená",N1204,0)</f>
        <v>0</v>
      </c>
      <c r="BG1204" s="111">
        <f>IF(U1204="zákl. přenesená",N1204,0)</f>
        <v>0</v>
      </c>
      <c r="BH1204" s="111">
        <f>IF(U1204="sníž. přenesená",N1204,0)</f>
        <v>0</v>
      </c>
      <c r="BI1204" s="111">
        <f>IF(U1204="nulová",N1204,0)</f>
        <v>0</v>
      </c>
      <c r="BJ1204" s="22" t="s">
        <v>82</v>
      </c>
      <c r="BK1204" s="111">
        <f>ROUND(L1204*K1204,2)</f>
        <v>0</v>
      </c>
      <c r="BL1204" s="22" t="s">
        <v>252</v>
      </c>
      <c r="BM1204" s="22" t="s">
        <v>2172</v>
      </c>
    </row>
    <row r="1205" spans="1:65" s="177" customFormat="1" ht="14.4" customHeight="1" x14ac:dyDescent="0.3">
      <c r="B1205" s="178"/>
      <c r="C1205" s="179"/>
      <c r="D1205" s="179"/>
      <c r="E1205" s="180"/>
      <c r="F1205" s="259" t="s">
        <v>554</v>
      </c>
      <c r="G1205" s="259"/>
      <c r="H1205" s="259"/>
      <c r="I1205" s="259"/>
      <c r="J1205" s="179"/>
      <c r="K1205" s="181">
        <v>2.52</v>
      </c>
      <c r="L1205" s="179"/>
      <c r="M1205" s="179"/>
      <c r="N1205" s="179"/>
      <c r="O1205" s="179"/>
      <c r="P1205" s="179"/>
      <c r="Q1205" s="179"/>
      <c r="R1205" s="182"/>
      <c r="T1205" s="183"/>
      <c r="U1205" s="179"/>
      <c r="V1205" s="179"/>
      <c r="W1205" s="179"/>
      <c r="X1205" s="179"/>
      <c r="Y1205" s="179"/>
      <c r="Z1205" s="179"/>
      <c r="AA1205" s="184"/>
      <c r="AT1205" s="185" t="s">
        <v>176</v>
      </c>
      <c r="AU1205" s="185" t="s">
        <v>98</v>
      </c>
      <c r="AV1205" s="177" t="s">
        <v>98</v>
      </c>
      <c r="AW1205" s="177" t="s">
        <v>32</v>
      </c>
      <c r="AX1205" s="177" t="s">
        <v>74</v>
      </c>
      <c r="AY1205" s="185" t="s">
        <v>168</v>
      </c>
    </row>
    <row r="1206" spans="1:65" ht="22.95" customHeight="1" x14ac:dyDescent="0.3">
      <c r="A1206" s="177"/>
      <c r="B1206" s="178"/>
      <c r="C1206" s="179"/>
      <c r="D1206" s="179"/>
      <c r="E1206" s="180"/>
      <c r="F1206" s="260" t="s">
        <v>555</v>
      </c>
      <c r="G1206" s="260"/>
      <c r="H1206" s="260"/>
      <c r="I1206" s="260"/>
      <c r="J1206" s="179"/>
      <c r="K1206" s="181">
        <v>3.73</v>
      </c>
      <c r="L1206" s="179"/>
      <c r="M1206" s="179"/>
      <c r="N1206" s="179"/>
      <c r="O1206" s="179"/>
      <c r="P1206" s="179"/>
      <c r="Q1206" s="179"/>
      <c r="R1206" s="182"/>
      <c r="T1206" s="183"/>
      <c r="U1206" s="179"/>
      <c r="V1206" s="179"/>
      <c r="W1206" s="179"/>
      <c r="X1206" s="179"/>
      <c r="Y1206" s="179"/>
      <c r="Z1206" s="179"/>
      <c r="AA1206" s="184"/>
      <c r="AT1206" s="185" t="s">
        <v>176</v>
      </c>
      <c r="AU1206" s="185" t="s">
        <v>98</v>
      </c>
      <c r="AV1206" s="177" t="s">
        <v>98</v>
      </c>
      <c r="AW1206" s="177" t="s">
        <v>32</v>
      </c>
      <c r="AX1206" s="177" t="s">
        <v>74</v>
      </c>
      <c r="AY1206" s="185" t="s">
        <v>168</v>
      </c>
    </row>
    <row r="1207" spans="1:65" s="186" customFormat="1" ht="14.4" customHeight="1" x14ac:dyDescent="0.3">
      <c r="B1207" s="187"/>
      <c r="C1207" s="188"/>
      <c r="D1207" s="188"/>
      <c r="E1207" s="189"/>
      <c r="F1207" s="261" t="s">
        <v>178</v>
      </c>
      <c r="G1207" s="261"/>
      <c r="H1207" s="261"/>
      <c r="I1207" s="261"/>
      <c r="J1207" s="188"/>
      <c r="K1207" s="190">
        <v>6.25</v>
      </c>
      <c r="L1207" s="188"/>
      <c r="M1207" s="188"/>
      <c r="N1207" s="188"/>
      <c r="O1207" s="188"/>
      <c r="P1207" s="188"/>
      <c r="Q1207" s="188"/>
      <c r="R1207" s="191"/>
      <c r="T1207" s="192"/>
      <c r="U1207" s="188"/>
      <c r="V1207" s="188"/>
      <c r="W1207" s="188"/>
      <c r="X1207" s="188"/>
      <c r="Y1207" s="188"/>
      <c r="Z1207" s="188"/>
      <c r="AA1207" s="193"/>
      <c r="AT1207" s="194" t="s">
        <v>176</v>
      </c>
      <c r="AU1207" s="194" t="s">
        <v>98</v>
      </c>
      <c r="AV1207" s="186" t="s">
        <v>173</v>
      </c>
      <c r="AW1207" s="186" t="s">
        <v>32</v>
      </c>
      <c r="AX1207" s="186" t="s">
        <v>82</v>
      </c>
      <c r="AY1207" s="194" t="s">
        <v>168</v>
      </c>
    </row>
    <row r="1208" spans="1:65" s="39" customFormat="1" ht="14.4" customHeight="1" x14ac:dyDescent="0.3">
      <c r="B1208" s="139"/>
      <c r="C1208" s="170" t="s">
        <v>2173</v>
      </c>
      <c r="D1208" s="170" t="s">
        <v>169</v>
      </c>
      <c r="E1208" s="171" t="s">
        <v>2174</v>
      </c>
      <c r="F1208" s="256" t="s">
        <v>2175</v>
      </c>
      <c r="G1208" s="256"/>
      <c r="H1208" s="256"/>
      <c r="I1208" s="256"/>
      <c r="J1208" s="172" t="s">
        <v>211</v>
      </c>
      <c r="K1208" s="173">
        <v>33.029000000000003</v>
      </c>
      <c r="L1208" s="257">
        <v>0</v>
      </c>
      <c r="M1208" s="257"/>
      <c r="N1208" s="258">
        <f>ROUND(L1208*K1208,2)</f>
        <v>0</v>
      </c>
      <c r="O1208" s="258"/>
      <c r="P1208" s="258"/>
      <c r="Q1208" s="258"/>
      <c r="R1208" s="141"/>
      <c r="T1208" s="174"/>
      <c r="U1208" s="50" t="s">
        <v>39</v>
      </c>
      <c r="V1208" s="41"/>
      <c r="W1208" s="175">
        <f>V1208*K1208</f>
        <v>0</v>
      </c>
      <c r="X1208" s="175">
        <v>3.3E-4</v>
      </c>
      <c r="Y1208" s="175">
        <f>X1208*K1208</f>
        <v>1.0899570000000001E-2</v>
      </c>
      <c r="Z1208" s="175">
        <v>0</v>
      </c>
      <c r="AA1208" s="176">
        <f>Z1208*K1208</f>
        <v>0</v>
      </c>
      <c r="AR1208" s="22" t="s">
        <v>252</v>
      </c>
      <c r="AT1208" s="22" t="s">
        <v>169</v>
      </c>
      <c r="AU1208" s="22" t="s">
        <v>98</v>
      </c>
      <c r="AY1208" s="22" t="s">
        <v>168</v>
      </c>
      <c r="BE1208" s="111">
        <f>IF(U1208="základní",N1208,0)</f>
        <v>0</v>
      </c>
      <c r="BF1208" s="111">
        <f>IF(U1208="snížená",N1208,0)</f>
        <v>0</v>
      </c>
      <c r="BG1208" s="111">
        <f>IF(U1208="zákl. přenesená",N1208,0)</f>
        <v>0</v>
      </c>
      <c r="BH1208" s="111">
        <f>IF(U1208="sníž. přenesená",N1208,0)</f>
        <v>0</v>
      </c>
      <c r="BI1208" s="111">
        <f>IF(U1208="nulová",N1208,0)</f>
        <v>0</v>
      </c>
      <c r="BJ1208" s="22" t="s">
        <v>82</v>
      </c>
      <c r="BK1208" s="111">
        <f>ROUND(L1208*K1208,2)</f>
        <v>0</v>
      </c>
      <c r="BL1208" s="22" t="s">
        <v>252</v>
      </c>
      <c r="BM1208" s="22" t="s">
        <v>2176</v>
      </c>
    </row>
    <row r="1209" spans="1:65" s="177" customFormat="1" ht="14.4" customHeight="1" x14ac:dyDescent="0.3">
      <c r="B1209" s="178"/>
      <c r="C1209" s="179"/>
      <c r="D1209" s="179"/>
      <c r="E1209" s="180"/>
      <c r="F1209" s="259" t="s">
        <v>711</v>
      </c>
      <c r="G1209" s="259"/>
      <c r="H1209" s="259"/>
      <c r="I1209" s="259"/>
      <c r="J1209" s="179"/>
      <c r="K1209" s="181">
        <v>8.19</v>
      </c>
      <c r="L1209" s="179"/>
      <c r="M1209" s="179"/>
      <c r="N1209" s="179"/>
      <c r="O1209" s="179"/>
      <c r="P1209" s="179"/>
      <c r="Q1209" s="179"/>
      <c r="R1209" s="182"/>
      <c r="T1209" s="183"/>
      <c r="U1209" s="179"/>
      <c r="V1209" s="179"/>
      <c r="W1209" s="179"/>
      <c r="X1209" s="179"/>
      <c r="Y1209" s="179"/>
      <c r="Z1209" s="179"/>
      <c r="AA1209" s="184"/>
      <c r="AT1209" s="185" t="s">
        <v>176</v>
      </c>
      <c r="AU1209" s="185" t="s">
        <v>98</v>
      </c>
      <c r="AV1209" s="177" t="s">
        <v>98</v>
      </c>
      <c r="AW1209" s="177" t="s">
        <v>32</v>
      </c>
      <c r="AX1209" s="177" t="s">
        <v>74</v>
      </c>
      <c r="AY1209" s="185" t="s">
        <v>168</v>
      </c>
    </row>
    <row r="1210" spans="1:65" ht="22.95" customHeight="1" x14ac:dyDescent="0.3">
      <c r="A1210" s="177"/>
      <c r="B1210" s="178"/>
      <c r="C1210" s="179"/>
      <c r="D1210" s="179"/>
      <c r="E1210" s="180"/>
      <c r="F1210" s="260" t="s">
        <v>712</v>
      </c>
      <c r="G1210" s="260"/>
      <c r="H1210" s="260"/>
      <c r="I1210" s="260"/>
      <c r="J1210" s="179"/>
      <c r="K1210" s="181">
        <v>11.612</v>
      </c>
      <c r="L1210" s="179"/>
      <c r="M1210" s="179"/>
      <c r="N1210" s="179"/>
      <c r="O1210" s="179"/>
      <c r="P1210" s="179"/>
      <c r="Q1210" s="179"/>
      <c r="R1210" s="182"/>
      <c r="T1210" s="183"/>
      <c r="U1210" s="179"/>
      <c r="V1210" s="179"/>
      <c r="W1210" s="179"/>
      <c r="X1210" s="179"/>
      <c r="Y1210" s="179"/>
      <c r="Z1210" s="179"/>
      <c r="AA1210" s="184"/>
      <c r="AT1210" s="185" t="s">
        <v>176</v>
      </c>
      <c r="AU1210" s="185" t="s">
        <v>98</v>
      </c>
      <c r="AV1210" s="177" t="s">
        <v>98</v>
      </c>
      <c r="AW1210" s="177" t="s">
        <v>32</v>
      </c>
      <c r="AX1210" s="177" t="s">
        <v>74</v>
      </c>
      <c r="AY1210" s="185" t="s">
        <v>168</v>
      </c>
    </row>
    <row r="1211" spans="1:65" ht="22.95" customHeight="1" x14ac:dyDescent="0.3">
      <c r="A1211" s="177"/>
      <c r="B1211" s="178"/>
      <c r="C1211" s="179"/>
      <c r="D1211" s="179"/>
      <c r="E1211" s="180"/>
      <c r="F1211" s="260" t="s">
        <v>713</v>
      </c>
      <c r="G1211" s="260"/>
      <c r="H1211" s="260"/>
      <c r="I1211" s="260"/>
      <c r="J1211" s="179"/>
      <c r="K1211" s="181">
        <v>13.227</v>
      </c>
      <c r="L1211" s="179"/>
      <c r="M1211" s="179"/>
      <c r="N1211" s="179"/>
      <c r="O1211" s="179"/>
      <c r="P1211" s="179"/>
      <c r="Q1211" s="179"/>
      <c r="R1211" s="182"/>
      <c r="T1211" s="183"/>
      <c r="U1211" s="179"/>
      <c r="V1211" s="179"/>
      <c r="W1211" s="179"/>
      <c r="X1211" s="179"/>
      <c r="Y1211" s="179"/>
      <c r="Z1211" s="179"/>
      <c r="AA1211" s="184"/>
      <c r="AT1211" s="185" t="s">
        <v>176</v>
      </c>
      <c r="AU1211" s="185" t="s">
        <v>98</v>
      </c>
      <c r="AV1211" s="177" t="s">
        <v>98</v>
      </c>
      <c r="AW1211" s="177" t="s">
        <v>32</v>
      </c>
      <c r="AX1211" s="177" t="s">
        <v>74</v>
      </c>
      <c r="AY1211" s="185" t="s">
        <v>168</v>
      </c>
    </row>
    <row r="1212" spans="1:65" s="186" customFormat="1" ht="14.4" customHeight="1" x14ac:dyDescent="0.3">
      <c r="B1212" s="187"/>
      <c r="C1212" s="188"/>
      <c r="D1212" s="188"/>
      <c r="E1212" s="189"/>
      <c r="F1212" s="261" t="s">
        <v>178</v>
      </c>
      <c r="G1212" s="261"/>
      <c r="H1212" s="261"/>
      <c r="I1212" s="261"/>
      <c r="J1212" s="188"/>
      <c r="K1212" s="190">
        <v>33.029000000000003</v>
      </c>
      <c r="L1212" s="188"/>
      <c r="M1212" s="188"/>
      <c r="N1212" s="188"/>
      <c r="O1212" s="188"/>
      <c r="P1212" s="188"/>
      <c r="Q1212" s="188"/>
      <c r="R1212" s="191"/>
      <c r="T1212" s="192"/>
      <c r="U1212" s="188"/>
      <c r="V1212" s="188"/>
      <c r="W1212" s="188"/>
      <c r="X1212" s="188"/>
      <c r="Y1212" s="188"/>
      <c r="Z1212" s="188"/>
      <c r="AA1212" s="193"/>
      <c r="AT1212" s="194" t="s">
        <v>176</v>
      </c>
      <c r="AU1212" s="194" t="s">
        <v>98</v>
      </c>
      <c r="AV1212" s="186" t="s">
        <v>173</v>
      </c>
      <c r="AW1212" s="186" t="s">
        <v>32</v>
      </c>
      <c r="AX1212" s="186" t="s">
        <v>82</v>
      </c>
      <c r="AY1212" s="194" t="s">
        <v>168</v>
      </c>
    </row>
    <row r="1213" spans="1:65" s="158" customFormat="1" ht="29.85" customHeight="1" x14ac:dyDescent="0.35">
      <c r="B1213" s="159"/>
      <c r="C1213" s="160"/>
      <c r="D1213" s="169" t="s">
        <v>134</v>
      </c>
      <c r="E1213" s="169"/>
      <c r="F1213" s="169"/>
      <c r="G1213" s="169"/>
      <c r="H1213" s="169"/>
      <c r="I1213" s="169"/>
      <c r="J1213" s="169"/>
      <c r="K1213" s="169"/>
      <c r="L1213" s="169"/>
      <c r="M1213" s="169"/>
      <c r="N1213" s="255">
        <f>BK1213</f>
        <v>0</v>
      </c>
      <c r="O1213" s="255"/>
      <c r="P1213" s="255"/>
      <c r="Q1213" s="255"/>
      <c r="R1213" s="162"/>
      <c r="T1213" s="163"/>
      <c r="U1213" s="160"/>
      <c r="V1213" s="160"/>
      <c r="W1213" s="164">
        <f>SUM(W1214:W1226)</f>
        <v>0</v>
      </c>
      <c r="X1213" s="160"/>
      <c r="Y1213" s="164">
        <f>SUM(Y1214:Y1226)</f>
        <v>2.8956477</v>
      </c>
      <c r="Z1213" s="160"/>
      <c r="AA1213" s="165">
        <f>SUM(AA1214:AA1226)</f>
        <v>0.47490853</v>
      </c>
      <c r="AR1213" s="166" t="s">
        <v>98</v>
      </c>
      <c r="AT1213" s="167" t="s">
        <v>73</v>
      </c>
      <c r="AU1213" s="167" t="s">
        <v>82</v>
      </c>
      <c r="AY1213" s="166" t="s">
        <v>168</v>
      </c>
      <c r="BK1213" s="168">
        <f>SUM(BK1214:BK1226)</f>
        <v>0</v>
      </c>
    </row>
    <row r="1214" spans="1:65" s="39" customFormat="1" ht="22.95" customHeight="1" x14ac:dyDescent="0.3">
      <c r="B1214" s="139"/>
      <c r="C1214" s="170" t="s">
        <v>2177</v>
      </c>
      <c r="D1214" s="170" t="s">
        <v>169</v>
      </c>
      <c r="E1214" s="171" t="s">
        <v>2178</v>
      </c>
      <c r="F1214" s="256" t="s">
        <v>2179</v>
      </c>
      <c r="G1214" s="256"/>
      <c r="H1214" s="256"/>
      <c r="I1214" s="256"/>
      <c r="J1214" s="172" t="s">
        <v>211</v>
      </c>
      <c r="K1214" s="173">
        <v>1531.963</v>
      </c>
      <c r="L1214" s="257">
        <v>0</v>
      </c>
      <c r="M1214" s="257"/>
      <c r="N1214" s="258">
        <f>ROUND(L1214*K1214,2)</f>
        <v>0</v>
      </c>
      <c r="O1214" s="258"/>
      <c r="P1214" s="258"/>
      <c r="Q1214" s="258"/>
      <c r="R1214" s="141"/>
      <c r="T1214" s="174"/>
      <c r="U1214" s="50" t="s">
        <v>39</v>
      </c>
      <c r="V1214" s="41"/>
      <c r="W1214" s="175">
        <f>V1214*K1214</f>
        <v>0</v>
      </c>
      <c r="X1214" s="175">
        <v>1E-3</v>
      </c>
      <c r="Y1214" s="175">
        <f>X1214*K1214</f>
        <v>1.531963</v>
      </c>
      <c r="Z1214" s="175">
        <v>3.1E-4</v>
      </c>
      <c r="AA1214" s="176">
        <f>Z1214*K1214</f>
        <v>0.47490853</v>
      </c>
      <c r="AR1214" s="22" t="s">
        <v>252</v>
      </c>
      <c r="AT1214" s="22" t="s">
        <v>169</v>
      </c>
      <c r="AU1214" s="22" t="s">
        <v>98</v>
      </c>
      <c r="AY1214" s="22" t="s">
        <v>168</v>
      </c>
      <c r="BE1214" s="111">
        <f>IF(U1214="základní",N1214,0)</f>
        <v>0</v>
      </c>
      <c r="BF1214" s="111">
        <f>IF(U1214="snížená",N1214,0)</f>
        <v>0</v>
      </c>
      <c r="BG1214" s="111">
        <f>IF(U1214="zákl. přenesená",N1214,0)</f>
        <v>0</v>
      </c>
      <c r="BH1214" s="111">
        <f>IF(U1214="sníž. přenesená",N1214,0)</f>
        <v>0</v>
      </c>
      <c r="BI1214" s="111">
        <f>IF(U1214="nulová",N1214,0)</f>
        <v>0</v>
      </c>
      <c r="BJ1214" s="22" t="s">
        <v>82</v>
      </c>
      <c r="BK1214" s="111">
        <f>ROUND(L1214*K1214,2)</f>
        <v>0</v>
      </c>
      <c r="BL1214" s="22" t="s">
        <v>252</v>
      </c>
      <c r="BM1214" s="22" t="s">
        <v>2180</v>
      </c>
    </row>
    <row r="1215" spans="1:65" s="177" customFormat="1" ht="14.4" customHeight="1" x14ac:dyDescent="0.3">
      <c r="B1215" s="178"/>
      <c r="C1215" s="179"/>
      <c r="D1215" s="179"/>
      <c r="E1215" s="180"/>
      <c r="F1215" s="259" t="s">
        <v>2181</v>
      </c>
      <c r="G1215" s="259"/>
      <c r="H1215" s="259"/>
      <c r="I1215" s="259"/>
      <c r="J1215" s="179"/>
      <c r="K1215" s="181">
        <v>1508.453</v>
      </c>
      <c r="L1215" s="179"/>
      <c r="M1215" s="179"/>
      <c r="N1215" s="179"/>
      <c r="O1215" s="179"/>
      <c r="P1215" s="179"/>
      <c r="Q1215" s="179"/>
      <c r="R1215" s="182"/>
      <c r="T1215" s="183"/>
      <c r="U1215" s="179"/>
      <c r="V1215" s="179"/>
      <c r="W1215" s="179"/>
      <c r="X1215" s="179"/>
      <c r="Y1215" s="179"/>
      <c r="Z1215" s="179"/>
      <c r="AA1215" s="184"/>
      <c r="AT1215" s="185" t="s">
        <v>176</v>
      </c>
      <c r="AU1215" s="185" t="s">
        <v>98</v>
      </c>
      <c r="AV1215" s="177" t="s">
        <v>98</v>
      </c>
      <c r="AW1215" s="177" t="s">
        <v>32</v>
      </c>
      <c r="AX1215" s="177" t="s">
        <v>74</v>
      </c>
      <c r="AY1215" s="185" t="s">
        <v>168</v>
      </c>
    </row>
    <row r="1216" spans="1:65" s="199" customFormat="1" ht="14.4" customHeight="1" x14ac:dyDescent="0.3">
      <c r="B1216" s="200"/>
      <c r="C1216" s="201"/>
      <c r="D1216" s="201"/>
      <c r="E1216" s="202"/>
      <c r="F1216" s="267" t="s">
        <v>2182</v>
      </c>
      <c r="G1216" s="267"/>
      <c r="H1216" s="267"/>
      <c r="I1216" s="267"/>
      <c r="J1216" s="201"/>
      <c r="K1216" s="202"/>
      <c r="L1216" s="201"/>
      <c r="M1216" s="201"/>
      <c r="N1216" s="201"/>
      <c r="O1216" s="201"/>
      <c r="P1216" s="201"/>
      <c r="Q1216" s="201"/>
      <c r="R1216" s="203"/>
      <c r="T1216" s="204"/>
      <c r="U1216" s="201"/>
      <c r="V1216" s="201"/>
      <c r="W1216" s="201"/>
      <c r="X1216" s="201"/>
      <c r="Y1216" s="201"/>
      <c r="Z1216" s="201"/>
      <c r="AA1216" s="205"/>
      <c r="AT1216" s="206" t="s">
        <v>176</v>
      </c>
      <c r="AU1216" s="206" t="s">
        <v>98</v>
      </c>
      <c r="AV1216" s="199" t="s">
        <v>82</v>
      </c>
      <c r="AW1216" s="199" t="s">
        <v>32</v>
      </c>
      <c r="AX1216" s="199" t="s">
        <v>74</v>
      </c>
      <c r="AY1216" s="206" t="s">
        <v>168</v>
      </c>
    </row>
    <row r="1217" spans="1:65" s="177" customFormat="1" ht="14.4" customHeight="1" x14ac:dyDescent="0.3">
      <c r="B1217" s="178"/>
      <c r="C1217" s="179"/>
      <c r="D1217" s="179"/>
      <c r="E1217" s="180"/>
      <c r="F1217" s="260" t="s">
        <v>2183</v>
      </c>
      <c r="G1217" s="260"/>
      <c r="H1217" s="260"/>
      <c r="I1217" s="260"/>
      <c r="J1217" s="179"/>
      <c r="K1217" s="181">
        <v>23.51</v>
      </c>
      <c r="L1217" s="179"/>
      <c r="M1217" s="179"/>
      <c r="N1217" s="179"/>
      <c r="O1217" s="179"/>
      <c r="P1217" s="179"/>
      <c r="Q1217" s="179"/>
      <c r="R1217" s="182"/>
      <c r="T1217" s="183"/>
      <c r="U1217" s="179"/>
      <c r="V1217" s="179"/>
      <c r="W1217" s="179"/>
      <c r="X1217" s="179"/>
      <c r="Y1217" s="179"/>
      <c r="Z1217" s="179"/>
      <c r="AA1217" s="184"/>
      <c r="AT1217" s="185" t="s">
        <v>176</v>
      </c>
      <c r="AU1217" s="185" t="s">
        <v>98</v>
      </c>
      <c r="AV1217" s="177" t="s">
        <v>98</v>
      </c>
      <c r="AW1217" s="177" t="s">
        <v>32</v>
      </c>
      <c r="AX1217" s="177" t="s">
        <v>74</v>
      </c>
      <c r="AY1217" s="185" t="s">
        <v>168</v>
      </c>
    </row>
    <row r="1218" spans="1:65" s="186" customFormat="1" ht="14.4" customHeight="1" x14ac:dyDescent="0.3">
      <c r="B1218" s="187"/>
      <c r="C1218" s="188"/>
      <c r="D1218" s="188"/>
      <c r="E1218" s="189"/>
      <c r="F1218" s="261" t="s">
        <v>178</v>
      </c>
      <c r="G1218" s="261"/>
      <c r="H1218" s="261"/>
      <c r="I1218" s="261"/>
      <c r="J1218" s="188"/>
      <c r="K1218" s="190">
        <v>1531.963</v>
      </c>
      <c r="L1218" s="188"/>
      <c r="M1218" s="188"/>
      <c r="N1218" s="188"/>
      <c r="O1218" s="188"/>
      <c r="P1218" s="188"/>
      <c r="Q1218" s="188"/>
      <c r="R1218" s="191"/>
      <c r="T1218" s="192"/>
      <c r="U1218" s="188"/>
      <c r="V1218" s="188"/>
      <c r="W1218" s="188"/>
      <c r="X1218" s="188"/>
      <c r="Y1218" s="188"/>
      <c r="Z1218" s="188"/>
      <c r="AA1218" s="193"/>
      <c r="AT1218" s="194" t="s">
        <v>176</v>
      </c>
      <c r="AU1218" s="194" t="s">
        <v>98</v>
      </c>
      <c r="AV1218" s="186" t="s">
        <v>173</v>
      </c>
      <c r="AW1218" s="186" t="s">
        <v>32</v>
      </c>
      <c r="AX1218" s="186" t="s">
        <v>82</v>
      </c>
      <c r="AY1218" s="194" t="s">
        <v>168</v>
      </c>
    </row>
    <row r="1219" spans="1:65" s="39" customFormat="1" ht="34.200000000000003" customHeight="1" x14ac:dyDescent="0.3">
      <c r="B1219" s="139"/>
      <c r="C1219" s="170" t="s">
        <v>2184</v>
      </c>
      <c r="D1219" s="170" t="s">
        <v>169</v>
      </c>
      <c r="E1219" s="171" t="s">
        <v>2185</v>
      </c>
      <c r="F1219" s="256" t="s">
        <v>2186</v>
      </c>
      <c r="G1219" s="256"/>
      <c r="H1219" s="256"/>
      <c r="I1219" s="256"/>
      <c r="J1219" s="172" t="s">
        <v>211</v>
      </c>
      <c r="K1219" s="173">
        <v>2783.03</v>
      </c>
      <c r="L1219" s="257">
        <v>0</v>
      </c>
      <c r="M1219" s="257"/>
      <c r="N1219" s="258">
        <f>ROUND(L1219*K1219,2)</f>
        <v>0</v>
      </c>
      <c r="O1219" s="258"/>
      <c r="P1219" s="258"/>
      <c r="Q1219" s="258"/>
      <c r="R1219" s="141"/>
      <c r="T1219" s="174"/>
      <c r="U1219" s="50" t="s">
        <v>39</v>
      </c>
      <c r="V1219" s="41"/>
      <c r="W1219" s="175">
        <f>V1219*K1219</f>
        <v>0</v>
      </c>
      <c r="X1219" s="175">
        <v>2.0000000000000001E-4</v>
      </c>
      <c r="Y1219" s="175">
        <f>X1219*K1219</f>
        <v>0.55660600000000005</v>
      </c>
      <c r="Z1219" s="175">
        <v>0</v>
      </c>
      <c r="AA1219" s="176">
        <f>Z1219*K1219</f>
        <v>0</v>
      </c>
      <c r="AR1219" s="22" t="s">
        <v>252</v>
      </c>
      <c r="AT1219" s="22" t="s">
        <v>169</v>
      </c>
      <c r="AU1219" s="22" t="s">
        <v>98</v>
      </c>
      <c r="AY1219" s="22" t="s">
        <v>168</v>
      </c>
      <c r="BE1219" s="111">
        <f>IF(U1219="základní",N1219,0)</f>
        <v>0</v>
      </c>
      <c r="BF1219" s="111">
        <f>IF(U1219="snížená",N1219,0)</f>
        <v>0</v>
      </c>
      <c r="BG1219" s="111">
        <f>IF(U1219="zákl. přenesená",N1219,0)</f>
        <v>0</v>
      </c>
      <c r="BH1219" s="111">
        <f>IF(U1219="sníž. přenesená",N1219,0)</f>
        <v>0</v>
      </c>
      <c r="BI1219" s="111">
        <f>IF(U1219="nulová",N1219,0)</f>
        <v>0</v>
      </c>
      <c r="BJ1219" s="22" t="s">
        <v>82</v>
      </c>
      <c r="BK1219" s="111">
        <f>ROUND(L1219*K1219,2)</f>
        <v>0</v>
      </c>
      <c r="BL1219" s="22" t="s">
        <v>252</v>
      </c>
      <c r="BM1219" s="22" t="s">
        <v>2187</v>
      </c>
    </row>
    <row r="1220" spans="1:65" s="177" customFormat="1" ht="34.200000000000003" customHeight="1" x14ac:dyDescent="0.3">
      <c r="B1220" s="178"/>
      <c r="C1220" s="179"/>
      <c r="D1220" s="179"/>
      <c r="E1220" s="180"/>
      <c r="F1220" s="259" t="s">
        <v>2188</v>
      </c>
      <c r="G1220" s="259"/>
      <c r="H1220" s="259"/>
      <c r="I1220" s="259"/>
      <c r="J1220" s="179"/>
      <c r="K1220" s="181">
        <v>2455.703</v>
      </c>
      <c r="L1220" s="179"/>
      <c r="M1220" s="179"/>
      <c r="N1220" s="179"/>
      <c r="O1220" s="179"/>
      <c r="P1220" s="179"/>
      <c r="Q1220" s="179"/>
      <c r="R1220" s="182"/>
      <c r="T1220" s="183"/>
      <c r="U1220" s="179"/>
      <c r="V1220" s="179"/>
      <c r="W1220" s="179"/>
      <c r="X1220" s="179"/>
      <c r="Y1220" s="179"/>
      <c r="Z1220" s="179"/>
      <c r="AA1220" s="184"/>
      <c r="AT1220" s="185" t="s">
        <v>176</v>
      </c>
      <c r="AU1220" s="185" t="s">
        <v>98</v>
      </c>
      <c r="AV1220" s="177" t="s">
        <v>98</v>
      </c>
      <c r="AW1220" s="177" t="s">
        <v>32</v>
      </c>
      <c r="AX1220" s="177" t="s">
        <v>74</v>
      </c>
      <c r="AY1220" s="185" t="s">
        <v>168</v>
      </c>
    </row>
    <row r="1221" spans="1:65" ht="45.6" customHeight="1" x14ac:dyDescent="0.3">
      <c r="A1221" s="177"/>
      <c r="B1221" s="178"/>
      <c r="C1221" s="179"/>
      <c r="D1221" s="179"/>
      <c r="E1221" s="180"/>
      <c r="F1221" s="260" t="s">
        <v>2189</v>
      </c>
      <c r="G1221" s="260"/>
      <c r="H1221" s="260"/>
      <c r="I1221" s="260"/>
      <c r="J1221" s="179"/>
      <c r="K1221" s="181">
        <v>327.327</v>
      </c>
      <c r="L1221" s="179"/>
      <c r="M1221" s="179"/>
      <c r="N1221" s="179"/>
      <c r="O1221" s="179"/>
      <c r="P1221" s="179"/>
      <c r="Q1221" s="179"/>
      <c r="R1221" s="182"/>
      <c r="T1221" s="183"/>
      <c r="U1221" s="179"/>
      <c r="V1221" s="179"/>
      <c r="W1221" s="179"/>
      <c r="X1221" s="179"/>
      <c r="Y1221" s="179"/>
      <c r="Z1221" s="179"/>
      <c r="AA1221" s="184"/>
      <c r="AT1221" s="185" t="s">
        <v>176</v>
      </c>
      <c r="AU1221" s="185" t="s">
        <v>98</v>
      </c>
      <c r="AV1221" s="177" t="s">
        <v>98</v>
      </c>
      <c r="AW1221" s="177" t="s">
        <v>32</v>
      </c>
      <c r="AX1221" s="177" t="s">
        <v>74</v>
      </c>
      <c r="AY1221" s="185" t="s">
        <v>168</v>
      </c>
    </row>
    <row r="1222" spans="1:65" s="186" customFormat="1" ht="14.4" customHeight="1" x14ac:dyDescent="0.3">
      <c r="B1222" s="187"/>
      <c r="C1222" s="188"/>
      <c r="D1222" s="188"/>
      <c r="E1222" s="189"/>
      <c r="F1222" s="261" t="s">
        <v>178</v>
      </c>
      <c r="G1222" s="261"/>
      <c r="H1222" s="261"/>
      <c r="I1222" s="261"/>
      <c r="J1222" s="188"/>
      <c r="K1222" s="190">
        <v>2783.03</v>
      </c>
      <c r="L1222" s="188"/>
      <c r="M1222" s="188"/>
      <c r="N1222" s="188"/>
      <c r="O1222" s="188"/>
      <c r="P1222" s="188"/>
      <c r="Q1222" s="188"/>
      <c r="R1222" s="191"/>
      <c r="T1222" s="192"/>
      <c r="U1222" s="188"/>
      <c r="V1222" s="188"/>
      <c r="W1222" s="188"/>
      <c r="X1222" s="188"/>
      <c r="Y1222" s="188"/>
      <c r="Z1222" s="188"/>
      <c r="AA1222" s="193"/>
      <c r="AT1222" s="194" t="s">
        <v>176</v>
      </c>
      <c r="AU1222" s="194" t="s">
        <v>98</v>
      </c>
      <c r="AV1222" s="186" t="s">
        <v>173</v>
      </c>
      <c r="AW1222" s="186" t="s">
        <v>32</v>
      </c>
      <c r="AX1222" s="186" t="s">
        <v>82</v>
      </c>
      <c r="AY1222" s="194" t="s">
        <v>168</v>
      </c>
    </row>
    <row r="1223" spans="1:65" s="39" customFormat="1" ht="34.200000000000003" customHeight="1" x14ac:dyDescent="0.3">
      <c r="B1223" s="139"/>
      <c r="C1223" s="170" t="s">
        <v>2190</v>
      </c>
      <c r="D1223" s="170" t="s">
        <v>169</v>
      </c>
      <c r="E1223" s="171" t="s">
        <v>2191</v>
      </c>
      <c r="F1223" s="256" t="s">
        <v>2192</v>
      </c>
      <c r="G1223" s="256"/>
      <c r="H1223" s="256"/>
      <c r="I1223" s="256"/>
      <c r="J1223" s="172" t="s">
        <v>211</v>
      </c>
      <c r="K1223" s="173">
        <v>2783.03</v>
      </c>
      <c r="L1223" s="257">
        <v>0</v>
      </c>
      <c r="M1223" s="257"/>
      <c r="N1223" s="258">
        <f>ROUND(L1223*K1223,2)</f>
        <v>0</v>
      </c>
      <c r="O1223" s="258"/>
      <c r="P1223" s="258"/>
      <c r="Q1223" s="258"/>
      <c r="R1223" s="141"/>
      <c r="T1223" s="174"/>
      <c r="U1223" s="50" t="s">
        <v>39</v>
      </c>
      <c r="V1223" s="41"/>
      <c r="W1223" s="175">
        <f>V1223*K1223</f>
        <v>0</v>
      </c>
      <c r="X1223" s="175">
        <v>2.9E-4</v>
      </c>
      <c r="Y1223" s="175">
        <f>X1223*K1223</f>
        <v>0.80707870000000004</v>
      </c>
      <c r="Z1223" s="175">
        <v>0</v>
      </c>
      <c r="AA1223" s="176">
        <f>Z1223*K1223</f>
        <v>0</v>
      </c>
      <c r="AR1223" s="22" t="s">
        <v>252</v>
      </c>
      <c r="AT1223" s="22" t="s">
        <v>169</v>
      </c>
      <c r="AU1223" s="22" t="s">
        <v>98</v>
      </c>
      <c r="AY1223" s="22" t="s">
        <v>168</v>
      </c>
      <c r="BE1223" s="111">
        <f>IF(U1223="základní",N1223,0)</f>
        <v>0</v>
      </c>
      <c r="BF1223" s="111">
        <f>IF(U1223="snížená",N1223,0)</f>
        <v>0</v>
      </c>
      <c r="BG1223" s="111">
        <f>IF(U1223="zákl. přenesená",N1223,0)</f>
        <v>0</v>
      </c>
      <c r="BH1223" s="111">
        <f>IF(U1223="sníž. přenesená",N1223,0)</f>
        <v>0</v>
      </c>
      <c r="BI1223" s="111">
        <f>IF(U1223="nulová",N1223,0)</f>
        <v>0</v>
      </c>
      <c r="BJ1223" s="22" t="s">
        <v>82</v>
      </c>
      <c r="BK1223" s="111">
        <f>ROUND(L1223*K1223,2)</f>
        <v>0</v>
      </c>
      <c r="BL1223" s="22" t="s">
        <v>252</v>
      </c>
      <c r="BM1223" s="22" t="s">
        <v>2193</v>
      </c>
    </row>
    <row r="1224" spans="1:65" s="177" customFormat="1" ht="34.200000000000003" customHeight="1" x14ac:dyDescent="0.3">
      <c r="B1224" s="178"/>
      <c r="C1224" s="179"/>
      <c r="D1224" s="179"/>
      <c r="E1224" s="180"/>
      <c r="F1224" s="259" t="s">
        <v>2188</v>
      </c>
      <c r="G1224" s="259"/>
      <c r="H1224" s="259"/>
      <c r="I1224" s="259"/>
      <c r="J1224" s="179"/>
      <c r="K1224" s="181">
        <v>2455.703</v>
      </c>
      <c r="L1224" s="179"/>
      <c r="M1224" s="179"/>
      <c r="N1224" s="179"/>
      <c r="O1224" s="179"/>
      <c r="P1224" s="179"/>
      <c r="Q1224" s="179"/>
      <c r="R1224" s="182"/>
      <c r="T1224" s="183"/>
      <c r="U1224" s="179"/>
      <c r="V1224" s="179"/>
      <c r="W1224" s="179"/>
      <c r="X1224" s="179"/>
      <c r="Y1224" s="179"/>
      <c r="Z1224" s="179"/>
      <c r="AA1224" s="184"/>
      <c r="AT1224" s="185" t="s">
        <v>176</v>
      </c>
      <c r="AU1224" s="185" t="s">
        <v>98</v>
      </c>
      <c r="AV1224" s="177" t="s">
        <v>98</v>
      </c>
      <c r="AW1224" s="177" t="s">
        <v>32</v>
      </c>
      <c r="AX1224" s="177" t="s">
        <v>74</v>
      </c>
      <c r="AY1224" s="185" t="s">
        <v>168</v>
      </c>
    </row>
    <row r="1225" spans="1:65" ht="45.6" customHeight="1" x14ac:dyDescent="0.3">
      <c r="A1225" s="177"/>
      <c r="B1225" s="178"/>
      <c r="C1225" s="179"/>
      <c r="D1225" s="179"/>
      <c r="E1225" s="180"/>
      <c r="F1225" s="260" t="s">
        <v>2189</v>
      </c>
      <c r="G1225" s="260"/>
      <c r="H1225" s="260"/>
      <c r="I1225" s="260"/>
      <c r="J1225" s="179"/>
      <c r="K1225" s="181">
        <v>327.327</v>
      </c>
      <c r="L1225" s="179"/>
      <c r="M1225" s="179"/>
      <c r="N1225" s="179"/>
      <c r="O1225" s="179"/>
      <c r="P1225" s="179"/>
      <c r="Q1225" s="179"/>
      <c r="R1225" s="182"/>
      <c r="T1225" s="183"/>
      <c r="U1225" s="179"/>
      <c r="V1225" s="179"/>
      <c r="W1225" s="179"/>
      <c r="X1225" s="179"/>
      <c r="Y1225" s="179"/>
      <c r="Z1225" s="179"/>
      <c r="AA1225" s="184"/>
      <c r="AT1225" s="185" t="s">
        <v>176</v>
      </c>
      <c r="AU1225" s="185" t="s">
        <v>98</v>
      </c>
      <c r="AV1225" s="177" t="s">
        <v>98</v>
      </c>
      <c r="AW1225" s="177" t="s">
        <v>32</v>
      </c>
      <c r="AX1225" s="177" t="s">
        <v>74</v>
      </c>
      <c r="AY1225" s="185" t="s">
        <v>168</v>
      </c>
    </row>
    <row r="1226" spans="1:65" s="186" customFormat="1" ht="14.4" customHeight="1" x14ac:dyDescent="0.3">
      <c r="B1226" s="187"/>
      <c r="C1226" s="188"/>
      <c r="D1226" s="188"/>
      <c r="E1226" s="189"/>
      <c r="F1226" s="261" t="s">
        <v>178</v>
      </c>
      <c r="G1226" s="261"/>
      <c r="H1226" s="261"/>
      <c r="I1226" s="261"/>
      <c r="J1226" s="188"/>
      <c r="K1226" s="190">
        <v>2783.03</v>
      </c>
      <c r="L1226" s="188"/>
      <c r="M1226" s="188"/>
      <c r="N1226" s="188"/>
      <c r="O1226" s="188"/>
      <c r="P1226" s="188"/>
      <c r="Q1226" s="188"/>
      <c r="R1226" s="191"/>
      <c r="T1226" s="192"/>
      <c r="U1226" s="188"/>
      <c r="V1226" s="188"/>
      <c r="W1226" s="188"/>
      <c r="X1226" s="188"/>
      <c r="Y1226" s="188"/>
      <c r="Z1226" s="188"/>
      <c r="AA1226" s="193"/>
      <c r="AT1226" s="194" t="s">
        <v>176</v>
      </c>
      <c r="AU1226" s="194" t="s">
        <v>98</v>
      </c>
      <c r="AV1226" s="186" t="s">
        <v>173</v>
      </c>
      <c r="AW1226" s="186" t="s">
        <v>32</v>
      </c>
      <c r="AX1226" s="186" t="s">
        <v>82</v>
      </c>
      <c r="AY1226" s="194" t="s">
        <v>168</v>
      </c>
    </row>
    <row r="1227" spans="1:65" s="158" customFormat="1" ht="37.35" customHeight="1" x14ac:dyDescent="0.35">
      <c r="B1227" s="159"/>
      <c r="C1227" s="160"/>
      <c r="D1227" s="161" t="s">
        <v>135</v>
      </c>
      <c r="E1227" s="161"/>
      <c r="F1227" s="161"/>
      <c r="G1227" s="161"/>
      <c r="H1227" s="161"/>
      <c r="I1227" s="161"/>
      <c r="J1227" s="161"/>
      <c r="K1227" s="161"/>
      <c r="L1227" s="161"/>
      <c r="M1227" s="161"/>
      <c r="N1227" s="250">
        <f>BK1227</f>
        <v>0</v>
      </c>
      <c r="O1227" s="250"/>
      <c r="P1227" s="250"/>
      <c r="Q1227" s="250"/>
      <c r="R1227" s="162"/>
      <c r="T1227" s="163"/>
      <c r="U1227" s="160"/>
      <c r="V1227" s="160"/>
      <c r="W1227" s="164">
        <f>W1228+W1231+W1233+W1235+W1237+W1239+W1242</f>
        <v>0</v>
      </c>
      <c r="X1227" s="160"/>
      <c r="Y1227" s="164">
        <f>Y1228+Y1231+Y1233+Y1235+Y1237+Y1239+Y1242</f>
        <v>0</v>
      </c>
      <c r="Z1227" s="160"/>
      <c r="AA1227" s="165">
        <f>AA1228+AA1231+AA1233+AA1235+AA1237+AA1239+AA1242</f>
        <v>0</v>
      </c>
      <c r="AR1227" s="166" t="s">
        <v>183</v>
      </c>
      <c r="AT1227" s="167" t="s">
        <v>73</v>
      </c>
      <c r="AU1227" s="167" t="s">
        <v>74</v>
      </c>
      <c r="AY1227" s="166" t="s">
        <v>168</v>
      </c>
      <c r="BK1227" s="168">
        <f>BK1228+BK1231+BK1233+BK1235+BK1237+BK1239+BK1242</f>
        <v>0</v>
      </c>
    </row>
    <row r="1228" spans="1:65" ht="19.95" customHeight="1" x14ac:dyDescent="0.35">
      <c r="A1228" s="158"/>
      <c r="B1228" s="159"/>
      <c r="C1228" s="160"/>
      <c r="D1228" s="169" t="s">
        <v>136</v>
      </c>
      <c r="E1228" s="169"/>
      <c r="F1228" s="169"/>
      <c r="G1228" s="169"/>
      <c r="H1228" s="169"/>
      <c r="I1228" s="169"/>
      <c r="J1228" s="169"/>
      <c r="K1228" s="169"/>
      <c r="L1228" s="169"/>
      <c r="M1228" s="169"/>
      <c r="N1228" s="255">
        <f>BK1228</f>
        <v>0</v>
      </c>
      <c r="O1228" s="255"/>
      <c r="P1228" s="255"/>
      <c r="Q1228" s="255"/>
      <c r="R1228" s="162"/>
      <c r="T1228" s="163"/>
      <c r="U1228" s="160"/>
      <c r="V1228" s="160"/>
      <c r="W1228" s="164">
        <f>SUM(W1229:W1230)</f>
        <v>0</v>
      </c>
      <c r="X1228" s="160"/>
      <c r="Y1228" s="164">
        <f>SUM(Y1229:Y1230)</f>
        <v>0</v>
      </c>
      <c r="Z1228" s="160"/>
      <c r="AA1228" s="165">
        <f>SUM(AA1229:AA1230)</f>
        <v>0</v>
      </c>
      <c r="AR1228" s="166" t="s">
        <v>183</v>
      </c>
      <c r="AT1228" s="167" t="s">
        <v>73</v>
      </c>
      <c r="AU1228" s="167" t="s">
        <v>82</v>
      </c>
      <c r="AY1228" s="166" t="s">
        <v>168</v>
      </c>
      <c r="BK1228" s="168">
        <f>SUM(BK1229:BK1230)</f>
        <v>0</v>
      </c>
    </row>
    <row r="1229" spans="1:65" s="39" customFormat="1" ht="14.4" customHeight="1" x14ac:dyDescent="0.3">
      <c r="B1229" s="139"/>
      <c r="C1229" s="170" t="s">
        <v>2194</v>
      </c>
      <c r="D1229" s="170" t="s">
        <v>169</v>
      </c>
      <c r="E1229" s="171" t="s">
        <v>2195</v>
      </c>
      <c r="F1229" s="256" t="s">
        <v>2196</v>
      </c>
      <c r="G1229" s="256"/>
      <c r="H1229" s="256"/>
      <c r="I1229" s="256"/>
      <c r="J1229" s="172" t="s">
        <v>990</v>
      </c>
      <c r="K1229" s="173">
        <v>1</v>
      </c>
      <c r="L1229" s="257">
        <v>0</v>
      </c>
      <c r="M1229" s="257"/>
      <c r="N1229" s="258">
        <f>ROUND(L1229*K1229,2)</f>
        <v>0</v>
      </c>
      <c r="O1229" s="258"/>
      <c r="P1229" s="258"/>
      <c r="Q1229" s="258"/>
      <c r="R1229" s="141"/>
      <c r="T1229" s="174"/>
      <c r="U1229" s="50" t="s">
        <v>39</v>
      </c>
      <c r="V1229" s="41"/>
      <c r="W1229" s="175">
        <f>V1229*K1229</f>
        <v>0</v>
      </c>
      <c r="X1229" s="175">
        <v>0</v>
      </c>
      <c r="Y1229" s="175">
        <f>X1229*K1229</f>
        <v>0</v>
      </c>
      <c r="Z1229" s="175">
        <v>0</v>
      </c>
      <c r="AA1229" s="176">
        <f>Z1229*K1229</f>
        <v>0</v>
      </c>
      <c r="AR1229" s="22" t="s">
        <v>527</v>
      </c>
      <c r="AT1229" s="22" t="s">
        <v>169</v>
      </c>
      <c r="AU1229" s="22" t="s">
        <v>98</v>
      </c>
      <c r="AY1229" s="22" t="s">
        <v>168</v>
      </c>
      <c r="BE1229" s="111">
        <f>IF(U1229="základní",N1229,0)</f>
        <v>0</v>
      </c>
      <c r="BF1229" s="111">
        <f>IF(U1229="snížená",N1229,0)</f>
        <v>0</v>
      </c>
      <c r="BG1229" s="111">
        <f>IF(U1229="zákl. přenesená",N1229,0)</f>
        <v>0</v>
      </c>
      <c r="BH1229" s="111">
        <f>IF(U1229="sníž. přenesená",N1229,0)</f>
        <v>0</v>
      </c>
      <c r="BI1229" s="111">
        <f>IF(U1229="nulová",N1229,0)</f>
        <v>0</v>
      </c>
      <c r="BJ1229" s="22" t="s">
        <v>82</v>
      </c>
      <c r="BK1229" s="111">
        <f>ROUND(L1229*K1229,2)</f>
        <v>0</v>
      </c>
      <c r="BL1229" s="22" t="s">
        <v>527</v>
      </c>
      <c r="BM1229" s="22" t="s">
        <v>2197</v>
      </c>
    </row>
    <row r="1230" spans="1:65" s="39" customFormat="1" ht="34.200000000000003" customHeight="1" x14ac:dyDescent="0.3">
      <c r="B1230" s="139"/>
      <c r="C1230" s="170" t="s">
        <v>2198</v>
      </c>
      <c r="D1230" s="170" t="s">
        <v>169</v>
      </c>
      <c r="E1230" s="171" t="s">
        <v>2199</v>
      </c>
      <c r="F1230" s="256" t="s">
        <v>2200</v>
      </c>
      <c r="G1230" s="256"/>
      <c r="H1230" s="256"/>
      <c r="I1230" s="256"/>
      <c r="J1230" s="172" t="s">
        <v>990</v>
      </c>
      <c r="K1230" s="173">
        <v>1</v>
      </c>
      <c r="L1230" s="257">
        <v>0</v>
      </c>
      <c r="M1230" s="257"/>
      <c r="N1230" s="258">
        <f>ROUND(L1230*K1230,2)</f>
        <v>0</v>
      </c>
      <c r="O1230" s="258"/>
      <c r="P1230" s="258"/>
      <c r="Q1230" s="258"/>
      <c r="R1230" s="141"/>
      <c r="T1230" s="174"/>
      <c r="U1230" s="50" t="s">
        <v>39</v>
      </c>
      <c r="V1230" s="41"/>
      <c r="W1230" s="175">
        <f>V1230*K1230</f>
        <v>0</v>
      </c>
      <c r="X1230" s="175">
        <v>0</v>
      </c>
      <c r="Y1230" s="175">
        <f>X1230*K1230</f>
        <v>0</v>
      </c>
      <c r="Z1230" s="175">
        <v>0</v>
      </c>
      <c r="AA1230" s="176">
        <f>Z1230*K1230</f>
        <v>0</v>
      </c>
      <c r="AR1230" s="22" t="s">
        <v>527</v>
      </c>
      <c r="AT1230" s="22" t="s">
        <v>169</v>
      </c>
      <c r="AU1230" s="22" t="s">
        <v>98</v>
      </c>
      <c r="AY1230" s="22" t="s">
        <v>168</v>
      </c>
      <c r="BE1230" s="111">
        <f>IF(U1230="základní",N1230,0)</f>
        <v>0</v>
      </c>
      <c r="BF1230" s="111">
        <f>IF(U1230="snížená",N1230,0)</f>
        <v>0</v>
      </c>
      <c r="BG1230" s="111">
        <f>IF(U1230="zákl. přenesená",N1230,0)</f>
        <v>0</v>
      </c>
      <c r="BH1230" s="111">
        <f>IF(U1230="sníž. přenesená",N1230,0)</f>
        <v>0</v>
      </c>
      <c r="BI1230" s="111">
        <f>IF(U1230="nulová",N1230,0)</f>
        <v>0</v>
      </c>
      <c r="BJ1230" s="22" t="s">
        <v>82</v>
      </c>
      <c r="BK1230" s="111">
        <f>ROUND(L1230*K1230,2)</f>
        <v>0</v>
      </c>
      <c r="BL1230" s="22" t="s">
        <v>527</v>
      </c>
      <c r="BM1230" s="22" t="s">
        <v>2201</v>
      </c>
    </row>
    <row r="1231" spans="1:65" s="158" customFormat="1" ht="29.85" customHeight="1" x14ac:dyDescent="0.35">
      <c r="B1231" s="159"/>
      <c r="C1231" s="160"/>
      <c r="D1231" s="169" t="s">
        <v>137</v>
      </c>
      <c r="E1231" s="169"/>
      <c r="F1231" s="169"/>
      <c r="G1231" s="169"/>
      <c r="H1231" s="169"/>
      <c r="I1231" s="169"/>
      <c r="J1231" s="169"/>
      <c r="K1231" s="169"/>
      <c r="L1231" s="169"/>
      <c r="M1231" s="169"/>
      <c r="N1231" s="262">
        <f>BK1231</f>
        <v>0</v>
      </c>
      <c r="O1231" s="262"/>
      <c r="P1231" s="262"/>
      <c r="Q1231" s="262"/>
      <c r="R1231" s="162"/>
      <c r="T1231" s="163"/>
      <c r="U1231" s="160"/>
      <c r="V1231" s="160"/>
      <c r="W1231" s="164">
        <f>W1232</f>
        <v>0</v>
      </c>
      <c r="X1231" s="160"/>
      <c r="Y1231" s="164">
        <f>Y1232</f>
        <v>0</v>
      </c>
      <c r="Z1231" s="160"/>
      <c r="AA1231" s="165">
        <f>AA1232</f>
        <v>0</v>
      </c>
      <c r="AR1231" s="166" t="s">
        <v>183</v>
      </c>
      <c r="AT1231" s="167" t="s">
        <v>73</v>
      </c>
      <c r="AU1231" s="167" t="s">
        <v>82</v>
      </c>
      <c r="AY1231" s="166" t="s">
        <v>168</v>
      </c>
      <c r="BK1231" s="168">
        <f>BK1232</f>
        <v>0</v>
      </c>
    </row>
    <row r="1232" spans="1:65" s="39" customFormat="1" ht="14.4" customHeight="1" x14ac:dyDescent="0.3">
      <c r="B1232" s="139"/>
      <c r="C1232" s="170" t="s">
        <v>2202</v>
      </c>
      <c r="D1232" s="170" t="s">
        <v>169</v>
      </c>
      <c r="E1232" s="171" t="s">
        <v>2203</v>
      </c>
      <c r="F1232" s="256" t="s">
        <v>2204</v>
      </c>
      <c r="G1232" s="256"/>
      <c r="H1232" s="256"/>
      <c r="I1232" s="256"/>
      <c r="J1232" s="172" t="s">
        <v>990</v>
      </c>
      <c r="K1232" s="173">
        <v>1</v>
      </c>
      <c r="L1232" s="257">
        <v>0</v>
      </c>
      <c r="M1232" s="257"/>
      <c r="N1232" s="258">
        <f>ROUND(L1232*K1232,2)</f>
        <v>0</v>
      </c>
      <c r="O1232" s="258"/>
      <c r="P1232" s="258"/>
      <c r="Q1232" s="258"/>
      <c r="R1232" s="141"/>
      <c r="T1232" s="174"/>
      <c r="U1232" s="50" t="s">
        <v>39</v>
      </c>
      <c r="V1232" s="41"/>
      <c r="W1232" s="175">
        <f>V1232*K1232</f>
        <v>0</v>
      </c>
      <c r="X1232" s="175">
        <v>0</v>
      </c>
      <c r="Y1232" s="175">
        <f>X1232*K1232</f>
        <v>0</v>
      </c>
      <c r="Z1232" s="175">
        <v>0</v>
      </c>
      <c r="AA1232" s="176">
        <f>Z1232*K1232</f>
        <v>0</v>
      </c>
      <c r="AR1232" s="22" t="s">
        <v>527</v>
      </c>
      <c r="AT1232" s="22" t="s">
        <v>169</v>
      </c>
      <c r="AU1232" s="22" t="s">
        <v>98</v>
      </c>
      <c r="AY1232" s="22" t="s">
        <v>168</v>
      </c>
      <c r="BE1232" s="111">
        <f>IF(U1232="základní",N1232,0)</f>
        <v>0</v>
      </c>
      <c r="BF1232" s="111">
        <f>IF(U1232="snížená",N1232,0)</f>
        <v>0</v>
      </c>
      <c r="BG1232" s="111">
        <f>IF(U1232="zákl. přenesená",N1232,0)</f>
        <v>0</v>
      </c>
      <c r="BH1232" s="111">
        <f>IF(U1232="sníž. přenesená",N1232,0)</f>
        <v>0</v>
      </c>
      <c r="BI1232" s="111">
        <f>IF(U1232="nulová",N1232,0)</f>
        <v>0</v>
      </c>
      <c r="BJ1232" s="22" t="s">
        <v>82</v>
      </c>
      <c r="BK1232" s="111">
        <f>ROUND(L1232*K1232,2)</f>
        <v>0</v>
      </c>
      <c r="BL1232" s="22" t="s">
        <v>527</v>
      </c>
      <c r="BM1232" s="22" t="s">
        <v>2205</v>
      </c>
    </row>
    <row r="1233" spans="2:65" s="158" customFormat="1" ht="29.85" customHeight="1" x14ac:dyDescent="0.35">
      <c r="B1233" s="159"/>
      <c r="C1233" s="160"/>
      <c r="D1233" s="169" t="s">
        <v>138</v>
      </c>
      <c r="E1233" s="169"/>
      <c r="F1233" s="169"/>
      <c r="G1233" s="169"/>
      <c r="H1233" s="169"/>
      <c r="I1233" s="169"/>
      <c r="J1233" s="169"/>
      <c r="K1233" s="169"/>
      <c r="L1233" s="169"/>
      <c r="M1233" s="169"/>
      <c r="N1233" s="262">
        <f>BK1233</f>
        <v>0</v>
      </c>
      <c r="O1233" s="262"/>
      <c r="P1233" s="262"/>
      <c r="Q1233" s="262"/>
      <c r="R1233" s="162"/>
      <c r="T1233" s="163"/>
      <c r="U1233" s="160"/>
      <c r="V1233" s="160"/>
      <c r="W1233" s="164">
        <f>W1234</f>
        <v>0</v>
      </c>
      <c r="X1233" s="160"/>
      <c r="Y1233" s="164">
        <f>Y1234</f>
        <v>0</v>
      </c>
      <c r="Z1233" s="160"/>
      <c r="AA1233" s="165">
        <f>AA1234</f>
        <v>0</v>
      </c>
      <c r="AR1233" s="166" t="s">
        <v>183</v>
      </c>
      <c r="AT1233" s="167" t="s">
        <v>73</v>
      </c>
      <c r="AU1233" s="167" t="s">
        <v>82</v>
      </c>
      <c r="AY1233" s="166" t="s">
        <v>168</v>
      </c>
      <c r="BK1233" s="168">
        <f>BK1234</f>
        <v>0</v>
      </c>
    </row>
    <row r="1234" spans="2:65" s="39" customFormat="1" ht="14.4" customHeight="1" x14ac:dyDescent="0.3">
      <c r="B1234" s="139"/>
      <c r="C1234" s="170" t="s">
        <v>2206</v>
      </c>
      <c r="D1234" s="170" t="s">
        <v>169</v>
      </c>
      <c r="E1234" s="171" t="s">
        <v>2207</v>
      </c>
      <c r="F1234" s="256" t="s">
        <v>2208</v>
      </c>
      <c r="G1234" s="256"/>
      <c r="H1234" s="256"/>
      <c r="I1234" s="256"/>
      <c r="J1234" s="172" t="s">
        <v>990</v>
      </c>
      <c r="K1234" s="173">
        <v>1</v>
      </c>
      <c r="L1234" s="257">
        <v>0</v>
      </c>
      <c r="M1234" s="257"/>
      <c r="N1234" s="258">
        <f>ROUND(L1234*K1234,2)</f>
        <v>0</v>
      </c>
      <c r="O1234" s="258"/>
      <c r="P1234" s="258"/>
      <c r="Q1234" s="258"/>
      <c r="R1234" s="141"/>
      <c r="T1234" s="174"/>
      <c r="U1234" s="50" t="s">
        <v>39</v>
      </c>
      <c r="V1234" s="41"/>
      <c r="W1234" s="175">
        <f>V1234*K1234</f>
        <v>0</v>
      </c>
      <c r="X1234" s="175">
        <v>0</v>
      </c>
      <c r="Y1234" s="175">
        <f>X1234*K1234</f>
        <v>0</v>
      </c>
      <c r="Z1234" s="175">
        <v>0</v>
      </c>
      <c r="AA1234" s="176">
        <f>Z1234*K1234</f>
        <v>0</v>
      </c>
      <c r="AR1234" s="22" t="s">
        <v>527</v>
      </c>
      <c r="AT1234" s="22" t="s">
        <v>169</v>
      </c>
      <c r="AU1234" s="22" t="s">
        <v>98</v>
      </c>
      <c r="AY1234" s="22" t="s">
        <v>168</v>
      </c>
      <c r="BE1234" s="111">
        <f>IF(U1234="základní",N1234,0)</f>
        <v>0</v>
      </c>
      <c r="BF1234" s="111">
        <f>IF(U1234="snížená",N1234,0)</f>
        <v>0</v>
      </c>
      <c r="BG1234" s="111">
        <f>IF(U1234="zákl. přenesená",N1234,0)</f>
        <v>0</v>
      </c>
      <c r="BH1234" s="111">
        <f>IF(U1234="sníž. přenesená",N1234,0)</f>
        <v>0</v>
      </c>
      <c r="BI1234" s="111">
        <f>IF(U1234="nulová",N1234,0)</f>
        <v>0</v>
      </c>
      <c r="BJ1234" s="22" t="s">
        <v>82</v>
      </c>
      <c r="BK1234" s="111">
        <f>ROUND(L1234*K1234,2)</f>
        <v>0</v>
      </c>
      <c r="BL1234" s="22" t="s">
        <v>527</v>
      </c>
      <c r="BM1234" s="22" t="s">
        <v>2209</v>
      </c>
    </row>
    <row r="1235" spans="2:65" s="158" customFormat="1" ht="29.85" customHeight="1" x14ac:dyDescent="0.35">
      <c r="B1235" s="159"/>
      <c r="C1235" s="160"/>
      <c r="D1235" s="169" t="s">
        <v>139</v>
      </c>
      <c r="E1235" s="169"/>
      <c r="F1235" s="169"/>
      <c r="G1235" s="169"/>
      <c r="H1235" s="169"/>
      <c r="I1235" s="169"/>
      <c r="J1235" s="169"/>
      <c r="K1235" s="169"/>
      <c r="L1235" s="169"/>
      <c r="M1235" s="169"/>
      <c r="N1235" s="262">
        <f>BK1235</f>
        <v>0</v>
      </c>
      <c r="O1235" s="262"/>
      <c r="P1235" s="262"/>
      <c r="Q1235" s="262"/>
      <c r="R1235" s="162"/>
      <c r="T1235" s="163"/>
      <c r="U1235" s="160"/>
      <c r="V1235" s="160"/>
      <c r="W1235" s="164">
        <f>W1236</f>
        <v>0</v>
      </c>
      <c r="X1235" s="160"/>
      <c r="Y1235" s="164">
        <f>Y1236</f>
        <v>0</v>
      </c>
      <c r="Z1235" s="160"/>
      <c r="AA1235" s="165">
        <f>AA1236</f>
        <v>0</v>
      </c>
      <c r="AR1235" s="166" t="s">
        <v>183</v>
      </c>
      <c r="AT1235" s="167" t="s">
        <v>73</v>
      </c>
      <c r="AU1235" s="167" t="s">
        <v>82</v>
      </c>
      <c r="AY1235" s="166" t="s">
        <v>168</v>
      </c>
      <c r="BK1235" s="168">
        <f>BK1236</f>
        <v>0</v>
      </c>
    </row>
    <row r="1236" spans="2:65" s="39" customFormat="1" ht="14.4" customHeight="1" x14ac:dyDescent="0.3">
      <c r="B1236" s="139"/>
      <c r="C1236" s="170" t="s">
        <v>2210</v>
      </c>
      <c r="D1236" s="170" t="s">
        <v>169</v>
      </c>
      <c r="E1236" s="171" t="s">
        <v>2211</v>
      </c>
      <c r="F1236" s="256" t="s">
        <v>2212</v>
      </c>
      <c r="G1236" s="256"/>
      <c r="H1236" s="256"/>
      <c r="I1236" s="256"/>
      <c r="J1236" s="172" t="s">
        <v>990</v>
      </c>
      <c r="K1236" s="173">
        <v>1</v>
      </c>
      <c r="L1236" s="257">
        <v>0</v>
      </c>
      <c r="M1236" s="257"/>
      <c r="N1236" s="258">
        <f>ROUND(L1236*K1236,2)</f>
        <v>0</v>
      </c>
      <c r="O1236" s="258"/>
      <c r="P1236" s="258"/>
      <c r="Q1236" s="258"/>
      <c r="R1236" s="141"/>
      <c r="T1236" s="174"/>
      <c r="U1236" s="50" t="s">
        <v>39</v>
      </c>
      <c r="V1236" s="41"/>
      <c r="W1236" s="175">
        <f>V1236*K1236</f>
        <v>0</v>
      </c>
      <c r="X1236" s="175">
        <v>0</v>
      </c>
      <c r="Y1236" s="175">
        <f>X1236*K1236</f>
        <v>0</v>
      </c>
      <c r="Z1236" s="175">
        <v>0</v>
      </c>
      <c r="AA1236" s="176">
        <f>Z1236*K1236</f>
        <v>0</v>
      </c>
      <c r="AR1236" s="22" t="s">
        <v>527</v>
      </c>
      <c r="AT1236" s="22" t="s">
        <v>169</v>
      </c>
      <c r="AU1236" s="22" t="s">
        <v>98</v>
      </c>
      <c r="AY1236" s="22" t="s">
        <v>168</v>
      </c>
      <c r="BE1236" s="111">
        <f>IF(U1236="základní",N1236,0)</f>
        <v>0</v>
      </c>
      <c r="BF1236" s="111">
        <f>IF(U1236="snížená",N1236,0)</f>
        <v>0</v>
      </c>
      <c r="BG1236" s="111">
        <f>IF(U1236="zákl. přenesená",N1236,0)</f>
        <v>0</v>
      </c>
      <c r="BH1236" s="111">
        <f>IF(U1236="sníž. přenesená",N1236,0)</f>
        <v>0</v>
      </c>
      <c r="BI1236" s="111">
        <f>IF(U1236="nulová",N1236,0)</f>
        <v>0</v>
      </c>
      <c r="BJ1236" s="22" t="s">
        <v>82</v>
      </c>
      <c r="BK1236" s="111">
        <f>ROUND(L1236*K1236,2)</f>
        <v>0</v>
      </c>
      <c r="BL1236" s="22" t="s">
        <v>527</v>
      </c>
      <c r="BM1236" s="22" t="s">
        <v>2213</v>
      </c>
    </row>
    <row r="1237" spans="2:65" s="158" customFormat="1" ht="29.85" customHeight="1" x14ac:dyDescent="0.35">
      <c r="B1237" s="159"/>
      <c r="C1237" s="160"/>
      <c r="D1237" s="169" t="s">
        <v>140</v>
      </c>
      <c r="E1237" s="169"/>
      <c r="F1237" s="169"/>
      <c r="G1237" s="169"/>
      <c r="H1237" s="169"/>
      <c r="I1237" s="169"/>
      <c r="J1237" s="169"/>
      <c r="K1237" s="169"/>
      <c r="L1237" s="169"/>
      <c r="M1237" s="169"/>
      <c r="N1237" s="262">
        <f>BK1237</f>
        <v>0</v>
      </c>
      <c r="O1237" s="262"/>
      <c r="P1237" s="262"/>
      <c r="Q1237" s="262"/>
      <c r="R1237" s="162"/>
      <c r="T1237" s="163"/>
      <c r="U1237" s="160"/>
      <c r="V1237" s="160"/>
      <c r="W1237" s="164">
        <f>W1238</f>
        <v>0</v>
      </c>
      <c r="X1237" s="160"/>
      <c r="Y1237" s="164">
        <f>Y1238</f>
        <v>0</v>
      </c>
      <c r="Z1237" s="160"/>
      <c r="AA1237" s="165">
        <f>AA1238</f>
        <v>0</v>
      </c>
      <c r="AR1237" s="166" t="s">
        <v>183</v>
      </c>
      <c r="AT1237" s="167" t="s">
        <v>73</v>
      </c>
      <c r="AU1237" s="167" t="s">
        <v>82</v>
      </c>
      <c r="AY1237" s="166" t="s">
        <v>168</v>
      </c>
      <c r="BK1237" s="168">
        <f>BK1238</f>
        <v>0</v>
      </c>
    </row>
    <row r="1238" spans="2:65" s="39" customFormat="1" ht="68.400000000000006" customHeight="1" x14ac:dyDescent="0.3">
      <c r="B1238" s="139"/>
      <c r="C1238" s="170" t="s">
        <v>2214</v>
      </c>
      <c r="D1238" s="170" t="s">
        <v>169</v>
      </c>
      <c r="E1238" s="171" t="s">
        <v>2215</v>
      </c>
      <c r="F1238" s="256" t="s">
        <v>2216</v>
      </c>
      <c r="G1238" s="256"/>
      <c r="H1238" s="256"/>
      <c r="I1238" s="256"/>
      <c r="J1238" s="172" t="s">
        <v>298</v>
      </c>
      <c r="K1238" s="173">
        <v>1</v>
      </c>
      <c r="L1238" s="257">
        <v>0</v>
      </c>
      <c r="M1238" s="257"/>
      <c r="N1238" s="258">
        <f>ROUND(L1238*K1238,2)</f>
        <v>0</v>
      </c>
      <c r="O1238" s="258"/>
      <c r="P1238" s="258"/>
      <c r="Q1238" s="258"/>
      <c r="R1238" s="141"/>
      <c r="T1238" s="174"/>
      <c r="U1238" s="50" t="s">
        <v>39</v>
      </c>
      <c r="V1238" s="41"/>
      <c r="W1238" s="175">
        <f>V1238*K1238</f>
        <v>0</v>
      </c>
      <c r="X1238" s="175">
        <v>0</v>
      </c>
      <c r="Y1238" s="175">
        <f>X1238*K1238</f>
        <v>0</v>
      </c>
      <c r="Z1238" s="175">
        <v>0</v>
      </c>
      <c r="AA1238" s="176">
        <f>Z1238*K1238</f>
        <v>0</v>
      </c>
      <c r="AR1238" s="22" t="s">
        <v>527</v>
      </c>
      <c r="AT1238" s="22" t="s">
        <v>169</v>
      </c>
      <c r="AU1238" s="22" t="s">
        <v>98</v>
      </c>
      <c r="AY1238" s="22" t="s">
        <v>168</v>
      </c>
      <c r="BE1238" s="111">
        <f>IF(U1238="základní",N1238,0)</f>
        <v>0</v>
      </c>
      <c r="BF1238" s="111">
        <f>IF(U1238="snížená",N1238,0)</f>
        <v>0</v>
      </c>
      <c r="BG1238" s="111">
        <f>IF(U1238="zákl. přenesená",N1238,0)</f>
        <v>0</v>
      </c>
      <c r="BH1238" s="111">
        <f>IF(U1238="sníž. přenesená",N1238,0)</f>
        <v>0</v>
      </c>
      <c r="BI1238" s="111">
        <f>IF(U1238="nulová",N1238,0)</f>
        <v>0</v>
      </c>
      <c r="BJ1238" s="22" t="s">
        <v>82</v>
      </c>
      <c r="BK1238" s="111">
        <f>ROUND(L1238*K1238,2)</f>
        <v>0</v>
      </c>
      <c r="BL1238" s="22" t="s">
        <v>527</v>
      </c>
      <c r="BM1238" s="22" t="s">
        <v>2217</v>
      </c>
    </row>
    <row r="1239" spans="2:65" s="158" customFormat="1" ht="29.85" customHeight="1" x14ac:dyDescent="0.35">
      <c r="B1239" s="159"/>
      <c r="C1239" s="160"/>
      <c r="D1239" s="169" t="s">
        <v>141</v>
      </c>
      <c r="E1239" s="169"/>
      <c r="F1239" s="169"/>
      <c r="G1239" s="169"/>
      <c r="H1239" s="169"/>
      <c r="I1239" s="169"/>
      <c r="J1239" s="169"/>
      <c r="K1239" s="169"/>
      <c r="L1239" s="169"/>
      <c r="M1239" s="169"/>
      <c r="N1239" s="262">
        <f>BK1239</f>
        <v>0</v>
      </c>
      <c r="O1239" s="262"/>
      <c r="P1239" s="262"/>
      <c r="Q1239" s="262"/>
      <c r="R1239" s="162"/>
      <c r="T1239" s="163"/>
      <c r="U1239" s="160"/>
      <c r="V1239" s="160"/>
      <c r="W1239" s="164">
        <f>SUM(W1240:W1241)</f>
        <v>0</v>
      </c>
      <c r="X1239" s="160"/>
      <c r="Y1239" s="164">
        <f>SUM(Y1240:Y1241)</f>
        <v>0</v>
      </c>
      <c r="Z1239" s="160"/>
      <c r="AA1239" s="165">
        <f>SUM(AA1240:AA1241)</f>
        <v>0</v>
      </c>
      <c r="AR1239" s="166" t="s">
        <v>183</v>
      </c>
      <c r="AT1239" s="167" t="s">
        <v>73</v>
      </c>
      <c r="AU1239" s="167" t="s">
        <v>82</v>
      </c>
      <c r="AY1239" s="166" t="s">
        <v>168</v>
      </c>
      <c r="BK1239" s="168">
        <f>SUM(BK1240:BK1241)</f>
        <v>0</v>
      </c>
    </row>
    <row r="1240" spans="2:65" s="39" customFormat="1" ht="34.200000000000003" customHeight="1" x14ac:dyDescent="0.3">
      <c r="B1240" s="139"/>
      <c r="C1240" s="170" t="s">
        <v>2218</v>
      </c>
      <c r="D1240" s="170" t="s">
        <v>169</v>
      </c>
      <c r="E1240" s="171" t="s">
        <v>2219</v>
      </c>
      <c r="F1240" s="256" t="s">
        <v>2220</v>
      </c>
      <c r="G1240" s="256"/>
      <c r="H1240" s="256"/>
      <c r="I1240" s="256"/>
      <c r="J1240" s="172" t="s">
        <v>298</v>
      </c>
      <c r="K1240" s="173">
        <v>1</v>
      </c>
      <c r="L1240" s="257">
        <v>0</v>
      </c>
      <c r="M1240" s="257"/>
      <c r="N1240" s="258">
        <f>ROUND(L1240*K1240,2)</f>
        <v>0</v>
      </c>
      <c r="O1240" s="258"/>
      <c r="P1240" s="258"/>
      <c r="Q1240" s="258"/>
      <c r="R1240" s="141"/>
      <c r="T1240" s="174"/>
      <c r="U1240" s="50" t="s">
        <v>39</v>
      </c>
      <c r="V1240" s="41"/>
      <c r="W1240" s="175">
        <f>V1240*K1240</f>
        <v>0</v>
      </c>
      <c r="X1240" s="175">
        <v>0</v>
      </c>
      <c r="Y1240" s="175">
        <f>X1240*K1240</f>
        <v>0</v>
      </c>
      <c r="Z1240" s="175">
        <v>0</v>
      </c>
      <c r="AA1240" s="176">
        <f>Z1240*K1240</f>
        <v>0</v>
      </c>
      <c r="AR1240" s="22" t="s">
        <v>527</v>
      </c>
      <c r="AT1240" s="22" t="s">
        <v>169</v>
      </c>
      <c r="AU1240" s="22" t="s">
        <v>98</v>
      </c>
      <c r="AY1240" s="22" t="s">
        <v>168</v>
      </c>
      <c r="BE1240" s="111">
        <f>IF(U1240="základní",N1240,0)</f>
        <v>0</v>
      </c>
      <c r="BF1240" s="111">
        <f>IF(U1240="snížená",N1240,0)</f>
        <v>0</v>
      </c>
      <c r="BG1240" s="111">
        <f>IF(U1240="zákl. přenesená",N1240,0)</f>
        <v>0</v>
      </c>
      <c r="BH1240" s="111">
        <f>IF(U1240="sníž. přenesená",N1240,0)</f>
        <v>0</v>
      </c>
      <c r="BI1240" s="111">
        <f>IF(U1240="nulová",N1240,0)</f>
        <v>0</v>
      </c>
      <c r="BJ1240" s="22" t="s">
        <v>82</v>
      </c>
      <c r="BK1240" s="111">
        <f>ROUND(L1240*K1240,2)</f>
        <v>0</v>
      </c>
      <c r="BL1240" s="22" t="s">
        <v>527</v>
      </c>
      <c r="BM1240" s="22" t="s">
        <v>2221</v>
      </c>
    </row>
    <row r="1241" spans="2:65" s="39" customFormat="1" ht="34.200000000000003" customHeight="1" x14ac:dyDescent="0.3">
      <c r="B1241" s="139"/>
      <c r="C1241" s="170" t="s">
        <v>2222</v>
      </c>
      <c r="D1241" s="170" t="s">
        <v>169</v>
      </c>
      <c r="E1241" s="171" t="s">
        <v>2223</v>
      </c>
      <c r="F1241" s="256" t="s">
        <v>2224</v>
      </c>
      <c r="G1241" s="256"/>
      <c r="H1241" s="256"/>
      <c r="I1241" s="256"/>
      <c r="J1241" s="172" t="s">
        <v>298</v>
      </c>
      <c r="K1241" s="173">
        <v>1</v>
      </c>
      <c r="L1241" s="257">
        <v>0</v>
      </c>
      <c r="M1241" s="257"/>
      <c r="N1241" s="258">
        <f>ROUND(L1241*K1241,2)</f>
        <v>0</v>
      </c>
      <c r="O1241" s="258"/>
      <c r="P1241" s="258"/>
      <c r="Q1241" s="258"/>
      <c r="R1241" s="141"/>
      <c r="T1241" s="174"/>
      <c r="U1241" s="50" t="s">
        <v>39</v>
      </c>
      <c r="V1241" s="41"/>
      <c r="W1241" s="175">
        <f>V1241*K1241</f>
        <v>0</v>
      </c>
      <c r="X1241" s="175">
        <v>0</v>
      </c>
      <c r="Y1241" s="175">
        <f>X1241*K1241</f>
        <v>0</v>
      </c>
      <c r="Z1241" s="175">
        <v>0</v>
      </c>
      <c r="AA1241" s="176">
        <f>Z1241*K1241</f>
        <v>0</v>
      </c>
      <c r="AR1241" s="22" t="s">
        <v>527</v>
      </c>
      <c r="AT1241" s="22" t="s">
        <v>169</v>
      </c>
      <c r="AU1241" s="22" t="s">
        <v>98</v>
      </c>
      <c r="AY1241" s="22" t="s">
        <v>168</v>
      </c>
      <c r="BE1241" s="111">
        <f>IF(U1241="základní",N1241,0)</f>
        <v>0</v>
      </c>
      <c r="BF1241" s="111">
        <f>IF(U1241="snížená",N1241,0)</f>
        <v>0</v>
      </c>
      <c r="BG1241" s="111">
        <f>IF(U1241="zákl. přenesená",N1241,0)</f>
        <v>0</v>
      </c>
      <c r="BH1241" s="111">
        <f>IF(U1241="sníž. přenesená",N1241,0)</f>
        <v>0</v>
      </c>
      <c r="BI1241" s="111">
        <f>IF(U1241="nulová",N1241,0)</f>
        <v>0</v>
      </c>
      <c r="BJ1241" s="22" t="s">
        <v>82</v>
      </c>
      <c r="BK1241" s="111">
        <f>ROUND(L1241*K1241,2)</f>
        <v>0</v>
      </c>
      <c r="BL1241" s="22" t="s">
        <v>527</v>
      </c>
      <c r="BM1241" s="22" t="s">
        <v>2225</v>
      </c>
    </row>
    <row r="1242" spans="2:65" s="158" customFormat="1" ht="29.85" customHeight="1" x14ac:dyDescent="0.35">
      <c r="B1242" s="159"/>
      <c r="C1242" s="160"/>
      <c r="D1242" s="169" t="s">
        <v>142</v>
      </c>
      <c r="E1242" s="169"/>
      <c r="F1242" s="169"/>
      <c r="G1242" s="169"/>
      <c r="H1242" s="169"/>
      <c r="I1242" s="169"/>
      <c r="J1242" s="169"/>
      <c r="K1242" s="169"/>
      <c r="L1242" s="169"/>
      <c r="M1242" s="169"/>
      <c r="N1242" s="262">
        <f>BK1242</f>
        <v>0</v>
      </c>
      <c r="O1242" s="262"/>
      <c r="P1242" s="262"/>
      <c r="Q1242" s="262"/>
      <c r="R1242" s="162"/>
      <c r="T1242" s="163"/>
      <c r="U1242" s="160"/>
      <c r="V1242" s="160"/>
      <c r="W1242" s="164">
        <f>SUM(W1243:W1245)</f>
        <v>0</v>
      </c>
      <c r="X1242" s="160"/>
      <c r="Y1242" s="164">
        <f>SUM(Y1243:Y1245)</f>
        <v>0</v>
      </c>
      <c r="Z1242" s="160"/>
      <c r="AA1242" s="165">
        <f>SUM(AA1243:AA1245)</f>
        <v>0</v>
      </c>
      <c r="AR1242" s="166" t="s">
        <v>183</v>
      </c>
      <c r="AT1242" s="167" t="s">
        <v>73</v>
      </c>
      <c r="AU1242" s="167" t="s">
        <v>82</v>
      </c>
      <c r="AY1242" s="166" t="s">
        <v>168</v>
      </c>
      <c r="BK1242" s="168">
        <f>SUM(BK1243:BK1245)</f>
        <v>0</v>
      </c>
    </row>
    <row r="1243" spans="2:65" s="39" customFormat="1" ht="34.200000000000003" customHeight="1" x14ac:dyDescent="0.3">
      <c r="B1243" s="139"/>
      <c r="C1243" s="170" t="s">
        <v>2226</v>
      </c>
      <c r="D1243" s="170" t="s">
        <v>169</v>
      </c>
      <c r="E1243" s="171" t="s">
        <v>2227</v>
      </c>
      <c r="F1243" s="256" t="s">
        <v>2228</v>
      </c>
      <c r="G1243" s="256"/>
      <c r="H1243" s="256"/>
      <c r="I1243" s="256"/>
      <c r="J1243" s="172" t="s">
        <v>298</v>
      </c>
      <c r="K1243" s="173">
        <v>1</v>
      </c>
      <c r="L1243" s="257">
        <v>0</v>
      </c>
      <c r="M1243" s="257"/>
      <c r="N1243" s="258">
        <f>ROUND(L1243*K1243,2)</f>
        <v>0</v>
      </c>
      <c r="O1243" s="258"/>
      <c r="P1243" s="258"/>
      <c r="Q1243" s="258"/>
      <c r="R1243" s="141"/>
      <c r="T1243" s="174"/>
      <c r="U1243" s="50" t="s">
        <v>39</v>
      </c>
      <c r="V1243" s="41"/>
      <c r="W1243" s="175">
        <f>V1243*K1243</f>
        <v>0</v>
      </c>
      <c r="X1243" s="175">
        <v>0</v>
      </c>
      <c r="Y1243" s="175">
        <f>X1243*K1243</f>
        <v>0</v>
      </c>
      <c r="Z1243" s="175">
        <v>0</v>
      </c>
      <c r="AA1243" s="176">
        <f>Z1243*K1243</f>
        <v>0</v>
      </c>
      <c r="AR1243" s="22" t="s">
        <v>252</v>
      </c>
      <c r="AT1243" s="22" t="s">
        <v>169</v>
      </c>
      <c r="AU1243" s="22" t="s">
        <v>98</v>
      </c>
      <c r="AY1243" s="22" t="s">
        <v>168</v>
      </c>
      <c r="BE1243" s="111">
        <f>IF(U1243="základní",N1243,0)</f>
        <v>0</v>
      </c>
      <c r="BF1243" s="111">
        <f>IF(U1243="snížená",N1243,0)</f>
        <v>0</v>
      </c>
      <c r="BG1243" s="111">
        <f>IF(U1243="zákl. přenesená",N1243,0)</f>
        <v>0</v>
      </c>
      <c r="BH1243" s="111">
        <f>IF(U1243="sníž. přenesená",N1243,0)</f>
        <v>0</v>
      </c>
      <c r="BI1243" s="111">
        <f>IF(U1243="nulová",N1243,0)</f>
        <v>0</v>
      </c>
      <c r="BJ1243" s="22" t="s">
        <v>82</v>
      </c>
      <c r="BK1243" s="111">
        <f>ROUND(L1243*K1243,2)</f>
        <v>0</v>
      </c>
      <c r="BL1243" s="22" t="s">
        <v>252</v>
      </c>
      <c r="BM1243" s="22" t="s">
        <v>2229</v>
      </c>
    </row>
    <row r="1244" spans="2:65" s="39" customFormat="1" ht="34.200000000000003" customHeight="1" x14ac:dyDescent="0.3">
      <c r="B1244" s="139"/>
      <c r="C1244" s="170" t="s">
        <v>2230</v>
      </c>
      <c r="D1244" s="170" t="s">
        <v>169</v>
      </c>
      <c r="E1244" s="171" t="s">
        <v>2231</v>
      </c>
      <c r="F1244" s="256" t="s">
        <v>2232</v>
      </c>
      <c r="G1244" s="256"/>
      <c r="H1244" s="256"/>
      <c r="I1244" s="256"/>
      <c r="J1244" s="172" t="s">
        <v>298</v>
      </c>
      <c r="K1244" s="173">
        <v>2</v>
      </c>
      <c r="L1244" s="257">
        <v>0</v>
      </c>
      <c r="M1244" s="257"/>
      <c r="N1244" s="258">
        <f>ROUND(L1244*K1244,2)</f>
        <v>0</v>
      </c>
      <c r="O1244" s="258"/>
      <c r="P1244" s="258"/>
      <c r="Q1244" s="258"/>
      <c r="R1244" s="141"/>
      <c r="T1244" s="174"/>
      <c r="U1244" s="50" t="s">
        <v>39</v>
      </c>
      <c r="V1244" s="41"/>
      <c r="W1244" s="175">
        <f>V1244*K1244</f>
        <v>0</v>
      </c>
      <c r="X1244" s="175">
        <v>0</v>
      </c>
      <c r="Y1244" s="175">
        <f>X1244*K1244</f>
        <v>0</v>
      </c>
      <c r="Z1244" s="175">
        <v>0</v>
      </c>
      <c r="AA1244" s="176">
        <f>Z1244*K1244</f>
        <v>0</v>
      </c>
      <c r="AR1244" s="22" t="s">
        <v>252</v>
      </c>
      <c r="AT1244" s="22" t="s">
        <v>169</v>
      </c>
      <c r="AU1244" s="22" t="s">
        <v>98</v>
      </c>
      <c r="AY1244" s="22" t="s">
        <v>168</v>
      </c>
      <c r="BE1244" s="111">
        <f>IF(U1244="základní",N1244,0)</f>
        <v>0</v>
      </c>
      <c r="BF1244" s="111">
        <f>IF(U1244="snížená",N1244,0)</f>
        <v>0</v>
      </c>
      <c r="BG1244" s="111">
        <f>IF(U1244="zákl. přenesená",N1244,0)</f>
        <v>0</v>
      </c>
      <c r="BH1244" s="111">
        <f>IF(U1244="sníž. přenesená",N1244,0)</f>
        <v>0</v>
      </c>
      <c r="BI1244" s="111">
        <f>IF(U1244="nulová",N1244,0)</f>
        <v>0</v>
      </c>
      <c r="BJ1244" s="22" t="s">
        <v>82</v>
      </c>
      <c r="BK1244" s="111">
        <f>ROUND(L1244*K1244,2)</f>
        <v>0</v>
      </c>
      <c r="BL1244" s="22" t="s">
        <v>252</v>
      </c>
      <c r="BM1244" s="22" t="s">
        <v>2233</v>
      </c>
    </row>
    <row r="1245" spans="2:65" s="39" customFormat="1" ht="34.200000000000003" customHeight="1" x14ac:dyDescent="0.3">
      <c r="B1245" s="139"/>
      <c r="C1245" s="170" t="s">
        <v>2234</v>
      </c>
      <c r="D1245" s="170" t="s">
        <v>169</v>
      </c>
      <c r="E1245" s="171" t="s">
        <v>2235</v>
      </c>
      <c r="F1245" s="256" t="s">
        <v>2236</v>
      </c>
      <c r="G1245" s="256"/>
      <c r="H1245" s="256"/>
      <c r="I1245" s="256"/>
      <c r="J1245" s="172" t="s">
        <v>298</v>
      </c>
      <c r="K1245" s="173">
        <v>6</v>
      </c>
      <c r="L1245" s="257">
        <v>0</v>
      </c>
      <c r="M1245" s="257"/>
      <c r="N1245" s="258">
        <f>ROUND(L1245*K1245,2)</f>
        <v>0</v>
      </c>
      <c r="O1245" s="258"/>
      <c r="P1245" s="258"/>
      <c r="Q1245" s="258"/>
      <c r="R1245" s="141"/>
      <c r="T1245" s="174"/>
      <c r="U1245" s="50" t="s">
        <v>39</v>
      </c>
      <c r="V1245" s="41"/>
      <c r="W1245" s="175">
        <f>V1245*K1245</f>
        <v>0</v>
      </c>
      <c r="X1245" s="175">
        <v>0</v>
      </c>
      <c r="Y1245" s="175">
        <f>X1245*K1245</f>
        <v>0</v>
      </c>
      <c r="Z1245" s="175">
        <v>0</v>
      </c>
      <c r="AA1245" s="176">
        <f>Z1245*K1245</f>
        <v>0</v>
      </c>
      <c r="AR1245" s="22" t="s">
        <v>252</v>
      </c>
      <c r="AT1245" s="22" t="s">
        <v>169</v>
      </c>
      <c r="AU1245" s="22" t="s">
        <v>98</v>
      </c>
      <c r="AY1245" s="22" t="s">
        <v>168</v>
      </c>
      <c r="BE1245" s="111">
        <f>IF(U1245="základní",N1245,0)</f>
        <v>0</v>
      </c>
      <c r="BF1245" s="111">
        <f>IF(U1245="snížená",N1245,0)</f>
        <v>0</v>
      </c>
      <c r="BG1245" s="111">
        <f>IF(U1245="zákl. přenesená",N1245,0)</f>
        <v>0</v>
      </c>
      <c r="BH1245" s="111">
        <f>IF(U1245="sníž. přenesená",N1245,0)</f>
        <v>0</v>
      </c>
      <c r="BI1245" s="111">
        <f>IF(U1245="nulová",N1245,0)</f>
        <v>0</v>
      </c>
      <c r="BJ1245" s="22" t="s">
        <v>82</v>
      </c>
      <c r="BK1245" s="111">
        <f>ROUND(L1245*K1245,2)</f>
        <v>0</v>
      </c>
      <c r="BL1245" s="22" t="s">
        <v>252</v>
      </c>
      <c r="BM1245" s="22" t="s">
        <v>2237</v>
      </c>
    </row>
    <row r="1246" spans="2:65" s="158" customFormat="1" ht="37.35" customHeight="1" x14ac:dyDescent="0.35">
      <c r="B1246" s="159"/>
      <c r="C1246" s="160"/>
      <c r="D1246" s="161" t="s">
        <v>143</v>
      </c>
      <c r="E1246" s="161"/>
      <c r="F1246" s="161"/>
      <c r="G1246" s="161"/>
      <c r="H1246" s="161"/>
      <c r="I1246" s="161"/>
      <c r="J1246" s="161"/>
      <c r="K1246" s="161"/>
      <c r="L1246" s="161"/>
      <c r="M1246" s="161"/>
      <c r="N1246" s="273">
        <f>BK1246</f>
        <v>650000</v>
      </c>
      <c r="O1246" s="273"/>
      <c r="P1246" s="273"/>
      <c r="Q1246" s="273"/>
      <c r="R1246" s="162"/>
      <c r="T1246" s="163"/>
      <c r="U1246" s="160"/>
      <c r="V1246" s="160"/>
      <c r="W1246" s="164">
        <f>SUM(W1247:W1249)</f>
        <v>0</v>
      </c>
      <c r="X1246" s="160"/>
      <c r="Y1246" s="164">
        <f>SUM(Y1247:Y1249)</f>
        <v>0</v>
      </c>
      <c r="Z1246" s="160"/>
      <c r="AA1246" s="165">
        <f>SUM(AA1247:AA1249)</f>
        <v>0</v>
      </c>
      <c r="AR1246" s="166" t="s">
        <v>192</v>
      </c>
      <c r="AT1246" s="167" t="s">
        <v>73</v>
      </c>
      <c r="AU1246" s="167" t="s">
        <v>74</v>
      </c>
      <c r="AY1246" s="166" t="s">
        <v>168</v>
      </c>
      <c r="BK1246" s="168">
        <f>SUM(BK1247:BK1249)</f>
        <v>650000</v>
      </c>
    </row>
    <row r="1247" spans="2:65" s="39" customFormat="1" ht="14.4" customHeight="1" x14ac:dyDescent="0.3">
      <c r="B1247" s="139"/>
      <c r="C1247" s="170" t="s">
        <v>2238</v>
      </c>
      <c r="D1247" s="170" t="s">
        <v>169</v>
      </c>
      <c r="E1247" s="171" t="s">
        <v>2239</v>
      </c>
      <c r="F1247" s="256" t="s">
        <v>2240</v>
      </c>
      <c r="G1247" s="256"/>
      <c r="H1247" s="256"/>
      <c r="I1247" s="256"/>
      <c r="J1247" s="172" t="s">
        <v>990</v>
      </c>
      <c r="K1247" s="173">
        <v>1</v>
      </c>
      <c r="L1247" s="257">
        <v>0</v>
      </c>
      <c r="M1247" s="257"/>
      <c r="N1247" s="258">
        <f>ROUND(L1247*K1247,2)</f>
        <v>0</v>
      </c>
      <c r="O1247" s="258"/>
      <c r="P1247" s="258"/>
      <c r="Q1247" s="258"/>
      <c r="R1247" s="141"/>
      <c r="T1247" s="174"/>
      <c r="U1247" s="50" t="s">
        <v>39</v>
      </c>
      <c r="V1247" s="41"/>
      <c r="W1247" s="175">
        <f>V1247*K1247</f>
        <v>0</v>
      </c>
      <c r="X1247" s="175">
        <v>0</v>
      </c>
      <c r="Y1247" s="175">
        <f>X1247*K1247</f>
        <v>0</v>
      </c>
      <c r="Z1247" s="175">
        <v>0</v>
      </c>
      <c r="AA1247" s="176">
        <f>Z1247*K1247</f>
        <v>0</v>
      </c>
      <c r="AR1247" s="22" t="s">
        <v>173</v>
      </c>
      <c r="AT1247" s="22" t="s">
        <v>169</v>
      </c>
      <c r="AU1247" s="22" t="s">
        <v>82</v>
      </c>
      <c r="AY1247" s="22" t="s">
        <v>168</v>
      </c>
      <c r="BE1247" s="111">
        <f>IF(U1247="základní",N1247,0)</f>
        <v>0</v>
      </c>
      <c r="BF1247" s="111">
        <f>IF(U1247="snížená",N1247,0)</f>
        <v>0</v>
      </c>
      <c r="BG1247" s="111">
        <f>IF(U1247="zákl. přenesená",N1247,0)</f>
        <v>0</v>
      </c>
      <c r="BH1247" s="111">
        <f>IF(U1247="sníž. přenesená",N1247,0)</f>
        <v>0</v>
      </c>
      <c r="BI1247" s="111">
        <f>IF(U1247="nulová",N1247,0)</f>
        <v>0</v>
      </c>
      <c r="BJ1247" s="22" t="s">
        <v>82</v>
      </c>
      <c r="BK1247" s="111">
        <f>ROUND(L1247*K1247,2)</f>
        <v>0</v>
      </c>
      <c r="BL1247" s="22" t="s">
        <v>173</v>
      </c>
      <c r="BM1247" s="22" t="s">
        <v>2241</v>
      </c>
    </row>
    <row r="1248" spans="2:65" s="39" customFormat="1" ht="14.4" customHeight="1" x14ac:dyDescent="0.3">
      <c r="B1248" s="139"/>
      <c r="C1248" s="170" t="s">
        <v>2242</v>
      </c>
      <c r="D1248" s="170" t="s">
        <v>169</v>
      </c>
      <c r="E1248" s="171" t="s">
        <v>2243</v>
      </c>
      <c r="F1248" s="256" t="s">
        <v>2244</v>
      </c>
      <c r="G1248" s="256"/>
      <c r="H1248" s="256"/>
      <c r="I1248" s="256"/>
      <c r="J1248" s="172" t="s">
        <v>990</v>
      </c>
      <c r="K1248" s="173">
        <v>1</v>
      </c>
      <c r="L1248" s="257">
        <v>650000</v>
      </c>
      <c r="M1248" s="257"/>
      <c r="N1248" s="258">
        <f>ROUND(L1248*K1248,2)</f>
        <v>650000</v>
      </c>
      <c r="O1248" s="258"/>
      <c r="P1248" s="258"/>
      <c r="Q1248" s="258"/>
      <c r="R1248" s="141"/>
      <c r="T1248" s="174"/>
      <c r="U1248" s="50" t="s">
        <v>39</v>
      </c>
      <c r="V1248" s="41"/>
      <c r="W1248" s="175">
        <f>V1248*K1248</f>
        <v>0</v>
      </c>
      <c r="X1248" s="175">
        <v>0</v>
      </c>
      <c r="Y1248" s="175">
        <f>X1248*K1248</f>
        <v>0</v>
      </c>
      <c r="Z1248" s="175">
        <v>0</v>
      </c>
      <c r="AA1248" s="176">
        <f>Z1248*K1248</f>
        <v>0</v>
      </c>
      <c r="AR1248" s="22" t="s">
        <v>173</v>
      </c>
      <c r="AT1248" s="22" t="s">
        <v>169</v>
      </c>
      <c r="AU1248" s="22" t="s">
        <v>82</v>
      </c>
      <c r="AY1248" s="22" t="s">
        <v>168</v>
      </c>
      <c r="BE1248" s="111">
        <f>IF(U1248="základní",N1248,0)</f>
        <v>650000</v>
      </c>
      <c r="BF1248" s="111">
        <f>IF(U1248="snížená",N1248,0)</f>
        <v>0</v>
      </c>
      <c r="BG1248" s="111">
        <f>IF(U1248="zákl. přenesená",N1248,0)</f>
        <v>0</v>
      </c>
      <c r="BH1248" s="111">
        <f>IF(U1248="sníž. přenesená",N1248,0)</f>
        <v>0</v>
      </c>
      <c r="BI1248" s="111">
        <f>IF(U1248="nulová",N1248,0)</f>
        <v>0</v>
      </c>
      <c r="BJ1248" s="22" t="s">
        <v>82</v>
      </c>
      <c r="BK1248" s="111">
        <f>ROUND(L1248*K1248,2)</f>
        <v>650000</v>
      </c>
      <c r="BL1248" s="22" t="s">
        <v>173</v>
      </c>
      <c r="BM1248" s="22" t="s">
        <v>2245</v>
      </c>
    </row>
    <row r="1249" spans="1:65" s="39" customFormat="1" ht="14.4" customHeight="1" x14ac:dyDescent="0.3">
      <c r="B1249" s="139"/>
      <c r="C1249" s="170" t="s">
        <v>2246</v>
      </c>
      <c r="D1249" s="170" t="s">
        <v>169</v>
      </c>
      <c r="E1249" s="171" t="s">
        <v>2247</v>
      </c>
      <c r="F1249" s="256" t="s">
        <v>2248</v>
      </c>
      <c r="G1249" s="256"/>
      <c r="H1249" s="256"/>
      <c r="I1249" s="256"/>
      <c r="J1249" s="172" t="s">
        <v>990</v>
      </c>
      <c r="K1249" s="173">
        <v>1</v>
      </c>
      <c r="L1249" s="257">
        <v>0</v>
      </c>
      <c r="M1249" s="257"/>
      <c r="N1249" s="258">
        <f>ROUND(L1249*K1249,2)</f>
        <v>0</v>
      </c>
      <c r="O1249" s="258"/>
      <c r="P1249" s="258"/>
      <c r="Q1249" s="258"/>
      <c r="R1249" s="141"/>
      <c r="T1249" s="174"/>
      <c r="U1249" s="50" t="s">
        <v>39</v>
      </c>
      <c r="V1249" s="41"/>
      <c r="W1249" s="175">
        <f>V1249*K1249</f>
        <v>0</v>
      </c>
      <c r="X1249" s="175">
        <v>0</v>
      </c>
      <c r="Y1249" s="175">
        <f>X1249*K1249</f>
        <v>0</v>
      </c>
      <c r="Z1249" s="175">
        <v>0</v>
      </c>
      <c r="AA1249" s="176">
        <f>Z1249*K1249</f>
        <v>0</v>
      </c>
      <c r="AR1249" s="22" t="s">
        <v>173</v>
      </c>
      <c r="AT1249" s="22" t="s">
        <v>169</v>
      </c>
      <c r="AU1249" s="22" t="s">
        <v>82</v>
      </c>
      <c r="AY1249" s="22" t="s">
        <v>168</v>
      </c>
      <c r="BE1249" s="111">
        <f>IF(U1249="základní",N1249,0)</f>
        <v>0</v>
      </c>
      <c r="BF1249" s="111">
        <f>IF(U1249="snížená",N1249,0)</f>
        <v>0</v>
      </c>
      <c r="BG1249" s="111">
        <f>IF(U1249="zákl. přenesená",N1249,0)</f>
        <v>0</v>
      </c>
      <c r="BH1249" s="111">
        <f>IF(U1249="sníž. přenesená",N1249,0)</f>
        <v>0</v>
      </c>
      <c r="BI1249" s="111">
        <f>IF(U1249="nulová",N1249,0)</f>
        <v>0</v>
      </c>
      <c r="BJ1249" s="22" t="s">
        <v>82</v>
      </c>
      <c r="BK1249" s="111">
        <f>ROUND(L1249*K1249,2)</f>
        <v>0</v>
      </c>
      <c r="BL1249" s="22" t="s">
        <v>173</v>
      </c>
      <c r="BM1249" s="22" t="s">
        <v>2249</v>
      </c>
    </row>
    <row r="1250" spans="1:65" ht="49.95" customHeight="1" x14ac:dyDescent="0.35">
      <c r="A1250" s="39"/>
      <c r="B1250" s="40"/>
      <c r="C1250" s="41"/>
      <c r="D1250" s="161" t="s">
        <v>2250</v>
      </c>
      <c r="E1250" s="41"/>
      <c r="F1250" s="41"/>
      <c r="G1250" s="41"/>
      <c r="H1250" s="41"/>
      <c r="I1250" s="41"/>
      <c r="J1250" s="41"/>
      <c r="K1250" s="41"/>
      <c r="L1250" s="41"/>
      <c r="M1250" s="41"/>
      <c r="N1250" s="273">
        <f t="shared" ref="N1250:N1255" si="75">BK1250</f>
        <v>0</v>
      </c>
      <c r="O1250" s="273"/>
      <c r="P1250" s="273"/>
      <c r="Q1250" s="273"/>
      <c r="R1250" s="42"/>
      <c r="T1250" s="221"/>
      <c r="U1250" s="41"/>
      <c r="V1250" s="41"/>
      <c r="W1250" s="41"/>
      <c r="X1250" s="41"/>
      <c r="Y1250" s="41"/>
      <c r="Z1250" s="41"/>
      <c r="AA1250" s="82"/>
      <c r="AT1250" s="22" t="s">
        <v>73</v>
      </c>
      <c r="AU1250" s="22" t="s">
        <v>74</v>
      </c>
      <c r="AY1250" s="22" t="s">
        <v>2251</v>
      </c>
      <c r="BK1250" s="111">
        <f>SUM(BK1251:BK1255)</f>
        <v>0</v>
      </c>
    </row>
    <row r="1251" spans="1:65" ht="22.35" customHeight="1" x14ac:dyDescent="0.3">
      <c r="A1251" s="39"/>
      <c r="B1251" s="40"/>
      <c r="C1251" s="222"/>
      <c r="D1251" s="222" t="s">
        <v>169</v>
      </c>
      <c r="E1251" s="223"/>
      <c r="F1251" s="274"/>
      <c r="G1251" s="274"/>
      <c r="H1251" s="274"/>
      <c r="I1251" s="274"/>
      <c r="J1251" s="224"/>
      <c r="K1251" s="207"/>
      <c r="L1251" s="257"/>
      <c r="M1251" s="257"/>
      <c r="N1251" s="275">
        <f t="shared" si="75"/>
        <v>0</v>
      </c>
      <c r="O1251" s="275"/>
      <c r="P1251" s="275"/>
      <c r="Q1251" s="275"/>
      <c r="R1251" s="42"/>
      <c r="T1251" s="174"/>
      <c r="U1251" s="225" t="s">
        <v>39</v>
      </c>
      <c r="V1251" s="41"/>
      <c r="W1251" s="41"/>
      <c r="X1251" s="41"/>
      <c r="Y1251" s="41"/>
      <c r="Z1251" s="41"/>
      <c r="AA1251" s="82"/>
      <c r="AT1251" s="22" t="s">
        <v>2251</v>
      </c>
      <c r="AU1251" s="22" t="s">
        <v>82</v>
      </c>
      <c r="AY1251" s="22" t="s">
        <v>2251</v>
      </c>
      <c r="BE1251" s="111">
        <f>IF(U1251="základní",N1251,0)</f>
        <v>0</v>
      </c>
      <c r="BF1251" s="111">
        <f>IF(U1251="snížená",N1251,0)</f>
        <v>0</v>
      </c>
      <c r="BG1251" s="111">
        <f>IF(U1251="zákl. přenesená",N1251,0)</f>
        <v>0</v>
      </c>
      <c r="BH1251" s="111">
        <f>IF(U1251="sníž. přenesená",N1251,0)</f>
        <v>0</v>
      </c>
      <c r="BI1251" s="111">
        <f>IF(U1251="nulová",N1251,0)</f>
        <v>0</v>
      </c>
      <c r="BJ1251" s="22" t="s">
        <v>82</v>
      </c>
      <c r="BK1251" s="111">
        <f>L1251*K1251</f>
        <v>0</v>
      </c>
    </row>
    <row r="1252" spans="1:65" ht="22.35" customHeight="1" x14ac:dyDescent="0.3">
      <c r="A1252" s="39"/>
      <c r="B1252" s="40"/>
      <c r="C1252" s="222"/>
      <c r="D1252" s="222" t="s">
        <v>169</v>
      </c>
      <c r="E1252" s="223"/>
      <c r="F1252" s="274"/>
      <c r="G1252" s="274"/>
      <c r="H1252" s="274"/>
      <c r="I1252" s="274"/>
      <c r="J1252" s="224"/>
      <c r="K1252" s="207"/>
      <c r="L1252" s="257"/>
      <c r="M1252" s="257"/>
      <c r="N1252" s="275">
        <f t="shared" si="75"/>
        <v>0</v>
      </c>
      <c r="O1252" s="275"/>
      <c r="P1252" s="275"/>
      <c r="Q1252" s="275"/>
      <c r="R1252" s="42"/>
      <c r="T1252" s="174"/>
      <c r="U1252" s="225" t="s">
        <v>39</v>
      </c>
      <c r="V1252" s="41"/>
      <c r="W1252" s="41"/>
      <c r="X1252" s="41"/>
      <c r="Y1252" s="41"/>
      <c r="Z1252" s="41"/>
      <c r="AA1252" s="82"/>
      <c r="AT1252" s="22" t="s">
        <v>2251</v>
      </c>
      <c r="AU1252" s="22" t="s">
        <v>82</v>
      </c>
      <c r="AY1252" s="22" t="s">
        <v>2251</v>
      </c>
      <c r="BE1252" s="111">
        <f>IF(U1252="základní",N1252,0)</f>
        <v>0</v>
      </c>
      <c r="BF1252" s="111">
        <f>IF(U1252="snížená",N1252,0)</f>
        <v>0</v>
      </c>
      <c r="BG1252" s="111">
        <f>IF(U1252="zákl. přenesená",N1252,0)</f>
        <v>0</v>
      </c>
      <c r="BH1252" s="111">
        <f>IF(U1252="sníž. přenesená",N1252,0)</f>
        <v>0</v>
      </c>
      <c r="BI1252" s="111">
        <f>IF(U1252="nulová",N1252,0)</f>
        <v>0</v>
      </c>
      <c r="BJ1252" s="22" t="s">
        <v>82</v>
      </c>
      <c r="BK1252" s="111">
        <f>L1252*K1252</f>
        <v>0</v>
      </c>
    </row>
    <row r="1253" spans="1:65" ht="22.35" customHeight="1" x14ac:dyDescent="0.3">
      <c r="A1253" s="39"/>
      <c r="B1253" s="40"/>
      <c r="C1253" s="222"/>
      <c r="D1253" s="222" t="s">
        <v>169</v>
      </c>
      <c r="E1253" s="223"/>
      <c r="F1253" s="274"/>
      <c r="G1253" s="274"/>
      <c r="H1253" s="274"/>
      <c r="I1253" s="274"/>
      <c r="J1253" s="224"/>
      <c r="K1253" s="207"/>
      <c r="L1253" s="257"/>
      <c r="M1253" s="257"/>
      <c r="N1253" s="275">
        <f t="shared" si="75"/>
        <v>0</v>
      </c>
      <c r="O1253" s="275"/>
      <c r="P1253" s="275"/>
      <c r="Q1253" s="275"/>
      <c r="R1253" s="42"/>
      <c r="T1253" s="174"/>
      <c r="U1253" s="225" t="s">
        <v>39</v>
      </c>
      <c r="V1253" s="41"/>
      <c r="W1253" s="41"/>
      <c r="X1253" s="41"/>
      <c r="Y1253" s="41"/>
      <c r="Z1253" s="41"/>
      <c r="AA1253" s="82"/>
      <c r="AT1253" s="22" t="s">
        <v>2251</v>
      </c>
      <c r="AU1253" s="22" t="s">
        <v>82</v>
      </c>
      <c r="AY1253" s="22" t="s">
        <v>2251</v>
      </c>
      <c r="BE1253" s="111">
        <f>IF(U1253="základní",N1253,0)</f>
        <v>0</v>
      </c>
      <c r="BF1253" s="111">
        <f>IF(U1253="snížená",N1253,0)</f>
        <v>0</v>
      </c>
      <c r="BG1253" s="111">
        <f>IF(U1253="zákl. přenesená",N1253,0)</f>
        <v>0</v>
      </c>
      <c r="BH1253" s="111">
        <f>IF(U1253="sníž. přenesená",N1253,0)</f>
        <v>0</v>
      </c>
      <c r="BI1253" s="111">
        <f>IF(U1253="nulová",N1253,0)</f>
        <v>0</v>
      </c>
      <c r="BJ1253" s="22" t="s">
        <v>82</v>
      </c>
      <c r="BK1253" s="111">
        <f>L1253*K1253</f>
        <v>0</v>
      </c>
    </row>
    <row r="1254" spans="1:65" ht="22.35" customHeight="1" x14ac:dyDescent="0.3">
      <c r="A1254" s="39"/>
      <c r="B1254" s="40"/>
      <c r="C1254" s="222"/>
      <c r="D1254" s="222" t="s">
        <v>169</v>
      </c>
      <c r="E1254" s="223"/>
      <c r="F1254" s="274"/>
      <c r="G1254" s="274"/>
      <c r="H1254" s="274"/>
      <c r="I1254" s="274"/>
      <c r="J1254" s="224"/>
      <c r="K1254" s="207"/>
      <c r="L1254" s="257"/>
      <c r="M1254" s="257"/>
      <c r="N1254" s="275">
        <f t="shared" si="75"/>
        <v>0</v>
      </c>
      <c r="O1254" s="275"/>
      <c r="P1254" s="275"/>
      <c r="Q1254" s="275"/>
      <c r="R1254" s="42"/>
      <c r="T1254" s="174"/>
      <c r="U1254" s="225" t="s">
        <v>39</v>
      </c>
      <c r="V1254" s="41"/>
      <c r="W1254" s="41"/>
      <c r="X1254" s="41"/>
      <c r="Y1254" s="41"/>
      <c r="Z1254" s="41"/>
      <c r="AA1254" s="82"/>
      <c r="AT1254" s="22" t="s">
        <v>2251</v>
      </c>
      <c r="AU1254" s="22" t="s">
        <v>82</v>
      </c>
      <c r="AY1254" s="22" t="s">
        <v>2251</v>
      </c>
      <c r="BE1254" s="111">
        <f>IF(U1254="základní",N1254,0)</f>
        <v>0</v>
      </c>
      <c r="BF1254" s="111">
        <f>IF(U1254="snížená",N1254,0)</f>
        <v>0</v>
      </c>
      <c r="BG1254" s="111">
        <f>IF(U1254="zákl. přenesená",N1254,0)</f>
        <v>0</v>
      </c>
      <c r="BH1254" s="111">
        <f>IF(U1254="sníž. přenesená",N1254,0)</f>
        <v>0</v>
      </c>
      <c r="BI1254" s="111">
        <f>IF(U1254="nulová",N1254,0)</f>
        <v>0</v>
      </c>
      <c r="BJ1254" s="22" t="s">
        <v>82</v>
      </c>
      <c r="BK1254" s="111">
        <f>L1254*K1254</f>
        <v>0</v>
      </c>
    </row>
    <row r="1255" spans="1:65" ht="22.35" customHeight="1" x14ac:dyDescent="0.3">
      <c r="A1255" s="39"/>
      <c r="B1255" s="40"/>
      <c r="C1255" s="222"/>
      <c r="D1255" s="222" t="s">
        <v>169</v>
      </c>
      <c r="E1255" s="223"/>
      <c r="F1255" s="274"/>
      <c r="G1255" s="274"/>
      <c r="H1255" s="274"/>
      <c r="I1255" s="274"/>
      <c r="J1255" s="224"/>
      <c r="K1255" s="207"/>
      <c r="L1255" s="257"/>
      <c r="M1255" s="257"/>
      <c r="N1255" s="275">
        <f t="shared" si="75"/>
        <v>0</v>
      </c>
      <c r="O1255" s="275"/>
      <c r="P1255" s="275"/>
      <c r="Q1255" s="275"/>
      <c r="R1255" s="42"/>
      <c r="T1255" s="174"/>
      <c r="U1255" s="225" t="s">
        <v>39</v>
      </c>
      <c r="V1255" s="62"/>
      <c r="W1255" s="62"/>
      <c r="X1255" s="62"/>
      <c r="Y1255" s="62"/>
      <c r="Z1255" s="62"/>
      <c r="AA1255" s="64"/>
      <c r="AT1255" s="22" t="s">
        <v>2251</v>
      </c>
      <c r="AU1255" s="22" t="s">
        <v>82</v>
      </c>
      <c r="AY1255" s="22" t="s">
        <v>2251</v>
      </c>
      <c r="BE1255" s="111">
        <f>IF(U1255="základní",N1255,0)</f>
        <v>0</v>
      </c>
      <c r="BF1255" s="111">
        <f>IF(U1255="snížená",N1255,0)</f>
        <v>0</v>
      </c>
      <c r="BG1255" s="111">
        <f>IF(U1255="zákl. přenesená",N1255,0)</f>
        <v>0</v>
      </c>
      <c r="BH1255" s="111">
        <f>IF(U1255="sníž. přenesená",N1255,0)</f>
        <v>0</v>
      </c>
      <c r="BI1255" s="111">
        <f>IF(U1255="nulová",N1255,0)</f>
        <v>0</v>
      </c>
      <c r="BJ1255" s="22" t="s">
        <v>82</v>
      </c>
      <c r="BK1255" s="111">
        <f>L1255*K1255</f>
        <v>0</v>
      </c>
    </row>
    <row r="1256" spans="1:65" ht="6.9" customHeight="1" x14ac:dyDescent="0.3">
      <c r="A1256" s="39"/>
      <c r="B1256" s="65"/>
      <c r="C1256" s="66"/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  <c r="Q1256" s="66"/>
      <c r="R1256" s="67"/>
    </row>
  </sheetData>
  <mergeCells count="2019">
    <mergeCell ref="F1253:I1253"/>
    <mergeCell ref="L1253:M1253"/>
    <mergeCell ref="N1253:Q1253"/>
    <mergeCell ref="F1254:I1254"/>
    <mergeCell ref="L1254:M1254"/>
    <mergeCell ref="N1254:Q1254"/>
    <mergeCell ref="F1255:I1255"/>
    <mergeCell ref="L1255:M1255"/>
    <mergeCell ref="N1255:Q1255"/>
    <mergeCell ref="N1246:Q1246"/>
    <mergeCell ref="F1247:I1247"/>
    <mergeCell ref="L1247:M1247"/>
    <mergeCell ref="N1247:Q1247"/>
    <mergeCell ref="F1248:I1248"/>
    <mergeCell ref="L1248:M1248"/>
    <mergeCell ref="N1248:Q1248"/>
    <mergeCell ref="F1249:I1249"/>
    <mergeCell ref="L1249:M1249"/>
    <mergeCell ref="N1249:Q1249"/>
    <mergeCell ref="N1250:Q1250"/>
    <mergeCell ref="F1251:I1251"/>
    <mergeCell ref="L1251:M1251"/>
    <mergeCell ref="N1251:Q1251"/>
    <mergeCell ref="F1252:I1252"/>
    <mergeCell ref="L1252:M1252"/>
    <mergeCell ref="N1252:Q1252"/>
    <mergeCell ref="N1239:Q1239"/>
    <mergeCell ref="F1240:I1240"/>
    <mergeCell ref="L1240:M1240"/>
    <mergeCell ref="N1240:Q1240"/>
    <mergeCell ref="F1241:I1241"/>
    <mergeCell ref="L1241:M1241"/>
    <mergeCell ref="N1241:Q1241"/>
    <mergeCell ref="N1242:Q1242"/>
    <mergeCell ref="F1243:I1243"/>
    <mergeCell ref="L1243:M1243"/>
    <mergeCell ref="N1243:Q1243"/>
    <mergeCell ref="F1244:I1244"/>
    <mergeCell ref="L1244:M1244"/>
    <mergeCell ref="N1244:Q1244"/>
    <mergeCell ref="F1245:I1245"/>
    <mergeCell ref="L1245:M1245"/>
    <mergeCell ref="N1245:Q1245"/>
    <mergeCell ref="F1230:I1230"/>
    <mergeCell ref="L1230:M1230"/>
    <mergeCell ref="N1230:Q1230"/>
    <mergeCell ref="N1231:Q1231"/>
    <mergeCell ref="F1232:I1232"/>
    <mergeCell ref="L1232:M1232"/>
    <mergeCell ref="N1232:Q1232"/>
    <mergeCell ref="N1233:Q1233"/>
    <mergeCell ref="F1234:I1234"/>
    <mergeCell ref="L1234:M1234"/>
    <mergeCell ref="N1234:Q1234"/>
    <mergeCell ref="N1235:Q1235"/>
    <mergeCell ref="F1236:I1236"/>
    <mergeCell ref="L1236:M1236"/>
    <mergeCell ref="N1236:Q1236"/>
    <mergeCell ref="N1237:Q1237"/>
    <mergeCell ref="F1238:I1238"/>
    <mergeCell ref="L1238:M1238"/>
    <mergeCell ref="N1238:Q1238"/>
    <mergeCell ref="F1218:I1218"/>
    <mergeCell ref="F1219:I1219"/>
    <mergeCell ref="L1219:M1219"/>
    <mergeCell ref="N1219:Q1219"/>
    <mergeCell ref="F1220:I1220"/>
    <mergeCell ref="F1221:I1221"/>
    <mergeCell ref="F1222:I1222"/>
    <mergeCell ref="F1223:I1223"/>
    <mergeCell ref="L1223:M1223"/>
    <mergeCell ref="N1223:Q1223"/>
    <mergeCell ref="F1224:I1224"/>
    <mergeCell ref="F1225:I1225"/>
    <mergeCell ref="F1226:I1226"/>
    <mergeCell ref="N1227:Q1227"/>
    <mergeCell ref="N1228:Q1228"/>
    <mergeCell ref="F1229:I1229"/>
    <mergeCell ref="L1229:M1229"/>
    <mergeCell ref="N1229:Q1229"/>
    <mergeCell ref="F1205:I1205"/>
    <mergeCell ref="F1206:I1206"/>
    <mergeCell ref="F1207:I1207"/>
    <mergeCell ref="F1208:I1208"/>
    <mergeCell ref="L1208:M1208"/>
    <mergeCell ref="N1208:Q1208"/>
    <mergeCell ref="F1209:I1209"/>
    <mergeCell ref="F1210:I1210"/>
    <mergeCell ref="F1211:I1211"/>
    <mergeCell ref="F1212:I1212"/>
    <mergeCell ref="N1213:Q1213"/>
    <mergeCell ref="F1214:I1214"/>
    <mergeCell ref="L1214:M1214"/>
    <mergeCell ref="N1214:Q1214"/>
    <mergeCell ref="F1215:I1215"/>
    <mergeCell ref="F1216:I1216"/>
    <mergeCell ref="F1217:I1217"/>
    <mergeCell ref="F1195:I1195"/>
    <mergeCell ref="F1196:I1196"/>
    <mergeCell ref="F1197:I1197"/>
    <mergeCell ref="L1197:M1197"/>
    <mergeCell ref="N1197:Q1197"/>
    <mergeCell ref="F1198:I1198"/>
    <mergeCell ref="F1199:I1199"/>
    <mergeCell ref="F1200:I1200"/>
    <mergeCell ref="L1200:M1200"/>
    <mergeCell ref="N1200:Q1200"/>
    <mergeCell ref="F1201:I1201"/>
    <mergeCell ref="F1202:I1202"/>
    <mergeCell ref="L1202:M1202"/>
    <mergeCell ref="N1202:Q1202"/>
    <mergeCell ref="F1203:I1203"/>
    <mergeCell ref="F1204:I1204"/>
    <mergeCell ref="L1204:M1204"/>
    <mergeCell ref="N1204:Q1204"/>
    <mergeCell ref="F1180:I1180"/>
    <mergeCell ref="F1181:I1181"/>
    <mergeCell ref="F1182:I1182"/>
    <mergeCell ref="F1183:I1183"/>
    <mergeCell ref="F1184:I1184"/>
    <mergeCell ref="F1185:I1185"/>
    <mergeCell ref="F1186:I1186"/>
    <mergeCell ref="F1187:I1187"/>
    <mergeCell ref="L1187:M1187"/>
    <mergeCell ref="N1187:Q1187"/>
    <mergeCell ref="F1188:I1188"/>
    <mergeCell ref="F1189:I1189"/>
    <mergeCell ref="F1190:I1190"/>
    <mergeCell ref="F1191:I1191"/>
    <mergeCell ref="F1192:I1192"/>
    <mergeCell ref="F1193:I1193"/>
    <mergeCell ref="F1194:I1194"/>
    <mergeCell ref="F1167:I1167"/>
    <mergeCell ref="L1167:M1167"/>
    <mergeCell ref="N1167:Q1167"/>
    <mergeCell ref="F1168:I1168"/>
    <mergeCell ref="F1169:I1169"/>
    <mergeCell ref="L1169:M1169"/>
    <mergeCell ref="N1169:Q1169"/>
    <mergeCell ref="F1170:I1170"/>
    <mergeCell ref="F1171:I1171"/>
    <mergeCell ref="F1172:I1172"/>
    <mergeCell ref="F1173:I1173"/>
    <mergeCell ref="F1174:I1174"/>
    <mergeCell ref="F1175:I1175"/>
    <mergeCell ref="F1176:I1176"/>
    <mergeCell ref="F1177:I1177"/>
    <mergeCell ref="F1178:I1178"/>
    <mergeCell ref="F1179:I1179"/>
    <mergeCell ref="F1158:I1158"/>
    <mergeCell ref="F1159:I1159"/>
    <mergeCell ref="L1159:M1159"/>
    <mergeCell ref="N1159:Q1159"/>
    <mergeCell ref="F1160:I1160"/>
    <mergeCell ref="F1161:I1161"/>
    <mergeCell ref="L1161:M1161"/>
    <mergeCell ref="N1161:Q1161"/>
    <mergeCell ref="N1162:Q1162"/>
    <mergeCell ref="F1163:I1163"/>
    <mergeCell ref="L1163:M1163"/>
    <mergeCell ref="N1163:Q1163"/>
    <mergeCell ref="F1164:I1164"/>
    <mergeCell ref="F1165:I1165"/>
    <mergeCell ref="L1165:M1165"/>
    <mergeCell ref="N1165:Q1165"/>
    <mergeCell ref="F1166:I1166"/>
    <mergeCell ref="F1145:I1145"/>
    <mergeCell ref="F1146:I1146"/>
    <mergeCell ref="F1147:I1147"/>
    <mergeCell ref="F1148:I1148"/>
    <mergeCell ref="L1148:M1148"/>
    <mergeCell ref="N1148:Q1148"/>
    <mergeCell ref="F1149:I1149"/>
    <mergeCell ref="F1150:I1150"/>
    <mergeCell ref="F1151:I1151"/>
    <mergeCell ref="F1152:I1152"/>
    <mergeCell ref="F1153:I1153"/>
    <mergeCell ref="F1154:I1154"/>
    <mergeCell ref="F1155:I1155"/>
    <mergeCell ref="L1155:M1155"/>
    <mergeCell ref="N1155:Q1155"/>
    <mergeCell ref="F1156:I1156"/>
    <mergeCell ref="F1157:I1157"/>
    <mergeCell ref="L1157:M1157"/>
    <mergeCell ref="N1157:Q1157"/>
    <mergeCell ref="F1132:I1132"/>
    <mergeCell ref="F1133:I1133"/>
    <mergeCell ref="F1134:I1134"/>
    <mergeCell ref="F1135:I1135"/>
    <mergeCell ref="F1136:I1136"/>
    <mergeCell ref="F1137:I1137"/>
    <mergeCell ref="F1138:I1138"/>
    <mergeCell ref="L1138:M1138"/>
    <mergeCell ref="N1138:Q1138"/>
    <mergeCell ref="F1139:I1139"/>
    <mergeCell ref="F1140:I1140"/>
    <mergeCell ref="F1141:I1141"/>
    <mergeCell ref="F1142:I1142"/>
    <mergeCell ref="F1143:I1143"/>
    <mergeCell ref="L1143:M1143"/>
    <mergeCell ref="N1143:Q1143"/>
    <mergeCell ref="F1144:I1144"/>
    <mergeCell ref="F1119:I1119"/>
    <mergeCell ref="F1120:I1120"/>
    <mergeCell ref="F1121:I1121"/>
    <mergeCell ref="F1122:I1122"/>
    <mergeCell ref="F1123:I1123"/>
    <mergeCell ref="F1124:I1124"/>
    <mergeCell ref="L1124:M1124"/>
    <mergeCell ref="N1124:Q1124"/>
    <mergeCell ref="F1125:I1125"/>
    <mergeCell ref="F1126:I1126"/>
    <mergeCell ref="F1127:I1127"/>
    <mergeCell ref="F1128:I1128"/>
    <mergeCell ref="L1128:M1128"/>
    <mergeCell ref="N1128:Q1128"/>
    <mergeCell ref="F1129:I1129"/>
    <mergeCell ref="F1130:I1130"/>
    <mergeCell ref="F1131:I1131"/>
    <mergeCell ref="F1104:I1104"/>
    <mergeCell ref="F1105:I1105"/>
    <mergeCell ref="F1106:I1106"/>
    <mergeCell ref="F1107:I1107"/>
    <mergeCell ref="L1107:M1107"/>
    <mergeCell ref="N1107:Q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116:I1116"/>
    <mergeCell ref="F1117:I1117"/>
    <mergeCell ref="F1118:I1118"/>
    <mergeCell ref="L1118:M1118"/>
    <mergeCell ref="N1118:Q1118"/>
    <mergeCell ref="F1093:I1093"/>
    <mergeCell ref="L1093:M1093"/>
    <mergeCell ref="N1093:Q1093"/>
    <mergeCell ref="F1094:I1094"/>
    <mergeCell ref="F1095:I1095"/>
    <mergeCell ref="L1095:M1095"/>
    <mergeCell ref="N1095:Q1095"/>
    <mergeCell ref="F1096:I1096"/>
    <mergeCell ref="F1097:I1097"/>
    <mergeCell ref="F1098:I1098"/>
    <mergeCell ref="F1099:I1099"/>
    <mergeCell ref="F1100:I1100"/>
    <mergeCell ref="F1101:I1101"/>
    <mergeCell ref="L1101:M1101"/>
    <mergeCell ref="N1101:Q1101"/>
    <mergeCell ref="F1102:I1102"/>
    <mergeCell ref="F1103:I1103"/>
    <mergeCell ref="F1078:I1078"/>
    <mergeCell ref="F1079:I1079"/>
    <mergeCell ref="L1079:M1079"/>
    <mergeCell ref="N1079:Q1079"/>
    <mergeCell ref="F1080:I1080"/>
    <mergeCell ref="F1081:I1081"/>
    <mergeCell ref="F1082:I1082"/>
    <mergeCell ref="F1083:I1083"/>
    <mergeCell ref="F1084:I1084"/>
    <mergeCell ref="F1085:I1085"/>
    <mergeCell ref="F1086:I1086"/>
    <mergeCell ref="F1087:I1087"/>
    <mergeCell ref="F1088:I1088"/>
    <mergeCell ref="F1089:I1089"/>
    <mergeCell ref="F1090:I1090"/>
    <mergeCell ref="F1091:I1091"/>
    <mergeCell ref="F1092:I1092"/>
    <mergeCell ref="F1065:I1065"/>
    <mergeCell ref="F1066:I1066"/>
    <mergeCell ref="F1067:I1067"/>
    <mergeCell ref="L1067:M1067"/>
    <mergeCell ref="N1067:Q1067"/>
    <mergeCell ref="F1068:I1068"/>
    <mergeCell ref="F1069:I1069"/>
    <mergeCell ref="F1070:I1070"/>
    <mergeCell ref="F1071:I1071"/>
    <mergeCell ref="F1072:I1072"/>
    <mergeCell ref="F1073:I1073"/>
    <mergeCell ref="L1073:M1073"/>
    <mergeCell ref="N1073:Q1073"/>
    <mergeCell ref="F1074:I1074"/>
    <mergeCell ref="F1075:I1075"/>
    <mergeCell ref="F1076:I1076"/>
    <mergeCell ref="F1077:I1077"/>
    <mergeCell ref="F1050:I1050"/>
    <mergeCell ref="F1051:I1051"/>
    <mergeCell ref="F1052:I1052"/>
    <mergeCell ref="F1053:I1053"/>
    <mergeCell ref="N1054:Q1054"/>
    <mergeCell ref="F1055:I1055"/>
    <mergeCell ref="L1055:M1055"/>
    <mergeCell ref="N1055:Q1055"/>
    <mergeCell ref="F1056:I1056"/>
    <mergeCell ref="F1057:I1057"/>
    <mergeCell ref="F1058:I1058"/>
    <mergeCell ref="F1059:I1059"/>
    <mergeCell ref="F1060:I1060"/>
    <mergeCell ref="F1061:I1061"/>
    <mergeCell ref="F1062:I1062"/>
    <mergeCell ref="F1063:I1063"/>
    <mergeCell ref="F1064:I1064"/>
    <mergeCell ref="F1040:I1040"/>
    <mergeCell ref="F1041:I1041"/>
    <mergeCell ref="L1041:M1041"/>
    <mergeCell ref="N1041:Q1041"/>
    <mergeCell ref="N1042:Q1042"/>
    <mergeCell ref="F1043:I1043"/>
    <mergeCell ref="L1043:M1043"/>
    <mergeCell ref="N1043:Q1043"/>
    <mergeCell ref="F1044:I1044"/>
    <mergeCell ref="F1045:I1045"/>
    <mergeCell ref="F1046:I1046"/>
    <mergeCell ref="F1047:I1047"/>
    <mergeCell ref="L1047:M1047"/>
    <mergeCell ref="N1047:Q1047"/>
    <mergeCell ref="F1048:I1048"/>
    <mergeCell ref="F1049:I1049"/>
    <mergeCell ref="L1049:M1049"/>
    <mergeCell ref="N1049:Q1049"/>
    <mergeCell ref="F1029:I1029"/>
    <mergeCell ref="F1030:I1030"/>
    <mergeCell ref="F1031:I1031"/>
    <mergeCell ref="F1032:I1032"/>
    <mergeCell ref="F1033:I1033"/>
    <mergeCell ref="L1033:M1033"/>
    <mergeCell ref="N1033:Q1033"/>
    <mergeCell ref="F1034:I1034"/>
    <mergeCell ref="F1035:I1035"/>
    <mergeCell ref="L1035:M1035"/>
    <mergeCell ref="N1035:Q1035"/>
    <mergeCell ref="F1036:I1036"/>
    <mergeCell ref="F1037:I1037"/>
    <mergeCell ref="L1037:M1037"/>
    <mergeCell ref="N1037:Q1037"/>
    <mergeCell ref="F1038:I1038"/>
    <mergeCell ref="F1039:I1039"/>
    <mergeCell ref="L1039:M1039"/>
    <mergeCell ref="N1039:Q1039"/>
    <mergeCell ref="F1018:I1018"/>
    <mergeCell ref="L1018:M1018"/>
    <mergeCell ref="N1018:Q1018"/>
    <mergeCell ref="F1019:I1019"/>
    <mergeCell ref="L1019:M1019"/>
    <mergeCell ref="N1019:Q1019"/>
    <mergeCell ref="F1020:I1020"/>
    <mergeCell ref="F1021:I1021"/>
    <mergeCell ref="F1022:I1022"/>
    <mergeCell ref="F1023:I1023"/>
    <mergeCell ref="F1024:I1024"/>
    <mergeCell ref="F1025:I1025"/>
    <mergeCell ref="F1026:I1026"/>
    <mergeCell ref="F1027:I1027"/>
    <mergeCell ref="F1028:I1028"/>
    <mergeCell ref="L1028:M1028"/>
    <mergeCell ref="N1028:Q1028"/>
    <mergeCell ref="N1007:Q1007"/>
    <mergeCell ref="F1008:I1008"/>
    <mergeCell ref="L1008:M1008"/>
    <mergeCell ref="N1008:Q1008"/>
    <mergeCell ref="F1009:I1009"/>
    <mergeCell ref="F1010:I1010"/>
    <mergeCell ref="F1011:I1011"/>
    <mergeCell ref="F1012:I1012"/>
    <mergeCell ref="L1012:M1012"/>
    <mergeCell ref="N1012:Q1012"/>
    <mergeCell ref="F1013:I1013"/>
    <mergeCell ref="F1014:I1014"/>
    <mergeCell ref="L1014:M1014"/>
    <mergeCell ref="N1014:Q1014"/>
    <mergeCell ref="F1015:I1015"/>
    <mergeCell ref="F1016:I1016"/>
    <mergeCell ref="F1017:I1017"/>
    <mergeCell ref="N997:Q997"/>
    <mergeCell ref="F998:I998"/>
    <mergeCell ref="F999:I999"/>
    <mergeCell ref="F1000:I1000"/>
    <mergeCell ref="L1000:M1000"/>
    <mergeCell ref="N1000:Q1000"/>
    <mergeCell ref="F1001:I1001"/>
    <mergeCell ref="F1002:I1002"/>
    <mergeCell ref="L1002:M1002"/>
    <mergeCell ref="N1002:Q1002"/>
    <mergeCell ref="F1003:I1003"/>
    <mergeCell ref="F1004:I1004"/>
    <mergeCell ref="L1004:M1004"/>
    <mergeCell ref="N1004:Q1004"/>
    <mergeCell ref="F1005:I1005"/>
    <mergeCell ref="F1006:I1006"/>
    <mergeCell ref="L1006:M1006"/>
    <mergeCell ref="N1006:Q1006"/>
    <mergeCell ref="F982:I982"/>
    <mergeCell ref="F983:I983"/>
    <mergeCell ref="F984:I984"/>
    <mergeCell ref="F985:I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F994:I994"/>
    <mergeCell ref="F995:I995"/>
    <mergeCell ref="F996:I996"/>
    <mergeCell ref="F997:I997"/>
    <mergeCell ref="L997:M997"/>
    <mergeCell ref="F971:I971"/>
    <mergeCell ref="F972:I972"/>
    <mergeCell ref="L972:M972"/>
    <mergeCell ref="N972:Q972"/>
    <mergeCell ref="F973:I973"/>
    <mergeCell ref="F974:I974"/>
    <mergeCell ref="L974:M974"/>
    <mergeCell ref="N974:Q974"/>
    <mergeCell ref="F975:I975"/>
    <mergeCell ref="F976:I976"/>
    <mergeCell ref="F977:I977"/>
    <mergeCell ref="F978:I978"/>
    <mergeCell ref="F979:I979"/>
    <mergeCell ref="L979:M979"/>
    <mergeCell ref="N979:Q979"/>
    <mergeCell ref="F980:I980"/>
    <mergeCell ref="F981:I981"/>
    <mergeCell ref="L981:M981"/>
    <mergeCell ref="N981:Q981"/>
    <mergeCell ref="F956:I956"/>
    <mergeCell ref="F957:I957"/>
    <mergeCell ref="L957:M957"/>
    <mergeCell ref="N957:Q957"/>
    <mergeCell ref="F958:I958"/>
    <mergeCell ref="F959:I959"/>
    <mergeCell ref="F960:I960"/>
    <mergeCell ref="F961:I961"/>
    <mergeCell ref="F962:I962"/>
    <mergeCell ref="F963:I963"/>
    <mergeCell ref="F964:I964"/>
    <mergeCell ref="F965:I965"/>
    <mergeCell ref="F966:I966"/>
    <mergeCell ref="F967:I967"/>
    <mergeCell ref="F968:I968"/>
    <mergeCell ref="F969:I969"/>
    <mergeCell ref="F970:I970"/>
    <mergeCell ref="L970:M970"/>
    <mergeCell ref="N970:Q970"/>
    <mergeCell ref="F945:I945"/>
    <mergeCell ref="F946:I946"/>
    <mergeCell ref="F947:I947"/>
    <mergeCell ref="F948:I948"/>
    <mergeCell ref="L948:M948"/>
    <mergeCell ref="N948:Q948"/>
    <mergeCell ref="F949:I949"/>
    <mergeCell ref="F950:I950"/>
    <mergeCell ref="L950:M950"/>
    <mergeCell ref="N950:Q950"/>
    <mergeCell ref="F951:I951"/>
    <mergeCell ref="F952:I952"/>
    <mergeCell ref="L952:M952"/>
    <mergeCell ref="N952:Q952"/>
    <mergeCell ref="F953:I953"/>
    <mergeCell ref="F954:I954"/>
    <mergeCell ref="F955:I955"/>
    <mergeCell ref="L955:M955"/>
    <mergeCell ref="N955:Q955"/>
    <mergeCell ref="F938:I938"/>
    <mergeCell ref="L938:M938"/>
    <mergeCell ref="N938:Q938"/>
    <mergeCell ref="F939:I939"/>
    <mergeCell ref="L939:M939"/>
    <mergeCell ref="N939:Q939"/>
    <mergeCell ref="F940:I940"/>
    <mergeCell ref="L940:M940"/>
    <mergeCell ref="N940:Q940"/>
    <mergeCell ref="F941:I941"/>
    <mergeCell ref="L941:M941"/>
    <mergeCell ref="N941:Q941"/>
    <mergeCell ref="N942:Q942"/>
    <mergeCell ref="F943:I943"/>
    <mergeCell ref="L943:M943"/>
    <mergeCell ref="N943:Q943"/>
    <mergeCell ref="F944:I944"/>
    <mergeCell ref="F931:I931"/>
    <mergeCell ref="F932:I932"/>
    <mergeCell ref="L932:M932"/>
    <mergeCell ref="N932:Q932"/>
    <mergeCell ref="F933:I933"/>
    <mergeCell ref="L933:M933"/>
    <mergeCell ref="N933:Q933"/>
    <mergeCell ref="F934:I934"/>
    <mergeCell ref="L934:M934"/>
    <mergeCell ref="N934:Q934"/>
    <mergeCell ref="F935:I935"/>
    <mergeCell ref="L935:M935"/>
    <mergeCell ref="N935:Q935"/>
    <mergeCell ref="F936:I936"/>
    <mergeCell ref="L936:M936"/>
    <mergeCell ref="N936:Q936"/>
    <mergeCell ref="F937:I937"/>
    <mergeCell ref="L937:M937"/>
    <mergeCell ref="N937:Q937"/>
    <mergeCell ref="F925:I925"/>
    <mergeCell ref="L925:M925"/>
    <mergeCell ref="N925:Q925"/>
    <mergeCell ref="F926:I926"/>
    <mergeCell ref="L926:M926"/>
    <mergeCell ref="N926:Q926"/>
    <mergeCell ref="F927:I927"/>
    <mergeCell ref="L927:M927"/>
    <mergeCell ref="N927:Q927"/>
    <mergeCell ref="F928:I928"/>
    <mergeCell ref="L928:M928"/>
    <mergeCell ref="N928:Q928"/>
    <mergeCell ref="F929:I929"/>
    <mergeCell ref="L929:M929"/>
    <mergeCell ref="N929:Q929"/>
    <mergeCell ref="F930:I930"/>
    <mergeCell ref="L930:M930"/>
    <mergeCell ref="N930:Q930"/>
    <mergeCell ref="F919:I919"/>
    <mergeCell ref="L919:M919"/>
    <mergeCell ref="N919:Q919"/>
    <mergeCell ref="F920:I920"/>
    <mergeCell ref="L920:M920"/>
    <mergeCell ref="N920:Q920"/>
    <mergeCell ref="F921:I921"/>
    <mergeCell ref="L921:M921"/>
    <mergeCell ref="N921:Q921"/>
    <mergeCell ref="F922:I922"/>
    <mergeCell ref="L922:M922"/>
    <mergeCell ref="N922:Q922"/>
    <mergeCell ref="F923:I923"/>
    <mergeCell ref="L923:M923"/>
    <mergeCell ref="N923:Q923"/>
    <mergeCell ref="F924:I924"/>
    <mergeCell ref="L924:M924"/>
    <mergeCell ref="N924:Q924"/>
    <mergeCell ref="F913:I913"/>
    <mergeCell ref="L913:M913"/>
    <mergeCell ref="N913:Q913"/>
    <mergeCell ref="F914:I914"/>
    <mergeCell ref="L914:M914"/>
    <mergeCell ref="N914:Q914"/>
    <mergeCell ref="F915:I915"/>
    <mergeCell ref="L915:M915"/>
    <mergeCell ref="N915:Q915"/>
    <mergeCell ref="F916:I916"/>
    <mergeCell ref="L916:M916"/>
    <mergeCell ref="N916:Q916"/>
    <mergeCell ref="F917:I917"/>
    <mergeCell ref="L917:M917"/>
    <mergeCell ref="N917:Q917"/>
    <mergeCell ref="F918:I918"/>
    <mergeCell ref="L918:M918"/>
    <mergeCell ref="N918:Q918"/>
    <mergeCell ref="F906:I906"/>
    <mergeCell ref="L906:M906"/>
    <mergeCell ref="N906:Q906"/>
    <mergeCell ref="F907:I907"/>
    <mergeCell ref="L907:M907"/>
    <mergeCell ref="N907:Q907"/>
    <mergeCell ref="F908:I908"/>
    <mergeCell ref="L908:M908"/>
    <mergeCell ref="N908:Q908"/>
    <mergeCell ref="F909:I909"/>
    <mergeCell ref="N910:Q910"/>
    <mergeCell ref="F911:I911"/>
    <mergeCell ref="L911:M911"/>
    <mergeCell ref="N911:Q911"/>
    <mergeCell ref="F912:I912"/>
    <mergeCell ref="L912:M912"/>
    <mergeCell ref="N912:Q912"/>
    <mergeCell ref="F900:I900"/>
    <mergeCell ref="L900:M900"/>
    <mergeCell ref="N900:Q900"/>
    <mergeCell ref="F901:I901"/>
    <mergeCell ref="L901:M901"/>
    <mergeCell ref="N901:Q901"/>
    <mergeCell ref="F902:I902"/>
    <mergeCell ref="L902:M902"/>
    <mergeCell ref="N902:Q902"/>
    <mergeCell ref="F903:I903"/>
    <mergeCell ref="L903:M903"/>
    <mergeCell ref="N903:Q903"/>
    <mergeCell ref="F904:I904"/>
    <mergeCell ref="L904:M904"/>
    <mergeCell ref="N904:Q904"/>
    <mergeCell ref="F905:I905"/>
    <mergeCell ref="L905:M905"/>
    <mergeCell ref="N905:Q905"/>
    <mergeCell ref="F894:I894"/>
    <mergeCell ref="L894:M894"/>
    <mergeCell ref="N894:Q894"/>
    <mergeCell ref="F895:I895"/>
    <mergeCell ref="L895:M895"/>
    <mergeCell ref="N895:Q895"/>
    <mergeCell ref="F896:I896"/>
    <mergeCell ref="L896:M896"/>
    <mergeCell ref="N896:Q896"/>
    <mergeCell ref="F897:I897"/>
    <mergeCell ref="L897:M897"/>
    <mergeCell ref="N897:Q897"/>
    <mergeCell ref="F898:I898"/>
    <mergeCell ref="L898:M898"/>
    <mergeCell ref="N898:Q898"/>
    <mergeCell ref="F899:I899"/>
    <mergeCell ref="L899:M899"/>
    <mergeCell ref="N899:Q899"/>
    <mergeCell ref="F887:I887"/>
    <mergeCell ref="L887:M887"/>
    <mergeCell ref="N887:Q887"/>
    <mergeCell ref="F888:I888"/>
    <mergeCell ref="L888:M888"/>
    <mergeCell ref="N888:Q888"/>
    <mergeCell ref="F889:I889"/>
    <mergeCell ref="F890:I890"/>
    <mergeCell ref="L890:M890"/>
    <mergeCell ref="N890:Q890"/>
    <mergeCell ref="F891:I891"/>
    <mergeCell ref="F892:I892"/>
    <mergeCell ref="L892:M892"/>
    <mergeCell ref="N892:Q892"/>
    <mergeCell ref="F893:I893"/>
    <mergeCell ref="L893:M893"/>
    <mergeCell ref="N893:Q893"/>
    <mergeCell ref="F877:I877"/>
    <mergeCell ref="L877:M877"/>
    <mergeCell ref="N877:Q877"/>
    <mergeCell ref="F878:I878"/>
    <mergeCell ref="F879:I879"/>
    <mergeCell ref="F880:I880"/>
    <mergeCell ref="N881:Q881"/>
    <mergeCell ref="F882:I882"/>
    <mergeCell ref="L882:M882"/>
    <mergeCell ref="N882:Q882"/>
    <mergeCell ref="F883:I883"/>
    <mergeCell ref="F884:I884"/>
    <mergeCell ref="L884:M884"/>
    <mergeCell ref="N884:Q884"/>
    <mergeCell ref="F885:I885"/>
    <mergeCell ref="F886:I886"/>
    <mergeCell ref="L886:M886"/>
    <mergeCell ref="N886:Q886"/>
    <mergeCell ref="F866:I866"/>
    <mergeCell ref="L866:M866"/>
    <mergeCell ref="N866:Q866"/>
    <mergeCell ref="F867:I867"/>
    <mergeCell ref="F868:I868"/>
    <mergeCell ref="F869:I869"/>
    <mergeCell ref="F870:I870"/>
    <mergeCell ref="F871:I871"/>
    <mergeCell ref="F872:I872"/>
    <mergeCell ref="F873:I873"/>
    <mergeCell ref="L873:M873"/>
    <mergeCell ref="N873:Q873"/>
    <mergeCell ref="F874:I874"/>
    <mergeCell ref="L874:M874"/>
    <mergeCell ref="N874:Q874"/>
    <mergeCell ref="F875:I875"/>
    <mergeCell ref="F876:I876"/>
    <mergeCell ref="L876:M876"/>
    <mergeCell ref="N876:Q876"/>
    <mergeCell ref="F857:I857"/>
    <mergeCell ref="F858:I858"/>
    <mergeCell ref="L858:M858"/>
    <mergeCell ref="N858:Q858"/>
    <mergeCell ref="F859:I859"/>
    <mergeCell ref="F860:I860"/>
    <mergeCell ref="L860:M860"/>
    <mergeCell ref="N860:Q860"/>
    <mergeCell ref="F861:I861"/>
    <mergeCell ref="F862:I862"/>
    <mergeCell ref="L862:M862"/>
    <mergeCell ref="N862:Q862"/>
    <mergeCell ref="F863:I863"/>
    <mergeCell ref="F864:I864"/>
    <mergeCell ref="L864:M864"/>
    <mergeCell ref="N864:Q864"/>
    <mergeCell ref="F865:I865"/>
    <mergeCell ref="F848:I848"/>
    <mergeCell ref="L848:M848"/>
    <mergeCell ref="N848:Q848"/>
    <mergeCell ref="F849:I849"/>
    <mergeCell ref="F850:I850"/>
    <mergeCell ref="L850:M850"/>
    <mergeCell ref="N850:Q850"/>
    <mergeCell ref="F851:I851"/>
    <mergeCell ref="F852:I852"/>
    <mergeCell ref="L852:M852"/>
    <mergeCell ref="N852:Q852"/>
    <mergeCell ref="F853:I853"/>
    <mergeCell ref="F854:I854"/>
    <mergeCell ref="L854:M854"/>
    <mergeCell ref="N854:Q854"/>
    <mergeCell ref="F855:I855"/>
    <mergeCell ref="F856:I856"/>
    <mergeCell ref="L856:M856"/>
    <mergeCell ref="N856:Q856"/>
    <mergeCell ref="F839:I839"/>
    <mergeCell ref="F840:I840"/>
    <mergeCell ref="L840:M840"/>
    <mergeCell ref="N840:Q840"/>
    <mergeCell ref="F841:I841"/>
    <mergeCell ref="F842:I842"/>
    <mergeCell ref="L842:M842"/>
    <mergeCell ref="N842:Q842"/>
    <mergeCell ref="F843:I843"/>
    <mergeCell ref="F844:I844"/>
    <mergeCell ref="L844:M844"/>
    <mergeCell ref="N844:Q844"/>
    <mergeCell ref="F845:I845"/>
    <mergeCell ref="F846:I846"/>
    <mergeCell ref="L846:M846"/>
    <mergeCell ref="N846:Q846"/>
    <mergeCell ref="F847:I847"/>
    <mergeCell ref="F832:I832"/>
    <mergeCell ref="L832:M832"/>
    <mergeCell ref="N832:Q832"/>
    <mergeCell ref="F833:I833"/>
    <mergeCell ref="L833:M833"/>
    <mergeCell ref="N833:Q833"/>
    <mergeCell ref="F834:I834"/>
    <mergeCell ref="L834:M834"/>
    <mergeCell ref="N834:Q834"/>
    <mergeCell ref="F835:I835"/>
    <mergeCell ref="L835:M835"/>
    <mergeCell ref="N835:Q835"/>
    <mergeCell ref="F836:I836"/>
    <mergeCell ref="L836:M836"/>
    <mergeCell ref="N836:Q836"/>
    <mergeCell ref="F837:I837"/>
    <mergeCell ref="F838:I838"/>
    <mergeCell ref="L838:M838"/>
    <mergeCell ref="N838:Q838"/>
    <mergeCell ref="F826:I826"/>
    <mergeCell ref="L826:M826"/>
    <mergeCell ref="N826:Q826"/>
    <mergeCell ref="F827:I827"/>
    <mergeCell ref="L827:M827"/>
    <mergeCell ref="N827:Q827"/>
    <mergeCell ref="F828:I828"/>
    <mergeCell ref="L828:M828"/>
    <mergeCell ref="N828:Q828"/>
    <mergeCell ref="F829:I829"/>
    <mergeCell ref="L829:M829"/>
    <mergeCell ref="N829:Q829"/>
    <mergeCell ref="F830:I830"/>
    <mergeCell ref="L830:M830"/>
    <mergeCell ref="N830:Q830"/>
    <mergeCell ref="F831:I831"/>
    <mergeCell ref="L831:M831"/>
    <mergeCell ref="N831:Q831"/>
    <mergeCell ref="F820:I820"/>
    <mergeCell ref="L820:M820"/>
    <mergeCell ref="N820:Q820"/>
    <mergeCell ref="F821:I821"/>
    <mergeCell ref="L821:M821"/>
    <mergeCell ref="N821:Q821"/>
    <mergeCell ref="F822:I822"/>
    <mergeCell ref="L822:M822"/>
    <mergeCell ref="N822:Q822"/>
    <mergeCell ref="F823:I823"/>
    <mergeCell ref="L823:M823"/>
    <mergeCell ref="N823:Q823"/>
    <mergeCell ref="F824:I824"/>
    <mergeCell ref="L824:M824"/>
    <mergeCell ref="N824:Q824"/>
    <mergeCell ref="F825:I825"/>
    <mergeCell ref="L825:M825"/>
    <mergeCell ref="N825:Q825"/>
    <mergeCell ref="F814:I814"/>
    <mergeCell ref="L814:M814"/>
    <mergeCell ref="N814:Q814"/>
    <mergeCell ref="F815:I815"/>
    <mergeCell ref="L815:M815"/>
    <mergeCell ref="N815:Q815"/>
    <mergeCell ref="F816:I816"/>
    <mergeCell ref="L816:M816"/>
    <mergeCell ref="N816:Q816"/>
    <mergeCell ref="F817:I817"/>
    <mergeCell ref="L817:M817"/>
    <mergeCell ref="N817:Q817"/>
    <mergeCell ref="F818:I818"/>
    <mergeCell ref="L818:M818"/>
    <mergeCell ref="N818:Q818"/>
    <mergeCell ref="F819:I819"/>
    <mergeCell ref="L819:M819"/>
    <mergeCell ref="N819:Q819"/>
    <mergeCell ref="F808:I808"/>
    <mergeCell ref="L808:M808"/>
    <mergeCell ref="N808:Q808"/>
    <mergeCell ref="F809:I809"/>
    <mergeCell ref="L809:M809"/>
    <mergeCell ref="N809:Q809"/>
    <mergeCell ref="F810:I810"/>
    <mergeCell ref="L810:M810"/>
    <mergeCell ref="N810:Q810"/>
    <mergeCell ref="F811:I811"/>
    <mergeCell ref="L811:M811"/>
    <mergeCell ref="N811:Q811"/>
    <mergeCell ref="F812:I812"/>
    <mergeCell ref="L812:M812"/>
    <mergeCell ref="N812:Q812"/>
    <mergeCell ref="F813:I813"/>
    <mergeCell ref="L813:M813"/>
    <mergeCell ref="N813:Q813"/>
    <mergeCell ref="F802:I802"/>
    <mergeCell ref="L802:M802"/>
    <mergeCell ref="N802:Q802"/>
    <mergeCell ref="F803:I803"/>
    <mergeCell ref="L803:M803"/>
    <mergeCell ref="N803:Q803"/>
    <mergeCell ref="F804:I804"/>
    <mergeCell ref="L804:M804"/>
    <mergeCell ref="N804:Q804"/>
    <mergeCell ref="F805:I805"/>
    <mergeCell ref="L805:M805"/>
    <mergeCell ref="N805:Q805"/>
    <mergeCell ref="F806:I806"/>
    <mergeCell ref="L806:M806"/>
    <mergeCell ref="N806:Q806"/>
    <mergeCell ref="F807:I807"/>
    <mergeCell ref="L807:M807"/>
    <mergeCell ref="N807:Q807"/>
    <mergeCell ref="F794:I794"/>
    <mergeCell ref="F795:I795"/>
    <mergeCell ref="F796:I796"/>
    <mergeCell ref="L796:M796"/>
    <mergeCell ref="N796:Q796"/>
    <mergeCell ref="N797:Q797"/>
    <mergeCell ref="F798:I798"/>
    <mergeCell ref="L798:M798"/>
    <mergeCell ref="N798:Q798"/>
    <mergeCell ref="F799:I799"/>
    <mergeCell ref="L799:M799"/>
    <mergeCell ref="N799:Q799"/>
    <mergeCell ref="F800:I800"/>
    <mergeCell ref="L800:M800"/>
    <mergeCell ref="N800:Q800"/>
    <mergeCell ref="F801:I801"/>
    <mergeCell ref="L801:M801"/>
    <mergeCell ref="N801:Q801"/>
    <mergeCell ref="F783:I783"/>
    <mergeCell ref="L783:M783"/>
    <mergeCell ref="N783:Q783"/>
    <mergeCell ref="F784:I784"/>
    <mergeCell ref="F785:I785"/>
    <mergeCell ref="F786:I786"/>
    <mergeCell ref="F787:I787"/>
    <mergeCell ref="L787:M787"/>
    <mergeCell ref="N787:Q787"/>
    <mergeCell ref="F788:I788"/>
    <mergeCell ref="F789:I789"/>
    <mergeCell ref="L789:M789"/>
    <mergeCell ref="N789:Q789"/>
    <mergeCell ref="F790:I790"/>
    <mergeCell ref="F791:I791"/>
    <mergeCell ref="F792:I792"/>
    <mergeCell ref="F793:I793"/>
    <mergeCell ref="L793:M793"/>
    <mergeCell ref="N793:Q793"/>
    <mergeCell ref="F776:I776"/>
    <mergeCell ref="L776:M776"/>
    <mergeCell ref="N776:Q776"/>
    <mergeCell ref="F777:I777"/>
    <mergeCell ref="F778:I778"/>
    <mergeCell ref="L778:M778"/>
    <mergeCell ref="N778:Q778"/>
    <mergeCell ref="F779:I779"/>
    <mergeCell ref="L779:M779"/>
    <mergeCell ref="N779:Q779"/>
    <mergeCell ref="F780:I780"/>
    <mergeCell ref="L780:M780"/>
    <mergeCell ref="N780:Q780"/>
    <mergeCell ref="F781:I781"/>
    <mergeCell ref="L781:M781"/>
    <mergeCell ref="N781:Q781"/>
    <mergeCell ref="N782:Q782"/>
    <mergeCell ref="F769:I769"/>
    <mergeCell ref="L769:M769"/>
    <mergeCell ref="N769:Q769"/>
    <mergeCell ref="F770:I770"/>
    <mergeCell ref="L770:M770"/>
    <mergeCell ref="N770:Q770"/>
    <mergeCell ref="F771:I771"/>
    <mergeCell ref="L771:M771"/>
    <mergeCell ref="N771:Q771"/>
    <mergeCell ref="F772:I772"/>
    <mergeCell ref="L772:M772"/>
    <mergeCell ref="N772:Q772"/>
    <mergeCell ref="N773:Q773"/>
    <mergeCell ref="F774:I774"/>
    <mergeCell ref="L774:M774"/>
    <mergeCell ref="N774:Q774"/>
    <mergeCell ref="F775:I775"/>
    <mergeCell ref="F761:I761"/>
    <mergeCell ref="L761:M761"/>
    <mergeCell ref="N761:Q761"/>
    <mergeCell ref="F762:I762"/>
    <mergeCell ref="F763:I763"/>
    <mergeCell ref="L763:M763"/>
    <mergeCell ref="N763:Q763"/>
    <mergeCell ref="F764:I764"/>
    <mergeCell ref="F765:I765"/>
    <mergeCell ref="L765:M765"/>
    <mergeCell ref="N765:Q765"/>
    <mergeCell ref="F766:I766"/>
    <mergeCell ref="F767:I767"/>
    <mergeCell ref="L767:M767"/>
    <mergeCell ref="N767:Q767"/>
    <mergeCell ref="F768:I768"/>
    <mergeCell ref="L768:M768"/>
    <mergeCell ref="N768:Q768"/>
    <mergeCell ref="F750:I750"/>
    <mergeCell ref="F751:I751"/>
    <mergeCell ref="L751:M751"/>
    <mergeCell ref="N751:Q751"/>
    <mergeCell ref="F752:I752"/>
    <mergeCell ref="F753:I753"/>
    <mergeCell ref="F754:I754"/>
    <mergeCell ref="F755:I755"/>
    <mergeCell ref="L755:M755"/>
    <mergeCell ref="N755:Q755"/>
    <mergeCell ref="F756:I756"/>
    <mergeCell ref="F757:I757"/>
    <mergeCell ref="L757:M757"/>
    <mergeCell ref="N757:Q757"/>
    <mergeCell ref="F758:I758"/>
    <mergeCell ref="F759:I759"/>
    <mergeCell ref="F760:I760"/>
    <mergeCell ref="F741:I741"/>
    <mergeCell ref="F742:I742"/>
    <mergeCell ref="L742:M742"/>
    <mergeCell ref="N742:Q742"/>
    <mergeCell ref="F743:I743"/>
    <mergeCell ref="F744:I744"/>
    <mergeCell ref="L744:M744"/>
    <mergeCell ref="N744:Q744"/>
    <mergeCell ref="F745:I745"/>
    <mergeCell ref="F746:I746"/>
    <mergeCell ref="L746:M746"/>
    <mergeCell ref="N746:Q746"/>
    <mergeCell ref="F747:I747"/>
    <mergeCell ref="F748:I748"/>
    <mergeCell ref="F749:I749"/>
    <mergeCell ref="L749:M749"/>
    <mergeCell ref="N749:Q749"/>
    <mergeCell ref="N732:Q732"/>
    <mergeCell ref="F733:I733"/>
    <mergeCell ref="L733:M733"/>
    <mergeCell ref="N733:Q733"/>
    <mergeCell ref="F734:I734"/>
    <mergeCell ref="F735:I735"/>
    <mergeCell ref="L735:M735"/>
    <mergeCell ref="N735:Q735"/>
    <mergeCell ref="F736:I736"/>
    <mergeCell ref="F737:I737"/>
    <mergeCell ref="L737:M737"/>
    <mergeCell ref="N737:Q737"/>
    <mergeCell ref="F738:I738"/>
    <mergeCell ref="F739:I739"/>
    <mergeCell ref="F740:I740"/>
    <mergeCell ref="L740:M740"/>
    <mergeCell ref="N740:Q740"/>
    <mergeCell ref="F719:I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F726:I726"/>
    <mergeCell ref="L726:M726"/>
    <mergeCell ref="N726:Q726"/>
    <mergeCell ref="F727:I727"/>
    <mergeCell ref="F728:I728"/>
    <mergeCell ref="F729:I729"/>
    <mergeCell ref="F730:I730"/>
    <mergeCell ref="F731:I731"/>
    <mergeCell ref="L731:M731"/>
    <mergeCell ref="N731:Q731"/>
    <mergeCell ref="F706:I706"/>
    <mergeCell ref="F707:I707"/>
    <mergeCell ref="F708:I708"/>
    <mergeCell ref="F709:I709"/>
    <mergeCell ref="F710:I710"/>
    <mergeCell ref="L710:M710"/>
    <mergeCell ref="N710:Q710"/>
    <mergeCell ref="F711:I711"/>
    <mergeCell ref="F712:I712"/>
    <mergeCell ref="F713:I713"/>
    <mergeCell ref="F714:I714"/>
    <mergeCell ref="F715:I715"/>
    <mergeCell ref="L715:M715"/>
    <mergeCell ref="N715:Q715"/>
    <mergeCell ref="F716:I716"/>
    <mergeCell ref="F717:I717"/>
    <mergeCell ref="F718:I718"/>
    <mergeCell ref="F693:I693"/>
    <mergeCell ref="L693:M693"/>
    <mergeCell ref="N693:Q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L703:M703"/>
    <mergeCell ref="N703:Q703"/>
    <mergeCell ref="F704:I704"/>
    <mergeCell ref="F705:I705"/>
    <mergeCell ref="F682:I682"/>
    <mergeCell ref="F683:I683"/>
    <mergeCell ref="L683:M683"/>
    <mergeCell ref="N683:Q683"/>
    <mergeCell ref="F684:I684"/>
    <mergeCell ref="F685:I685"/>
    <mergeCell ref="F686:I686"/>
    <mergeCell ref="F687:I687"/>
    <mergeCell ref="L687:M687"/>
    <mergeCell ref="N687:Q687"/>
    <mergeCell ref="F688:I688"/>
    <mergeCell ref="F689:I689"/>
    <mergeCell ref="F690:I690"/>
    <mergeCell ref="F691:I691"/>
    <mergeCell ref="L691:M691"/>
    <mergeCell ref="N691:Q691"/>
    <mergeCell ref="F692:I692"/>
    <mergeCell ref="F671:I671"/>
    <mergeCell ref="F672:I672"/>
    <mergeCell ref="F673:I673"/>
    <mergeCell ref="F674:I674"/>
    <mergeCell ref="F675:I675"/>
    <mergeCell ref="F676:I676"/>
    <mergeCell ref="F677:I677"/>
    <mergeCell ref="L677:M677"/>
    <mergeCell ref="N677:Q677"/>
    <mergeCell ref="F678:I678"/>
    <mergeCell ref="F679:I679"/>
    <mergeCell ref="L679:M679"/>
    <mergeCell ref="N679:Q679"/>
    <mergeCell ref="F680:I680"/>
    <mergeCell ref="F681:I681"/>
    <mergeCell ref="L681:M681"/>
    <mergeCell ref="N681:Q681"/>
    <mergeCell ref="F658:I658"/>
    <mergeCell ref="F659:I659"/>
    <mergeCell ref="F660:I660"/>
    <mergeCell ref="F661:I661"/>
    <mergeCell ref="F662:I662"/>
    <mergeCell ref="F663:I663"/>
    <mergeCell ref="L663:M663"/>
    <mergeCell ref="N663:Q663"/>
    <mergeCell ref="F664:I664"/>
    <mergeCell ref="F665:I665"/>
    <mergeCell ref="F666:I666"/>
    <mergeCell ref="F667:I667"/>
    <mergeCell ref="L667:M667"/>
    <mergeCell ref="N667:Q667"/>
    <mergeCell ref="F668:I668"/>
    <mergeCell ref="F669:I669"/>
    <mergeCell ref="F670:I670"/>
    <mergeCell ref="F649:I649"/>
    <mergeCell ref="F650:I650"/>
    <mergeCell ref="L650:M650"/>
    <mergeCell ref="N650:Q650"/>
    <mergeCell ref="F651:I651"/>
    <mergeCell ref="F652:I652"/>
    <mergeCell ref="L652:M652"/>
    <mergeCell ref="N652:Q652"/>
    <mergeCell ref="F653:I653"/>
    <mergeCell ref="F654:I654"/>
    <mergeCell ref="L654:M654"/>
    <mergeCell ref="N654:Q654"/>
    <mergeCell ref="F655:I655"/>
    <mergeCell ref="F656:I656"/>
    <mergeCell ref="L656:M656"/>
    <mergeCell ref="N656:Q656"/>
    <mergeCell ref="F657:I657"/>
    <mergeCell ref="F636:I636"/>
    <mergeCell ref="F637:I637"/>
    <mergeCell ref="L637:M637"/>
    <mergeCell ref="N637:Q637"/>
    <mergeCell ref="F638:I638"/>
    <mergeCell ref="F639:I639"/>
    <mergeCell ref="F640:I640"/>
    <mergeCell ref="F641:I641"/>
    <mergeCell ref="F642:I642"/>
    <mergeCell ref="F643:I643"/>
    <mergeCell ref="L643:M643"/>
    <mergeCell ref="N643:Q643"/>
    <mergeCell ref="F644:I644"/>
    <mergeCell ref="F645:I645"/>
    <mergeCell ref="F646:I646"/>
    <mergeCell ref="F647:I647"/>
    <mergeCell ref="F648:I648"/>
    <mergeCell ref="L648:M648"/>
    <mergeCell ref="N648:Q648"/>
    <mergeCell ref="F626:I626"/>
    <mergeCell ref="F627:I627"/>
    <mergeCell ref="L627:M627"/>
    <mergeCell ref="N627:Q627"/>
    <mergeCell ref="F628:I628"/>
    <mergeCell ref="F629:I629"/>
    <mergeCell ref="L629:M629"/>
    <mergeCell ref="N629:Q629"/>
    <mergeCell ref="F630:I630"/>
    <mergeCell ref="F631:I631"/>
    <mergeCell ref="F632:I632"/>
    <mergeCell ref="F633:I633"/>
    <mergeCell ref="L633:M633"/>
    <mergeCell ref="N633:Q633"/>
    <mergeCell ref="F634:I634"/>
    <mergeCell ref="F635:I635"/>
    <mergeCell ref="L635:M635"/>
    <mergeCell ref="N635:Q635"/>
    <mergeCell ref="N616:Q616"/>
    <mergeCell ref="F617:I617"/>
    <mergeCell ref="L617:M617"/>
    <mergeCell ref="N617:Q617"/>
    <mergeCell ref="F618:I618"/>
    <mergeCell ref="F619:I619"/>
    <mergeCell ref="L619:M619"/>
    <mergeCell ref="N619:Q619"/>
    <mergeCell ref="F620:I620"/>
    <mergeCell ref="F621:I621"/>
    <mergeCell ref="L621:M621"/>
    <mergeCell ref="N621:Q621"/>
    <mergeCell ref="F622:I622"/>
    <mergeCell ref="F623:I623"/>
    <mergeCell ref="F624:I624"/>
    <mergeCell ref="F625:I625"/>
    <mergeCell ref="L625:M625"/>
    <mergeCell ref="N625:Q625"/>
    <mergeCell ref="F609:I609"/>
    <mergeCell ref="L609:M609"/>
    <mergeCell ref="N609:Q609"/>
    <mergeCell ref="F610:I610"/>
    <mergeCell ref="L610:M610"/>
    <mergeCell ref="N610:Q610"/>
    <mergeCell ref="F611:I611"/>
    <mergeCell ref="L611:M611"/>
    <mergeCell ref="N611:Q611"/>
    <mergeCell ref="F612:I612"/>
    <mergeCell ref="L612:M612"/>
    <mergeCell ref="N612:Q612"/>
    <mergeCell ref="F613:I613"/>
    <mergeCell ref="L613:M613"/>
    <mergeCell ref="N613:Q613"/>
    <mergeCell ref="N614:Q614"/>
    <mergeCell ref="F615:I615"/>
    <mergeCell ref="L615:M615"/>
    <mergeCell ref="N615:Q615"/>
    <mergeCell ref="F599:I599"/>
    <mergeCell ref="F600:I600"/>
    <mergeCell ref="F601:I601"/>
    <mergeCell ref="L601:M601"/>
    <mergeCell ref="N601:Q601"/>
    <mergeCell ref="F602:I602"/>
    <mergeCell ref="F603:I603"/>
    <mergeCell ref="L603:M603"/>
    <mergeCell ref="N603:Q603"/>
    <mergeCell ref="F604:I604"/>
    <mergeCell ref="F605:I605"/>
    <mergeCell ref="F606:I606"/>
    <mergeCell ref="L606:M606"/>
    <mergeCell ref="N606:Q606"/>
    <mergeCell ref="N607:Q607"/>
    <mergeCell ref="F608:I608"/>
    <mergeCell ref="L608:M608"/>
    <mergeCell ref="N608:Q608"/>
    <mergeCell ref="F588:I588"/>
    <mergeCell ref="F589:I589"/>
    <mergeCell ref="F590:I590"/>
    <mergeCell ref="L590:M590"/>
    <mergeCell ref="N590:Q590"/>
    <mergeCell ref="F591:I591"/>
    <mergeCell ref="F592:I592"/>
    <mergeCell ref="F593:I593"/>
    <mergeCell ref="F594:I594"/>
    <mergeCell ref="F595:I595"/>
    <mergeCell ref="L595:M595"/>
    <mergeCell ref="N595:Q595"/>
    <mergeCell ref="F596:I596"/>
    <mergeCell ref="F597:I597"/>
    <mergeCell ref="L597:M597"/>
    <mergeCell ref="N597:Q597"/>
    <mergeCell ref="F598:I598"/>
    <mergeCell ref="F577:I577"/>
    <mergeCell ref="F578:I578"/>
    <mergeCell ref="L578:M578"/>
    <mergeCell ref="N578:Q578"/>
    <mergeCell ref="F579:I579"/>
    <mergeCell ref="F580:I580"/>
    <mergeCell ref="L580:M580"/>
    <mergeCell ref="N580:Q580"/>
    <mergeCell ref="F581:I581"/>
    <mergeCell ref="F582:I582"/>
    <mergeCell ref="F583:I583"/>
    <mergeCell ref="F584:I584"/>
    <mergeCell ref="F585:I585"/>
    <mergeCell ref="L585:M585"/>
    <mergeCell ref="N585:Q585"/>
    <mergeCell ref="F586:I586"/>
    <mergeCell ref="F587:I587"/>
    <mergeCell ref="F566:I566"/>
    <mergeCell ref="F567:I567"/>
    <mergeCell ref="L567:M567"/>
    <mergeCell ref="N567:Q567"/>
    <mergeCell ref="N568:Q568"/>
    <mergeCell ref="F569:I569"/>
    <mergeCell ref="L569:M569"/>
    <mergeCell ref="N569:Q569"/>
    <mergeCell ref="F570:I570"/>
    <mergeCell ref="F571:I571"/>
    <mergeCell ref="F572:I572"/>
    <mergeCell ref="F573:I573"/>
    <mergeCell ref="F574:I574"/>
    <mergeCell ref="L574:M574"/>
    <mergeCell ref="N574:Q574"/>
    <mergeCell ref="F575:I575"/>
    <mergeCell ref="F576:I576"/>
    <mergeCell ref="L576:M576"/>
    <mergeCell ref="N576:Q576"/>
    <mergeCell ref="F555:I555"/>
    <mergeCell ref="L555:M555"/>
    <mergeCell ref="N555:Q555"/>
    <mergeCell ref="N556:Q556"/>
    <mergeCell ref="N557:Q557"/>
    <mergeCell ref="F558:I558"/>
    <mergeCell ref="L558:M558"/>
    <mergeCell ref="N558:Q558"/>
    <mergeCell ref="F559:I559"/>
    <mergeCell ref="F560:I560"/>
    <mergeCell ref="F561:I561"/>
    <mergeCell ref="F562:I562"/>
    <mergeCell ref="F563:I563"/>
    <mergeCell ref="F564:I564"/>
    <mergeCell ref="F565:I565"/>
    <mergeCell ref="L565:M565"/>
    <mergeCell ref="N565:Q565"/>
    <mergeCell ref="F548:I548"/>
    <mergeCell ref="L548:M548"/>
    <mergeCell ref="N548:Q548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N554:Q554"/>
    <mergeCell ref="F542:I542"/>
    <mergeCell ref="L542:M542"/>
    <mergeCell ref="N542:Q542"/>
    <mergeCell ref="F543:I543"/>
    <mergeCell ref="L543:M543"/>
    <mergeCell ref="N543:Q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47:I547"/>
    <mergeCell ref="L547:M547"/>
    <mergeCell ref="N547:Q547"/>
    <mergeCell ref="F532:I532"/>
    <mergeCell ref="F533:I533"/>
    <mergeCell ref="F534:I534"/>
    <mergeCell ref="F535:I535"/>
    <mergeCell ref="L535:M535"/>
    <mergeCell ref="N535:Q535"/>
    <mergeCell ref="F536:I536"/>
    <mergeCell ref="F537:I537"/>
    <mergeCell ref="F538:I538"/>
    <mergeCell ref="F539:I539"/>
    <mergeCell ref="L539:M539"/>
    <mergeCell ref="N539:Q539"/>
    <mergeCell ref="F540:I540"/>
    <mergeCell ref="L540:M540"/>
    <mergeCell ref="N540:Q540"/>
    <mergeCell ref="F541:I541"/>
    <mergeCell ref="L541:M541"/>
    <mergeCell ref="N541:Q541"/>
    <mergeCell ref="F519:I519"/>
    <mergeCell ref="F520:I520"/>
    <mergeCell ref="F521:I521"/>
    <mergeCell ref="F522:I522"/>
    <mergeCell ref="F523:I523"/>
    <mergeCell ref="L523:M523"/>
    <mergeCell ref="N523:Q523"/>
    <mergeCell ref="F524:I524"/>
    <mergeCell ref="F525:I525"/>
    <mergeCell ref="F526:I526"/>
    <mergeCell ref="F527:I527"/>
    <mergeCell ref="L527:M527"/>
    <mergeCell ref="N527:Q527"/>
    <mergeCell ref="F528:I528"/>
    <mergeCell ref="F529:I529"/>
    <mergeCell ref="F530:I530"/>
    <mergeCell ref="F531:I531"/>
    <mergeCell ref="F506:I506"/>
    <mergeCell ref="F507:I507"/>
    <mergeCell ref="F508:I508"/>
    <mergeCell ref="F509:I509"/>
    <mergeCell ref="L509:M509"/>
    <mergeCell ref="N509:Q509"/>
    <mergeCell ref="F510:I510"/>
    <mergeCell ref="F511:I511"/>
    <mergeCell ref="F512:I512"/>
    <mergeCell ref="F513:I513"/>
    <mergeCell ref="F514:I514"/>
    <mergeCell ref="F515:I515"/>
    <mergeCell ref="F516:I516"/>
    <mergeCell ref="L516:M516"/>
    <mergeCell ref="N516:Q516"/>
    <mergeCell ref="F517:I517"/>
    <mergeCell ref="F518:I518"/>
    <mergeCell ref="F498:I498"/>
    <mergeCell ref="L498:M498"/>
    <mergeCell ref="N498:Q498"/>
    <mergeCell ref="F499:I499"/>
    <mergeCell ref="F500:I500"/>
    <mergeCell ref="L500:M500"/>
    <mergeCell ref="N500:Q500"/>
    <mergeCell ref="F501:I501"/>
    <mergeCell ref="F502:I502"/>
    <mergeCell ref="L502:M502"/>
    <mergeCell ref="N502:Q502"/>
    <mergeCell ref="F503:I503"/>
    <mergeCell ref="F504:I504"/>
    <mergeCell ref="L504:M504"/>
    <mergeCell ref="N504:Q504"/>
    <mergeCell ref="F505:I505"/>
    <mergeCell ref="L505:M505"/>
    <mergeCell ref="N505:Q505"/>
    <mergeCell ref="F487:I487"/>
    <mergeCell ref="F488:I488"/>
    <mergeCell ref="L488:M488"/>
    <mergeCell ref="N488:Q488"/>
    <mergeCell ref="F489:I489"/>
    <mergeCell ref="F490:I490"/>
    <mergeCell ref="F491:I491"/>
    <mergeCell ref="F492:I492"/>
    <mergeCell ref="F493:I493"/>
    <mergeCell ref="F494:I494"/>
    <mergeCell ref="L494:M494"/>
    <mergeCell ref="N494:Q494"/>
    <mergeCell ref="F495:I495"/>
    <mergeCell ref="F496:I496"/>
    <mergeCell ref="L496:M496"/>
    <mergeCell ref="N496:Q496"/>
    <mergeCell ref="F497:I497"/>
    <mergeCell ref="F476:I476"/>
    <mergeCell ref="F477:I477"/>
    <mergeCell ref="F478:I478"/>
    <mergeCell ref="F479:I479"/>
    <mergeCell ref="F480:I480"/>
    <mergeCell ref="L480:M480"/>
    <mergeCell ref="N480:Q480"/>
    <mergeCell ref="F481:I481"/>
    <mergeCell ref="F482:I482"/>
    <mergeCell ref="F483:I483"/>
    <mergeCell ref="F484:I484"/>
    <mergeCell ref="L484:M484"/>
    <mergeCell ref="N484:Q484"/>
    <mergeCell ref="F485:I485"/>
    <mergeCell ref="F486:I486"/>
    <mergeCell ref="L486:M486"/>
    <mergeCell ref="N486:Q486"/>
    <mergeCell ref="F467:I467"/>
    <mergeCell ref="F468:I468"/>
    <mergeCell ref="F469:I469"/>
    <mergeCell ref="L469:M469"/>
    <mergeCell ref="N469:Q469"/>
    <mergeCell ref="F470:I470"/>
    <mergeCell ref="F471:I471"/>
    <mergeCell ref="L471:M471"/>
    <mergeCell ref="N471:Q471"/>
    <mergeCell ref="F472:I472"/>
    <mergeCell ref="F473:I473"/>
    <mergeCell ref="L473:M473"/>
    <mergeCell ref="N473:Q473"/>
    <mergeCell ref="F474:I474"/>
    <mergeCell ref="F475:I475"/>
    <mergeCell ref="L475:M475"/>
    <mergeCell ref="N475:Q475"/>
    <mergeCell ref="F454:I454"/>
    <mergeCell ref="F455:I455"/>
    <mergeCell ref="F456:I456"/>
    <mergeCell ref="F457:I457"/>
    <mergeCell ref="F458:I458"/>
    <mergeCell ref="L458:M458"/>
    <mergeCell ref="N458:Q458"/>
    <mergeCell ref="F459:I459"/>
    <mergeCell ref="F460:I460"/>
    <mergeCell ref="F461:I461"/>
    <mergeCell ref="L461:M461"/>
    <mergeCell ref="N461:Q461"/>
    <mergeCell ref="F462:I462"/>
    <mergeCell ref="F463:I463"/>
    <mergeCell ref="F464:I464"/>
    <mergeCell ref="F465:I465"/>
    <mergeCell ref="F466:I466"/>
    <mergeCell ref="F443:I443"/>
    <mergeCell ref="F444:I444"/>
    <mergeCell ref="F445:I445"/>
    <mergeCell ref="L445:M445"/>
    <mergeCell ref="N445:Q445"/>
    <mergeCell ref="F446:I446"/>
    <mergeCell ref="F447:I447"/>
    <mergeCell ref="L447:M447"/>
    <mergeCell ref="N447:Q447"/>
    <mergeCell ref="F448:I448"/>
    <mergeCell ref="F449:I449"/>
    <mergeCell ref="F450:I450"/>
    <mergeCell ref="F451:I451"/>
    <mergeCell ref="F452:I452"/>
    <mergeCell ref="L452:M452"/>
    <mergeCell ref="N452:Q452"/>
    <mergeCell ref="F453:I453"/>
    <mergeCell ref="L453:M453"/>
    <mergeCell ref="N453:Q453"/>
    <mergeCell ref="F432:I432"/>
    <mergeCell ref="F433:I433"/>
    <mergeCell ref="L433:M433"/>
    <mergeCell ref="N433:Q433"/>
    <mergeCell ref="F434:I434"/>
    <mergeCell ref="F435:I435"/>
    <mergeCell ref="F436:I436"/>
    <mergeCell ref="F437:I437"/>
    <mergeCell ref="L437:M437"/>
    <mergeCell ref="N437:Q437"/>
    <mergeCell ref="F438:I438"/>
    <mergeCell ref="F439:I439"/>
    <mergeCell ref="F440:I440"/>
    <mergeCell ref="F441:I441"/>
    <mergeCell ref="L441:M441"/>
    <mergeCell ref="N441:Q441"/>
    <mergeCell ref="F442:I442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L427:M427"/>
    <mergeCell ref="N427:Q427"/>
    <mergeCell ref="F428:I428"/>
    <mergeCell ref="F429:I429"/>
    <mergeCell ref="L429:M429"/>
    <mergeCell ref="N429:Q429"/>
    <mergeCell ref="F430:I430"/>
    <mergeCell ref="F431:I431"/>
    <mergeCell ref="L431:M431"/>
    <mergeCell ref="N431:Q431"/>
    <mergeCell ref="F409:I409"/>
    <mergeCell ref="L409:M409"/>
    <mergeCell ref="N409:Q409"/>
    <mergeCell ref="F410:I410"/>
    <mergeCell ref="F411:I411"/>
    <mergeCell ref="F412:I412"/>
    <mergeCell ref="F413:I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F419:I419"/>
    <mergeCell ref="F400:I400"/>
    <mergeCell ref="N401:Q401"/>
    <mergeCell ref="F402:I402"/>
    <mergeCell ref="L402:M402"/>
    <mergeCell ref="N402:Q402"/>
    <mergeCell ref="F403:I403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F408:I408"/>
    <mergeCell ref="L408:M408"/>
    <mergeCell ref="N408:Q408"/>
    <mergeCell ref="F389:I389"/>
    <mergeCell ref="L389:M389"/>
    <mergeCell ref="N389:Q389"/>
    <mergeCell ref="F390:I390"/>
    <mergeCell ref="F391:I391"/>
    <mergeCell ref="L391:M391"/>
    <mergeCell ref="N391:Q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L399:M399"/>
    <mergeCell ref="N399:Q399"/>
    <mergeCell ref="F380:I380"/>
    <mergeCell ref="F381:I381"/>
    <mergeCell ref="L381:M381"/>
    <mergeCell ref="N381:Q381"/>
    <mergeCell ref="F382:I382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F370:I370"/>
    <mergeCell ref="F371:I371"/>
    <mergeCell ref="F372:I372"/>
    <mergeCell ref="F373:I373"/>
    <mergeCell ref="L373:M373"/>
    <mergeCell ref="N373:Q373"/>
    <mergeCell ref="F374:I374"/>
    <mergeCell ref="F375:I375"/>
    <mergeCell ref="L375:M375"/>
    <mergeCell ref="N375:Q375"/>
    <mergeCell ref="F376:I376"/>
    <mergeCell ref="F377:I377"/>
    <mergeCell ref="L377:M377"/>
    <mergeCell ref="N377:Q377"/>
    <mergeCell ref="F378:I378"/>
    <mergeCell ref="F379:I379"/>
    <mergeCell ref="L379:M379"/>
    <mergeCell ref="N379:Q379"/>
    <mergeCell ref="F359:I359"/>
    <mergeCell ref="F360:I360"/>
    <mergeCell ref="L360:M360"/>
    <mergeCell ref="N360:Q360"/>
    <mergeCell ref="F361:I361"/>
    <mergeCell ref="F362:I362"/>
    <mergeCell ref="F363:I363"/>
    <mergeCell ref="F364:I364"/>
    <mergeCell ref="L364:M364"/>
    <mergeCell ref="N364:Q364"/>
    <mergeCell ref="F365:I365"/>
    <mergeCell ref="F366:I366"/>
    <mergeCell ref="L366:M366"/>
    <mergeCell ref="N366:Q366"/>
    <mergeCell ref="F367:I367"/>
    <mergeCell ref="F368:I368"/>
    <mergeCell ref="F369:I369"/>
    <mergeCell ref="F346:I346"/>
    <mergeCell ref="F347:I347"/>
    <mergeCell ref="F348:I348"/>
    <mergeCell ref="L348:M348"/>
    <mergeCell ref="N348:Q348"/>
    <mergeCell ref="F349:I349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56:I356"/>
    <mergeCell ref="F357:I357"/>
    <mergeCell ref="F358:I358"/>
    <mergeCell ref="F333:I333"/>
    <mergeCell ref="F334:I334"/>
    <mergeCell ref="F335:I335"/>
    <mergeCell ref="F336:I336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L332:M332"/>
    <mergeCell ref="N332:Q332"/>
    <mergeCell ref="F307:I307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F318:I318"/>
    <mergeCell ref="F319:I319"/>
    <mergeCell ref="F294:I294"/>
    <mergeCell ref="F295:I295"/>
    <mergeCell ref="F296:I296"/>
    <mergeCell ref="F297:I297"/>
    <mergeCell ref="L297:M297"/>
    <mergeCell ref="N297:Q297"/>
    <mergeCell ref="F298:I298"/>
    <mergeCell ref="F299:I299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F283:I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F290:I290"/>
    <mergeCell ref="L290:M290"/>
    <mergeCell ref="N290:Q290"/>
    <mergeCell ref="F291:I291"/>
    <mergeCell ref="L291:M291"/>
    <mergeCell ref="N291:Q291"/>
    <mergeCell ref="F292:I292"/>
    <mergeCell ref="F293:I293"/>
    <mergeCell ref="F272:I272"/>
    <mergeCell ref="F273:I273"/>
    <mergeCell ref="L273:M273"/>
    <mergeCell ref="N273:Q273"/>
    <mergeCell ref="N274:Q274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L269:M269"/>
    <mergeCell ref="N269:Q269"/>
    <mergeCell ref="F270:I270"/>
    <mergeCell ref="F271:I271"/>
    <mergeCell ref="L271:M271"/>
    <mergeCell ref="N271:Q271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N261:Q261"/>
    <mergeCell ref="F262:I262"/>
    <mergeCell ref="L262:M262"/>
    <mergeCell ref="N262:Q262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22:I222"/>
    <mergeCell ref="L222:M222"/>
    <mergeCell ref="N222:Q222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L232:M232"/>
    <mergeCell ref="N232:Q232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L214:M214"/>
    <mergeCell ref="N214:Q214"/>
    <mergeCell ref="F197:I197"/>
    <mergeCell ref="L197:M197"/>
    <mergeCell ref="N197:Q197"/>
    <mergeCell ref="F198:I198"/>
    <mergeCell ref="F199:I199"/>
    <mergeCell ref="L199:M199"/>
    <mergeCell ref="N199:Q199"/>
    <mergeCell ref="N200:Q200"/>
    <mergeCell ref="F201:I201"/>
    <mergeCell ref="L201:M201"/>
    <mergeCell ref="N201:Q201"/>
    <mergeCell ref="F202:I202"/>
    <mergeCell ref="F203:I203"/>
    <mergeCell ref="F204:I204"/>
    <mergeCell ref="F205:I205"/>
    <mergeCell ref="L205:M205"/>
    <mergeCell ref="N205:Q205"/>
    <mergeCell ref="F186:I186"/>
    <mergeCell ref="F187:I187"/>
    <mergeCell ref="F188:I188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N173:Q173"/>
    <mergeCell ref="F174:I174"/>
    <mergeCell ref="L174:M174"/>
    <mergeCell ref="N174:Q174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D132:H132"/>
    <mergeCell ref="N132:Q132"/>
    <mergeCell ref="N133:Q133"/>
    <mergeCell ref="L135:Q135"/>
    <mergeCell ref="C141:Q141"/>
    <mergeCell ref="F143:P143"/>
    <mergeCell ref="F144:P144"/>
    <mergeCell ref="M146:P146"/>
    <mergeCell ref="M148:Q148"/>
    <mergeCell ref="M149:Q149"/>
    <mergeCell ref="F151:I151"/>
    <mergeCell ref="L151:M151"/>
    <mergeCell ref="N151:Q151"/>
    <mergeCell ref="N152:Q152"/>
    <mergeCell ref="N153:Q153"/>
    <mergeCell ref="N154:Q154"/>
    <mergeCell ref="F155:I155"/>
    <mergeCell ref="L155:M155"/>
    <mergeCell ref="N155:Q155"/>
    <mergeCell ref="N117:Q117"/>
    <mergeCell ref="N118:Q118"/>
    <mergeCell ref="N119:Q119"/>
    <mergeCell ref="N120:Q120"/>
    <mergeCell ref="N121:Q121"/>
    <mergeCell ref="N122:Q122"/>
    <mergeCell ref="N123:Q123"/>
    <mergeCell ref="N124:Q124"/>
    <mergeCell ref="N125:Q125"/>
    <mergeCell ref="N127:Q127"/>
    <mergeCell ref="D128:H128"/>
    <mergeCell ref="N128:Q128"/>
    <mergeCell ref="D129:H129"/>
    <mergeCell ref="N129:Q129"/>
    <mergeCell ref="D130:H130"/>
    <mergeCell ref="N130:Q130"/>
    <mergeCell ref="D131:H131"/>
    <mergeCell ref="N131:Q131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</mergeCells>
  <dataValidations count="2">
    <dataValidation type="list" allowBlank="1" showInputMessage="1" showErrorMessage="1" error="Povoleny jsou hodnoty K, M." sqref="D1251:D1256">
      <formula1>"K,M"</formula1>
      <formula2>0</formula2>
    </dataValidation>
    <dataValidation type="list" allowBlank="1" showInputMessage="1" showErrorMessage="1" error="Povoleny jsou hodnoty základní, snížená, zákl. přenesená, sníž. přenesená, nulová." sqref="U1251:U1256">
      <formula1>"základní,snížená,zákl. přenesená,sníž. přenesená,nulová"</formula1>
      <formula2>0</formula2>
    </dataValidation>
  </dataValidations>
  <hyperlinks>
    <hyperlink ref="F1" location="C2" display="1) Krycí list rozpočtu"/>
    <hyperlink ref="H1" location="C86" display="2) Rekapitulace rozpočtu"/>
    <hyperlink ref="L1" location="C151" display="3) Rozpočet"/>
    <hyperlink ref="S1" location="'Rekapitulace stavby'!C2" display="Rekapitulace stavby"/>
  </hyperlinks>
  <pageMargins left="0.58333333333333304" right="0.58333333333333304" top="0.5" bottom="0.46666666666666701" header="0.51180555555555496" footer="0"/>
  <pageSetup paperSize="0" scale="0" firstPageNumber="0" fitToHeight="100" orientation="portrait" usePrinterDefaults="0" horizontalDpi="0" verticalDpi="0" copies="0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01 - Stavební část</vt:lpstr>
      <vt:lpstr>'01 - Stavební část'!Názvy_tisku</vt:lpstr>
      <vt:lpstr>'Rekapitulace stavby'!Názvy_tisku</vt:lpstr>
      <vt:lpstr>'01 - Stavební část'!Oblast_tisku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DESKTOP-1R0RIJI\PC</dc:creator>
  <cp:lastModifiedBy>Zuzana Kytlicová</cp:lastModifiedBy>
  <cp:revision>1</cp:revision>
  <dcterms:created xsi:type="dcterms:W3CDTF">2017-10-04T14:14:20Z</dcterms:created>
  <dcterms:modified xsi:type="dcterms:W3CDTF">2017-11-03T11:29:56Z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