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2018054-001 Pol" sheetId="12" r:id="rId4"/>
    <sheet name="02 2018054-002 Pol" sheetId="13" r:id="rId5"/>
    <sheet name="03 2018053-003 Pol" sheetId="14" r:id="rId6"/>
    <sheet name="04 2018054-004 Pol" sheetId="15" r:id="rId7"/>
    <sheet name="05 2018053-005 Pol" sheetId="16" r:id="rId8"/>
  </sheets>
  <externalReferences>
    <externalReference r:id="rId9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2018054-001 Pol'!$1:$7</definedName>
    <definedName name="_xlnm.Print_Titles" localSheetId="4">'02 2018054-002 Pol'!$1:$7</definedName>
    <definedName name="_xlnm.Print_Titles" localSheetId="5">'03 2018053-003 Pol'!$1:$7</definedName>
    <definedName name="_xlnm.Print_Titles" localSheetId="6">'04 2018054-004 Pol'!$1:$7</definedName>
    <definedName name="_xlnm.Print_Titles" localSheetId="7">'05 2018053-005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2018054-001 Pol'!$A$1:$W$117</definedName>
    <definedName name="_xlnm.Print_Area" localSheetId="4">'02 2018054-002 Pol'!$A$1:$W$95</definedName>
    <definedName name="_xlnm.Print_Area" localSheetId="5">'03 2018053-003 Pol'!$A$1:$W$92</definedName>
    <definedName name="_xlnm.Print_Area" localSheetId="6">'04 2018054-004 Pol'!$A$1:$W$18</definedName>
    <definedName name="_xlnm.Print_Area" localSheetId="7">'05 2018053-005 Pol'!$A$1:$W$42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16" i="1" s="1"/>
  <c r="I57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I41" i="1" s="1"/>
  <c r="G40" i="1"/>
  <c r="F40" i="1"/>
  <c r="G39" i="1"/>
  <c r="F39" i="1"/>
  <c r="I39" i="1" s="1"/>
  <c r="I50" i="1" s="1"/>
  <c r="G41" i="16"/>
  <c r="G9" i="16"/>
  <c r="I9" i="16"/>
  <c r="I8" i="16" s="1"/>
  <c r="K9" i="16"/>
  <c r="M9" i="16"/>
  <c r="O9" i="16"/>
  <c r="O8" i="16" s="1"/>
  <c r="Q9" i="16"/>
  <c r="V9" i="16"/>
  <c r="V8" i="16" s="1"/>
  <c r="G11" i="16"/>
  <c r="M11" i="16" s="1"/>
  <c r="I11" i="16"/>
  <c r="K11" i="16"/>
  <c r="K8" i="16" s="1"/>
  <c r="O11" i="16"/>
  <c r="Q11" i="16"/>
  <c r="V11" i="16"/>
  <c r="G15" i="16"/>
  <c r="G8" i="16" s="1"/>
  <c r="I15" i="16"/>
  <c r="K15" i="16"/>
  <c r="O15" i="16"/>
  <c r="Q15" i="16"/>
  <c r="Q8" i="16" s="1"/>
  <c r="V15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M21" i="16"/>
  <c r="Q21" i="16"/>
  <c r="V21" i="16"/>
  <c r="G22" i="16"/>
  <c r="I22" i="16"/>
  <c r="I21" i="16" s="1"/>
  <c r="K22" i="16"/>
  <c r="K21" i="16" s="1"/>
  <c r="M22" i="16"/>
  <c r="O22" i="16"/>
  <c r="O21" i="16" s="1"/>
  <c r="Q22" i="16"/>
  <c r="V22" i="16"/>
  <c r="G25" i="16"/>
  <c r="I25" i="16"/>
  <c r="I24" i="16" s="1"/>
  <c r="K25" i="16"/>
  <c r="M25" i="16"/>
  <c r="O25" i="16"/>
  <c r="Q25" i="16"/>
  <c r="V25" i="16"/>
  <c r="V24" i="16" s="1"/>
  <c r="G27" i="16"/>
  <c r="M27" i="16" s="1"/>
  <c r="I27" i="16"/>
  <c r="K27" i="16"/>
  <c r="O27" i="16"/>
  <c r="O24" i="16" s="1"/>
  <c r="Q27" i="16"/>
  <c r="V27" i="16"/>
  <c r="G28" i="16"/>
  <c r="AF41" i="16" s="1"/>
  <c r="I28" i="16"/>
  <c r="K28" i="16"/>
  <c r="M28" i="16"/>
  <c r="O28" i="16"/>
  <c r="Q28" i="16"/>
  <c r="Q24" i="16" s="1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G24" i="16" s="1"/>
  <c r="I31" i="16"/>
  <c r="K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K24" i="16" s="1"/>
  <c r="O33" i="16"/>
  <c r="Q33" i="16"/>
  <c r="V33" i="16"/>
  <c r="G35" i="16"/>
  <c r="I35" i="16"/>
  <c r="Q35" i="16"/>
  <c r="V35" i="16"/>
  <c r="G36" i="16"/>
  <c r="M36" i="16" s="1"/>
  <c r="M35" i="16" s="1"/>
  <c r="I36" i="16"/>
  <c r="K36" i="16"/>
  <c r="K35" i="16" s="1"/>
  <c r="O36" i="16"/>
  <c r="O35" i="16" s="1"/>
  <c r="Q36" i="16"/>
  <c r="V36" i="16"/>
  <c r="G37" i="16"/>
  <c r="M37" i="16"/>
  <c r="Q37" i="16"/>
  <c r="G38" i="16"/>
  <c r="I38" i="16"/>
  <c r="I37" i="16" s="1"/>
  <c r="K38" i="16"/>
  <c r="M38" i="16"/>
  <c r="O38" i="16"/>
  <c r="O37" i="16" s="1"/>
  <c r="Q38" i="16"/>
  <c r="V38" i="16"/>
  <c r="V37" i="16" s="1"/>
  <c r="G39" i="16"/>
  <c r="I39" i="16"/>
  <c r="K39" i="16"/>
  <c r="K37" i="16" s="1"/>
  <c r="M39" i="16"/>
  <c r="O39" i="16"/>
  <c r="Q39" i="16"/>
  <c r="V39" i="16"/>
  <c r="AE41" i="16"/>
  <c r="G17" i="15"/>
  <c r="G9" i="15"/>
  <c r="I9" i="15"/>
  <c r="I8" i="15" s="1"/>
  <c r="K9" i="15"/>
  <c r="M9" i="15"/>
  <c r="O9" i="15"/>
  <c r="O8" i="15" s="1"/>
  <c r="Q9" i="15"/>
  <c r="V9" i="15"/>
  <c r="V8" i="15" s="1"/>
  <c r="G10" i="15"/>
  <c r="M10" i="15" s="1"/>
  <c r="I10" i="15"/>
  <c r="K10" i="15"/>
  <c r="O10" i="15"/>
  <c r="Q10" i="15"/>
  <c r="V10" i="15"/>
  <c r="G11" i="15"/>
  <c r="G8" i="15" s="1"/>
  <c r="I11" i="15"/>
  <c r="K11" i="15"/>
  <c r="O11" i="15"/>
  <c r="Q11" i="15"/>
  <c r="Q8" i="15" s="1"/>
  <c r="V11" i="15"/>
  <c r="G12" i="15"/>
  <c r="I12" i="15"/>
  <c r="K12" i="15"/>
  <c r="M12" i="15"/>
  <c r="O12" i="15"/>
  <c r="Q12" i="15"/>
  <c r="V12" i="15"/>
  <c r="G13" i="15"/>
  <c r="I13" i="15"/>
  <c r="K13" i="15"/>
  <c r="K8" i="15" s="1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AE17" i="15"/>
  <c r="G91" i="14"/>
  <c r="BA43" i="14"/>
  <c r="BA40" i="14"/>
  <c r="BA27" i="14"/>
  <c r="BA15" i="14"/>
  <c r="BA13" i="14"/>
  <c r="K8" i="14"/>
  <c r="G9" i="14"/>
  <c r="G8" i="14" s="1"/>
  <c r="I9" i="14"/>
  <c r="I8" i="14" s="1"/>
  <c r="K9" i="14"/>
  <c r="M9" i="14"/>
  <c r="O9" i="14"/>
  <c r="O8" i="14" s="1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7" i="14"/>
  <c r="I17" i="14"/>
  <c r="K17" i="14"/>
  <c r="M17" i="14"/>
  <c r="O17" i="14"/>
  <c r="Q17" i="14"/>
  <c r="V17" i="14"/>
  <c r="G20" i="14"/>
  <c r="M20" i="14" s="1"/>
  <c r="I20" i="14"/>
  <c r="K20" i="14"/>
  <c r="O20" i="14"/>
  <c r="Q20" i="14"/>
  <c r="V20" i="14"/>
  <c r="G22" i="14"/>
  <c r="M22" i="14" s="1"/>
  <c r="I22" i="14"/>
  <c r="K22" i="14"/>
  <c r="O22" i="14"/>
  <c r="Q22" i="14"/>
  <c r="V22" i="14"/>
  <c r="G26" i="14"/>
  <c r="M26" i="14" s="1"/>
  <c r="I26" i="14"/>
  <c r="K26" i="14"/>
  <c r="O26" i="14"/>
  <c r="Q26" i="14"/>
  <c r="V26" i="14"/>
  <c r="G30" i="14"/>
  <c r="G29" i="14" s="1"/>
  <c r="I30" i="14"/>
  <c r="I29" i="14" s="1"/>
  <c r="K30" i="14"/>
  <c r="M30" i="14"/>
  <c r="O30" i="14"/>
  <c r="O29" i="14" s="1"/>
  <c r="Q30" i="14"/>
  <c r="Q29" i="14" s="1"/>
  <c r="V30" i="14"/>
  <c r="V29" i="14" s="1"/>
  <c r="G32" i="14"/>
  <c r="I32" i="14"/>
  <c r="K32" i="14"/>
  <c r="M32" i="14"/>
  <c r="O32" i="14"/>
  <c r="Q32" i="14"/>
  <c r="V32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9" i="14"/>
  <c r="M39" i="14" s="1"/>
  <c r="I39" i="14"/>
  <c r="K39" i="14"/>
  <c r="O39" i="14"/>
  <c r="Q39" i="14"/>
  <c r="V39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47" i="14"/>
  <c r="M47" i="14" s="1"/>
  <c r="I47" i="14"/>
  <c r="K47" i="14"/>
  <c r="K29" i="14" s="1"/>
  <c r="O47" i="14"/>
  <c r="Q47" i="14"/>
  <c r="V47" i="14"/>
  <c r="G49" i="14"/>
  <c r="I49" i="14"/>
  <c r="K49" i="14"/>
  <c r="M49" i="14"/>
  <c r="O49" i="14"/>
  <c r="Q49" i="14"/>
  <c r="V49" i="14"/>
  <c r="I51" i="14"/>
  <c r="K51" i="14"/>
  <c r="O51" i="14"/>
  <c r="G52" i="14"/>
  <c r="I52" i="14"/>
  <c r="K52" i="14"/>
  <c r="M52" i="14"/>
  <c r="O52" i="14"/>
  <c r="Q52" i="14"/>
  <c r="Q51" i="14" s="1"/>
  <c r="V52" i="14"/>
  <c r="V51" i="14" s="1"/>
  <c r="G55" i="14"/>
  <c r="I55" i="14"/>
  <c r="K55" i="14"/>
  <c r="M55" i="14"/>
  <c r="O55" i="14"/>
  <c r="Q55" i="14"/>
  <c r="V55" i="14"/>
  <c r="G57" i="14"/>
  <c r="G51" i="14" s="1"/>
  <c r="I57" i="14"/>
  <c r="K57" i="14"/>
  <c r="O57" i="14"/>
  <c r="Q57" i="14"/>
  <c r="V57" i="14"/>
  <c r="G60" i="14"/>
  <c r="G61" i="14"/>
  <c r="M61" i="14" s="1"/>
  <c r="M60" i="14" s="1"/>
  <c r="I61" i="14"/>
  <c r="I60" i="14" s="1"/>
  <c r="K61" i="14"/>
  <c r="K60" i="14" s="1"/>
  <c r="O61" i="14"/>
  <c r="Q61" i="14"/>
  <c r="V61" i="14"/>
  <c r="V60" i="14" s="1"/>
  <c r="G63" i="14"/>
  <c r="M63" i="14" s="1"/>
  <c r="I63" i="14"/>
  <c r="K63" i="14"/>
  <c r="O63" i="14"/>
  <c r="Q63" i="14"/>
  <c r="V63" i="14"/>
  <c r="G67" i="14"/>
  <c r="I67" i="14"/>
  <c r="K67" i="14"/>
  <c r="M67" i="14"/>
  <c r="O67" i="14"/>
  <c r="O60" i="14" s="1"/>
  <c r="Q67" i="14"/>
  <c r="V67" i="14"/>
  <c r="G68" i="14"/>
  <c r="M68" i="14" s="1"/>
  <c r="I68" i="14"/>
  <c r="K68" i="14"/>
  <c r="O68" i="14"/>
  <c r="Q68" i="14"/>
  <c r="Q60" i="14" s="1"/>
  <c r="V68" i="14"/>
  <c r="G69" i="14"/>
  <c r="I69" i="14"/>
  <c r="K69" i="14"/>
  <c r="M69" i="14"/>
  <c r="O69" i="14"/>
  <c r="Q69" i="14"/>
  <c r="V69" i="14"/>
  <c r="K70" i="14"/>
  <c r="V70" i="14"/>
  <c r="G71" i="14"/>
  <c r="G70" i="14" s="1"/>
  <c r="I71" i="14"/>
  <c r="I70" i="14" s="1"/>
  <c r="K71" i="14"/>
  <c r="O71" i="14"/>
  <c r="O70" i="14" s="1"/>
  <c r="Q71" i="14"/>
  <c r="Q70" i="14" s="1"/>
  <c r="V71" i="14"/>
  <c r="G73" i="14"/>
  <c r="O73" i="14"/>
  <c r="Q73" i="14"/>
  <c r="G74" i="14"/>
  <c r="I74" i="14"/>
  <c r="I73" i="14" s="1"/>
  <c r="K74" i="14"/>
  <c r="K73" i="14" s="1"/>
  <c r="M74" i="14"/>
  <c r="M73" i="14" s="1"/>
  <c r="O74" i="14"/>
  <c r="Q74" i="14"/>
  <c r="V74" i="14"/>
  <c r="V73" i="14" s="1"/>
  <c r="G77" i="14"/>
  <c r="I77" i="14"/>
  <c r="I76" i="14" s="1"/>
  <c r="K77" i="14"/>
  <c r="M77" i="14"/>
  <c r="O77" i="14"/>
  <c r="O76" i="14" s="1"/>
  <c r="Q77" i="14"/>
  <c r="Q76" i="14" s="1"/>
  <c r="V77" i="14"/>
  <c r="G79" i="14"/>
  <c r="M79" i="14" s="1"/>
  <c r="I79" i="14"/>
  <c r="K79" i="14"/>
  <c r="O79" i="14"/>
  <c r="Q79" i="14"/>
  <c r="V79" i="14"/>
  <c r="G80" i="14"/>
  <c r="I80" i="14"/>
  <c r="K80" i="14"/>
  <c r="M80" i="14"/>
  <c r="O80" i="14"/>
  <c r="Q80" i="14"/>
  <c r="V80" i="14"/>
  <c r="V76" i="14" s="1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Q84" i="14"/>
  <c r="V84" i="14"/>
  <c r="G85" i="14"/>
  <c r="M85" i="14" s="1"/>
  <c r="I85" i="14"/>
  <c r="K85" i="14"/>
  <c r="K76" i="14" s="1"/>
  <c r="O85" i="14"/>
  <c r="Q85" i="14"/>
  <c r="V85" i="14"/>
  <c r="G87" i="14"/>
  <c r="I87" i="14"/>
  <c r="G88" i="14"/>
  <c r="M88" i="14" s="1"/>
  <c r="M87" i="14" s="1"/>
  <c r="I88" i="14"/>
  <c r="K88" i="14"/>
  <c r="K87" i="14" s="1"/>
  <c r="O88" i="14"/>
  <c r="O87" i="14" s="1"/>
  <c r="Q88" i="14"/>
  <c r="Q87" i="14" s="1"/>
  <c r="V88" i="14"/>
  <c r="V87" i="14" s="1"/>
  <c r="G89" i="14"/>
  <c r="I89" i="14"/>
  <c r="K89" i="14"/>
  <c r="M89" i="14"/>
  <c r="O89" i="14"/>
  <c r="Q89" i="14"/>
  <c r="V89" i="14"/>
  <c r="AE91" i="14"/>
  <c r="G94" i="13"/>
  <c r="BA71" i="13"/>
  <c r="BA59" i="13"/>
  <c r="BA41" i="13"/>
  <c r="BA20" i="13"/>
  <c r="BA17" i="13"/>
  <c r="G9" i="13"/>
  <c r="I9" i="13"/>
  <c r="I8" i="13" s="1"/>
  <c r="K9" i="13"/>
  <c r="M9" i="13"/>
  <c r="O9" i="13"/>
  <c r="O8" i="13" s="1"/>
  <c r="Q9" i="13"/>
  <c r="Q8" i="13" s="1"/>
  <c r="V9" i="13"/>
  <c r="V8" i="13" s="1"/>
  <c r="G13" i="13"/>
  <c r="I13" i="13"/>
  <c r="K13" i="13"/>
  <c r="K8" i="13" s="1"/>
  <c r="M13" i="13"/>
  <c r="O13" i="13"/>
  <c r="Q13" i="13"/>
  <c r="V13" i="13"/>
  <c r="G16" i="13"/>
  <c r="I16" i="13"/>
  <c r="K16" i="13"/>
  <c r="M16" i="13"/>
  <c r="O16" i="13"/>
  <c r="Q16" i="13"/>
  <c r="V16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40" i="13"/>
  <c r="M40" i="13" s="1"/>
  <c r="I40" i="13"/>
  <c r="K40" i="13"/>
  <c r="O40" i="13"/>
  <c r="Q40" i="13"/>
  <c r="V40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7" i="13"/>
  <c r="M47" i="13" s="1"/>
  <c r="M46" i="13" s="1"/>
  <c r="I47" i="13"/>
  <c r="I46" i="13" s="1"/>
  <c r="K47" i="13"/>
  <c r="K46" i="13" s="1"/>
  <c r="O47" i="13"/>
  <c r="O46" i="13" s="1"/>
  <c r="Q47" i="13"/>
  <c r="V47" i="13"/>
  <c r="V46" i="13" s="1"/>
  <c r="G51" i="13"/>
  <c r="I51" i="13"/>
  <c r="K51" i="13"/>
  <c r="M51" i="13"/>
  <c r="O51" i="13"/>
  <c r="Q51" i="13"/>
  <c r="Q46" i="13" s="1"/>
  <c r="V51" i="13"/>
  <c r="G53" i="13"/>
  <c r="I53" i="13"/>
  <c r="K53" i="13"/>
  <c r="M53" i="13"/>
  <c r="O53" i="13"/>
  <c r="Q53" i="13"/>
  <c r="V53" i="13"/>
  <c r="G57" i="13"/>
  <c r="G58" i="13"/>
  <c r="M58" i="13" s="1"/>
  <c r="M57" i="13" s="1"/>
  <c r="I58" i="13"/>
  <c r="I57" i="13" s="1"/>
  <c r="K58" i="13"/>
  <c r="K57" i="13" s="1"/>
  <c r="O58" i="13"/>
  <c r="O57" i="13" s="1"/>
  <c r="Q58" i="13"/>
  <c r="Q57" i="13" s="1"/>
  <c r="V58" i="13"/>
  <c r="V57" i="13" s="1"/>
  <c r="G62" i="13"/>
  <c r="I62" i="13"/>
  <c r="I61" i="13" s="1"/>
  <c r="K62" i="13"/>
  <c r="M62" i="13"/>
  <c r="O62" i="13"/>
  <c r="O61" i="13" s="1"/>
  <c r="Q62" i="13"/>
  <c r="V62" i="13"/>
  <c r="V61" i="13" s="1"/>
  <c r="G64" i="13"/>
  <c r="G61" i="13" s="1"/>
  <c r="I64" i="13"/>
  <c r="K64" i="13"/>
  <c r="K61" i="13" s="1"/>
  <c r="O64" i="13"/>
  <c r="Q64" i="13"/>
  <c r="V64" i="13"/>
  <c r="G66" i="13"/>
  <c r="M66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2" i="13"/>
  <c r="M72" i="13" s="1"/>
  <c r="I72" i="13"/>
  <c r="K72" i="13"/>
  <c r="O72" i="13"/>
  <c r="Q72" i="13"/>
  <c r="V72" i="13"/>
  <c r="G73" i="13"/>
  <c r="M73" i="13" s="1"/>
  <c r="I73" i="13"/>
  <c r="K73" i="13"/>
  <c r="O73" i="13"/>
  <c r="Q73" i="13"/>
  <c r="Q61" i="13" s="1"/>
  <c r="V73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I78" i="13"/>
  <c r="G79" i="13"/>
  <c r="I79" i="13"/>
  <c r="K79" i="13"/>
  <c r="K78" i="13" s="1"/>
  <c r="M79" i="13"/>
  <c r="M78" i="13" s="1"/>
  <c r="O79" i="13"/>
  <c r="Q79" i="13"/>
  <c r="Q78" i="13" s="1"/>
  <c r="V79" i="13"/>
  <c r="G82" i="13"/>
  <c r="G78" i="13" s="1"/>
  <c r="I82" i="13"/>
  <c r="K82" i="13"/>
  <c r="M82" i="13"/>
  <c r="O82" i="13"/>
  <c r="O78" i="13" s="1"/>
  <c r="Q82" i="13"/>
  <c r="V82" i="13"/>
  <c r="V78" i="13" s="1"/>
  <c r="G83" i="13"/>
  <c r="I83" i="13"/>
  <c r="K83" i="13"/>
  <c r="M83" i="13"/>
  <c r="O83" i="13"/>
  <c r="Q83" i="13"/>
  <c r="V83" i="13"/>
  <c r="G85" i="13"/>
  <c r="Q85" i="13"/>
  <c r="G86" i="13"/>
  <c r="I86" i="13"/>
  <c r="I85" i="13" s="1"/>
  <c r="K86" i="13"/>
  <c r="M86" i="13"/>
  <c r="M85" i="13" s="1"/>
  <c r="O86" i="13"/>
  <c r="Q86" i="13"/>
  <c r="V86" i="13"/>
  <c r="V85" i="13" s="1"/>
  <c r="G88" i="13"/>
  <c r="M88" i="13" s="1"/>
  <c r="I88" i="13"/>
  <c r="K88" i="13"/>
  <c r="K85" i="13" s="1"/>
  <c r="O88" i="13"/>
  <c r="O85" i="13" s="1"/>
  <c r="Q88" i="13"/>
  <c r="V88" i="13"/>
  <c r="G90" i="13"/>
  <c r="G91" i="13"/>
  <c r="M91" i="13" s="1"/>
  <c r="M90" i="13" s="1"/>
  <c r="I91" i="13"/>
  <c r="I90" i="13" s="1"/>
  <c r="K91" i="13"/>
  <c r="K90" i="13" s="1"/>
  <c r="O91" i="13"/>
  <c r="O90" i="13" s="1"/>
  <c r="Q91" i="13"/>
  <c r="V91" i="13"/>
  <c r="V90" i="13" s="1"/>
  <c r="G92" i="13"/>
  <c r="I92" i="13"/>
  <c r="K92" i="13"/>
  <c r="M92" i="13"/>
  <c r="O92" i="13"/>
  <c r="Q92" i="13"/>
  <c r="Q90" i="13" s="1"/>
  <c r="V92" i="13"/>
  <c r="AE94" i="13"/>
  <c r="G116" i="12"/>
  <c r="BA57" i="12"/>
  <c r="BA24" i="12"/>
  <c r="BA15" i="12"/>
  <c r="BA10" i="12"/>
  <c r="G8" i="12"/>
  <c r="G9" i="12"/>
  <c r="M9" i="12" s="1"/>
  <c r="I9" i="12"/>
  <c r="I8" i="12" s="1"/>
  <c r="K9" i="12"/>
  <c r="K8" i="12" s="1"/>
  <c r="O9" i="12"/>
  <c r="Q9" i="12"/>
  <c r="Q8" i="12" s="1"/>
  <c r="V9" i="12"/>
  <c r="G14" i="12"/>
  <c r="M14" i="12" s="1"/>
  <c r="I14" i="12"/>
  <c r="K14" i="12"/>
  <c r="O14" i="12"/>
  <c r="Q14" i="12"/>
  <c r="V14" i="12"/>
  <c r="V8" i="12" s="1"/>
  <c r="G17" i="12"/>
  <c r="I17" i="12"/>
  <c r="K17" i="12"/>
  <c r="M17" i="12"/>
  <c r="O17" i="12"/>
  <c r="Q17" i="12"/>
  <c r="V17" i="12"/>
  <c r="G20" i="12"/>
  <c r="M20" i="12" s="1"/>
  <c r="I20" i="12"/>
  <c r="K20" i="12"/>
  <c r="O20" i="12"/>
  <c r="O8" i="12" s="1"/>
  <c r="Q20" i="12"/>
  <c r="V20" i="12"/>
  <c r="Q22" i="12"/>
  <c r="G23" i="12"/>
  <c r="M23" i="12" s="1"/>
  <c r="I23" i="12"/>
  <c r="K23" i="12"/>
  <c r="K22" i="12" s="1"/>
  <c r="O23" i="12"/>
  <c r="O22" i="12" s="1"/>
  <c r="Q23" i="12"/>
  <c r="V23" i="12"/>
  <c r="V22" i="12" s="1"/>
  <c r="G26" i="12"/>
  <c r="I26" i="12"/>
  <c r="K26" i="12"/>
  <c r="M26" i="12"/>
  <c r="O26" i="12"/>
  <c r="Q26" i="12"/>
  <c r="V26" i="12"/>
  <c r="G31" i="12"/>
  <c r="G22" i="12" s="1"/>
  <c r="I31" i="12"/>
  <c r="K31" i="12"/>
  <c r="O31" i="12"/>
  <c r="Q31" i="12"/>
  <c r="V31" i="12"/>
  <c r="G33" i="12"/>
  <c r="M33" i="12" s="1"/>
  <c r="I33" i="12"/>
  <c r="I22" i="12" s="1"/>
  <c r="K33" i="12"/>
  <c r="O33" i="12"/>
  <c r="Q33" i="12"/>
  <c r="V33" i="12"/>
  <c r="G37" i="12"/>
  <c r="I37" i="12"/>
  <c r="I36" i="12" s="1"/>
  <c r="K37" i="12"/>
  <c r="M37" i="12"/>
  <c r="O37" i="12"/>
  <c r="O36" i="12" s="1"/>
  <c r="Q37" i="12"/>
  <c r="V37" i="12"/>
  <c r="G38" i="12"/>
  <c r="G36" i="12" s="1"/>
  <c r="I38" i="12"/>
  <c r="K38" i="12"/>
  <c r="O38" i="12"/>
  <c r="Q38" i="12"/>
  <c r="V38" i="12"/>
  <c r="G39" i="12"/>
  <c r="I39" i="12"/>
  <c r="K39" i="12"/>
  <c r="M39" i="12"/>
  <c r="O39" i="12"/>
  <c r="Q39" i="12"/>
  <c r="Q36" i="12" s="1"/>
  <c r="V39" i="12"/>
  <c r="G41" i="12"/>
  <c r="M41" i="12" s="1"/>
  <c r="I41" i="12"/>
  <c r="K41" i="12"/>
  <c r="O41" i="12"/>
  <c r="Q41" i="12"/>
  <c r="V41" i="12"/>
  <c r="V36" i="12" s="1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8" i="12"/>
  <c r="M48" i="12" s="1"/>
  <c r="I48" i="12"/>
  <c r="K48" i="12"/>
  <c r="K36" i="12" s="1"/>
  <c r="O48" i="12"/>
  <c r="Q48" i="12"/>
  <c r="V48" i="12"/>
  <c r="G50" i="12"/>
  <c r="G49" i="12" s="1"/>
  <c r="I50" i="12"/>
  <c r="K50" i="12"/>
  <c r="K49" i="12" s="1"/>
  <c r="O50" i="12"/>
  <c r="O49" i="12" s="1"/>
  <c r="Q50" i="12"/>
  <c r="Q49" i="12" s="1"/>
  <c r="V50" i="12"/>
  <c r="G53" i="12"/>
  <c r="I53" i="12"/>
  <c r="I49" i="12" s="1"/>
  <c r="K53" i="12"/>
  <c r="M53" i="12"/>
  <c r="O53" i="12"/>
  <c r="Q53" i="12"/>
  <c r="V53" i="12"/>
  <c r="G56" i="12"/>
  <c r="I56" i="12"/>
  <c r="K56" i="12"/>
  <c r="M56" i="12"/>
  <c r="O56" i="12"/>
  <c r="Q56" i="12"/>
  <c r="V56" i="12"/>
  <c r="V49" i="12" s="1"/>
  <c r="G59" i="12"/>
  <c r="I59" i="12"/>
  <c r="K59" i="12"/>
  <c r="M59" i="12"/>
  <c r="O59" i="12"/>
  <c r="Q59" i="12"/>
  <c r="V59" i="12"/>
  <c r="G61" i="12"/>
  <c r="G62" i="12"/>
  <c r="M62" i="12" s="1"/>
  <c r="M61" i="12" s="1"/>
  <c r="I62" i="12"/>
  <c r="I61" i="12" s="1"/>
  <c r="K62" i="12"/>
  <c r="K61" i="12" s="1"/>
  <c r="O62" i="12"/>
  <c r="Q62" i="12"/>
  <c r="Q61" i="12" s="1"/>
  <c r="V62" i="12"/>
  <c r="G65" i="12"/>
  <c r="M65" i="12" s="1"/>
  <c r="I65" i="12"/>
  <c r="K65" i="12"/>
  <c r="O65" i="12"/>
  <c r="Q65" i="12"/>
  <c r="V65" i="12"/>
  <c r="V61" i="12" s="1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O61" i="12" s="1"/>
  <c r="Q68" i="12"/>
  <c r="V68" i="12"/>
  <c r="G70" i="12"/>
  <c r="I70" i="12"/>
  <c r="K70" i="12"/>
  <c r="M70" i="12"/>
  <c r="O70" i="12"/>
  <c r="Q70" i="12"/>
  <c r="V70" i="12"/>
  <c r="G72" i="12"/>
  <c r="K72" i="12"/>
  <c r="O72" i="12"/>
  <c r="V72" i="12"/>
  <c r="G73" i="12"/>
  <c r="I73" i="12"/>
  <c r="I72" i="12" s="1"/>
  <c r="K73" i="12"/>
  <c r="M73" i="12"/>
  <c r="M72" i="12" s="1"/>
  <c r="O73" i="12"/>
  <c r="Q73" i="12"/>
  <c r="Q72" i="12" s="1"/>
  <c r="V73" i="12"/>
  <c r="G75" i="12"/>
  <c r="K75" i="12"/>
  <c r="O75" i="12"/>
  <c r="V75" i="12"/>
  <c r="G76" i="12"/>
  <c r="I76" i="12"/>
  <c r="I75" i="12" s="1"/>
  <c r="K76" i="12"/>
  <c r="M76" i="12"/>
  <c r="M75" i="12" s="1"/>
  <c r="O76" i="12"/>
  <c r="Q76" i="12"/>
  <c r="Q75" i="12" s="1"/>
  <c r="V76" i="12"/>
  <c r="G77" i="12"/>
  <c r="K77" i="12"/>
  <c r="G78" i="12"/>
  <c r="I78" i="12"/>
  <c r="I77" i="12" s="1"/>
  <c r="K78" i="12"/>
  <c r="M78" i="12"/>
  <c r="O78" i="12"/>
  <c r="Q78" i="12"/>
  <c r="Q77" i="12" s="1"/>
  <c r="V78" i="12"/>
  <c r="G80" i="12"/>
  <c r="M80" i="12" s="1"/>
  <c r="I80" i="12"/>
  <c r="K80" i="12"/>
  <c r="O80" i="12"/>
  <c r="O77" i="12" s="1"/>
  <c r="Q80" i="12"/>
  <c r="V80" i="12"/>
  <c r="V77" i="12" s="1"/>
  <c r="Q82" i="12"/>
  <c r="G83" i="12"/>
  <c r="M83" i="12" s="1"/>
  <c r="M82" i="12" s="1"/>
  <c r="I83" i="12"/>
  <c r="K83" i="12"/>
  <c r="K82" i="12" s="1"/>
  <c r="O83" i="12"/>
  <c r="O82" i="12" s="1"/>
  <c r="Q83" i="12"/>
  <c r="V83" i="12"/>
  <c r="V82" i="12" s="1"/>
  <c r="G85" i="12"/>
  <c r="I85" i="12"/>
  <c r="I82" i="12" s="1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91" i="12"/>
  <c r="I91" i="12"/>
  <c r="K91" i="12"/>
  <c r="M91" i="12"/>
  <c r="O91" i="12"/>
  <c r="Q91" i="12"/>
  <c r="V91" i="12"/>
  <c r="G93" i="12"/>
  <c r="K93" i="12"/>
  <c r="G94" i="12"/>
  <c r="I94" i="12"/>
  <c r="I93" i="12" s="1"/>
  <c r="K94" i="12"/>
  <c r="M94" i="12"/>
  <c r="O94" i="12"/>
  <c r="Q94" i="12"/>
  <c r="Q93" i="12" s="1"/>
  <c r="V94" i="12"/>
  <c r="G95" i="12"/>
  <c r="M95" i="12" s="1"/>
  <c r="I95" i="12"/>
  <c r="K95" i="12"/>
  <c r="O95" i="12"/>
  <c r="O93" i="12" s="1"/>
  <c r="Q95" i="12"/>
  <c r="V95" i="12"/>
  <c r="V93" i="12" s="1"/>
  <c r="Q96" i="12"/>
  <c r="G97" i="12"/>
  <c r="M97" i="12" s="1"/>
  <c r="I97" i="12"/>
  <c r="K97" i="12"/>
  <c r="K96" i="12" s="1"/>
  <c r="O97" i="12"/>
  <c r="O96" i="12" s="1"/>
  <c r="Q97" i="12"/>
  <c r="V97" i="12"/>
  <c r="V96" i="12" s="1"/>
  <c r="G99" i="12"/>
  <c r="I99" i="12"/>
  <c r="I96" i="12" s="1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I105" i="12"/>
  <c r="G106" i="12"/>
  <c r="G105" i="12" s="1"/>
  <c r="I106" i="12"/>
  <c r="K106" i="12"/>
  <c r="K105" i="12" s="1"/>
  <c r="O106" i="12"/>
  <c r="O105" i="12" s="1"/>
  <c r="Q106" i="12"/>
  <c r="V106" i="12"/>
  <c r="V105" i="12" s="1"/>
  <c r="G107" i="12"/>
  <c r="I107" i="12"/>
  <c r="K107" i="12"/>
  <c r="M107" i="12"/>
  <c r="O107" i="12"/>
  <c r="Q107" i="12"/>
  <c r="Q105" i="12" s="1"/>
  <c r="V107" i="12"/>
  <c r="G108" i="12"/>
  <c r="M108" i="12" s="1"/>
  <c r="I108" i="12"/>
  <c r="K108" i="12"/>
  <c r="O108" i="12"/>
  <c r="Q108" i="12"/>
  <c r="V108" i="12"/>
  <c r="I109" i="12"/>
  <c r="Q109" i="12"/>
  <c r="G110" i="12"/>
  <c r="G109" i="12" s="1"/>
  <c r="I110" i="12"/>
  <c r="K110" i="12"/>
  <c r="K109" i="12" s="1"/>
  <c r="O110" i="12"/>
  <c r="O109" i="12" s="1"/>
  <c r="Q110" i="12"/>
  <c r="V110" i="12"/>
  <c r="V109" i="12" s="1"/>
  <c r="I111" i="12"/>
  <c r="G112" i="12"/>
  <c r="G111" i="12" s="1"/>
  <c r="I112" i="12"/>
  <c r="K112" i="12"/>
  <c r="K111" i="12" s="1"/>
  <c r="O112" i="12"/>
  <c r="O111" i="12" s="1"/>
  <c r="Q112" i="12"/>
  <c r="V112" i="12"/>
  <c r="V111" i="12" s="1"/>
  <c r="G113" i="12"/>
  <c r="I113" i="12"/>
  <c r="K113" i="12"/>
  <c r="M113" i="12"/>
  <c r="O113" i="12"/>
  <c r="Q113" i="12"/>
  <c r="Q111" i="12" s="1"/>
  <c r="V113" i="12"/>
  <c r="G114" i="12"/>
  <c r="M114" i="12" s="1"/>
  <c r="I114" i="12"/>
  <c r="K114" i="12"/>
  <c r="O114" i="12"/>
  <c r="Q114" i="12"/>
  <c r="V114" i="12"/>
  <c r="AE116" i="12"/>
  <c r="AF116" i="12"/>
  <c r="I20" i="1"/>
  <c r="I19" i="1"/>
  <c r="I18" i="1"/>
  <c r="I17" i="1"/>
  <c r="F50" i="1"/>
  <c r="G23" i="1" s="1"/>
  <c r="G50" i="1"/>
  <c r="G25" i="1" s="1"/>
  <c r="H50" i="1"/>
  <c r="I49" i="1"/>
  <c r="I48" i="1"/>
  <c r="I47" i="1"/>
  <c r="I46" i="1"/>
  <c r="I45" i="1"/>
  <c r="I44" i="1"/>
  <c r="I43" i="1"/>
  <c r="I42" i="1"/>
  <c r="I40" i="1"/>
  <c r="I75" i="1" l="1"/>
  <c r="J66" i="1" s="1"/>
  <c r="A27" i="1"/>
  <c r="A28" i="1" s="1"/>
  <c r="G28" i="1" s="1"/>
  <c r="G27" i="1" s="1"/>
  <c r="G29" i="1" s="1"/>
  <c r="M31" i="16"/>
  <c r="M24" i="16" s="1"/>
  <c r="M15" i="16"/>
  <c r="M8" i="16" s="1"/>
  <c r="AF17" i="15"/>
  <c r="M11" i="15"/>
  <c r="M8" i="15" s="1"/>
  <c r="M29" i="14"/>
  <c r="M76" i="14"/>
  <c r="M8" i="14"/>
  <c r="G76" i="14"/>
  <c r="M71" i="14"/>
  <c r="M70" i="14" s="1"/>
  <c r="M57" i="14"/>
  <c r="M51" i="14" s="1"/>
  <c r="AF91" i="14"/>
  <c r="M8" i="13"/>
  <c r="G46" i="13"/>
  <c r="G8" i="13"/>
  <c r="AF94" i="13"/>
  <c r="M64" i="13"/>
  <c r="M61" i="13" s="1"/>
  <c r="M96" i="12"/>
  <c r="M8" i="12"/>
  <c r="M93" i="12"/>
  <c r="M77" i="12"/>
  <c r="M110" i="12"/>
  <c r="M109" i="12" s="1"/>
  <c r="G96" i="12"/>
  <c r="G82" i="12"/>
  <c r="M31" i="12"/>
  <c r="M22" i="12" s="1"/>
  <c r="M112" i="12"/>
  <c r="M111" i="12" s="1"/>
  <c r="M106" i="12"/>
  <c r="M105" i="12" s="1"/>
  <c r="M50" i="12"/>
  <c r="M49" i="12" s="1"/>
  <c r="M38" i="12"/>
  <c r="M36" i="12" s="1"/>
  <c r="J47" i="1"/>
  <c r="J46" i="1"/>
  <c r="J42" i="1"/>
  <c r="J49" i="1"/>
  <c r="J45" i="1"/>
  <c r="J41" i="1"/>
  <c r="J44" i="1"/>
  <c r="J40" i="1"/>
  <c r="J43" i="1"/>
  <c r="J39" i="1"/>
  <c r="J50" i="1" s="1"/>
  <c r="J48" i="1"/>
  <c r="I21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70" i="1" l="1"/>
  <c r="J74" i="1"/>
  <c r="J57" i="1"/>
  <c r="J65" i="1"/>
  <c r="J61" i="1"/>
  <c r="J64" i="1"/>
  <c r="J68" i="1"/>
  <c r="J69" i="1"/>
  <c r="J63" i="1"/>
  <c r="J67" i="1"/>
  <c r="J71" i="1"/>
  <c r="J73" i="1"/>
  <c r="J60" i="1"/>
  <c r="J72" i="1"/>
  <c r="J59" i="1"/>
  <c r="J62" i="1"/>
  <c r="J58" i="1"/>
  <c r="J7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<sst xmlns="http://schemas.openxmlformats.org/spreadsheetml/2006/main" count="1716" uniqueCount="526">
  <si>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</si>
  <si>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</si>
  <si>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</si>
  <si>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</si>
  <si>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</si>
  <si>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</si>
  <si>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</si>
  <si>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</si>
  <si>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</si>
  <si>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</si>
  <si>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</si>
  <si>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</si>
  <si>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</si>
  <si>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</si>
  <si>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</si>
  <si>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</si>
  <si>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</si>
  <si>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</si>
  <si>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</si>
  <si>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</si>
  <si>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</si>
  <si>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</si>
  <si>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</si>
  <si>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</si>
  <si>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</si>
  <si>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</si>
  <si>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</si>
  <si>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</si>
  <si>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</si>
  <si>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</si>
  <si>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</si>
  <si>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</si>
  <si>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</si>
  <si>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</si>
  <si>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</si>
  <si>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</si>
  <si>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</si>
  <si>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</si>
  <si>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</si>
  <si>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</si>
  <si>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</si>
  <si>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</si>
  <si>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</si>
  <si>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Procházka</t>
  </si>
  <si>
    <t>2018-054</t>
  </si>
  <si>
    <t>Kroměříž Kotojedy</t>
  </si>
  <si>
    <t>Stavba</t>
  </si>
  <si>
    <t>01</t>
  </si>
  <si>
    <t>Multifunkční sportovní hřiště</t>
  </si>
  <si>
    <t>2018054-001</t>
  </si>
  <si>
    <t>Hřiště</t>
  </si>
  <si>
    <t>02</t>
  </si>
  <si>
    <t>Dešťová kanalizace</t>
  </si>
  <si>
    <t>2018054-002</t>
  </si>
  <si>
    <t>Drenáž</t>
  </si>
  <si>
    <t>03</t>
  </si>
  <si>
    <t>Zpevněné plochy pochozí</t>
  </si>
  <si>
    <t>2018053-003</t>
  </si>
  <si>
    <t>Chodník</t>
  </si>
  <si>
    <t>04</t>
  </si>
  <si>
    <t>Městský mobiliář</t>
  </si>
  <si>
    <t>2018054-004</t>
  </si>
  <si>
    <t>Mobil</t>
  </si>
  <si>
    <t>05</t>
  </si>
  <si>
    <t>Bourací práce, příprava území</t>
  </si>
  <si>
    <t>2018053-005</t>
  </si>
  <si>
    <t>Příprava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</si>
  <si>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</si>
  <si>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</si>
  <si>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</si>
  <si>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</si>
  <si>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</si>
  <si>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</si>
  <si>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</si>
  <si>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</si>
  <si>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38</t>
  </si>
  <si>
    <t>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</si>
  <si>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</si>
  <si>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</si>
  <si>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</si>
  <si>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</si>
  <si>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</si>
  <si>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</si>
  <si>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</si>
  <si>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</si>
  <si>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</si>
  <si>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</si>
  <si>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</si>
  <si>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</si>
  <si>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</si>
  <si>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</si>
  <si>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</si>
  <si>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</si>
  <si>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</si>
  <si>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</si>
  <si>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767</t>
  </si>
  <si>
    <t>Konstrukce zámečnické</t>
  </si>
  <si>
    <t>783</t>
  </si>
  <si>
    <t>Nátěry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</si>
  <si>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</si>
  <si>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</si>
  <si>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</si>
  <si>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</si>
  <si>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</si>
  <si>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</si>
  <si>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</si>
  <si>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</si>
  <si>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</si>
  <si>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</si>
  <si>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</si>
  <si>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</si>
  <si>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</si>
  <si>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</si>
  <si>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</si>
  <si>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</si>
  <si>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</si>
  <si>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</si>
  <si>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</si>
  <si>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</si>
  <si>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</si>
  <si>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</si>
  <si>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</si>
  <si>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</si>
  <si>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</si>
  <si>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</si>
  <si>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</si>
  <si>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</si>
  <si>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</si>
  <si>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</si>
  <si>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</si>
  <si>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</si>
  <si>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</si>
  <si>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</si>
  <si>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133201101R00</t>
  </si>
  <si>
    <t>Hloubení šachet v hornině 3_x000D_
 do 100 m3</t>
  </si>
  <si>
    <t>m3</t>
  </si>
  <si>
    <t>800-1</t>
  </si>
  <si>
    <t>RTS 18/ II</t>
  </si>
  <si>
    <t>POL1_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</si>
  <si>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</si>
  <si>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SPI</t>
  </si>
  <si>
    <t>tenis, volejbal : 4*0,6*0,6*0,8</t>
  </si>
  <si>
    <t>VV</t>
  </si>
  <si>
    <t>fotbalová branka : 1,2*0,9*0,6*8</t>
  </si>
  <si>
    <t>oplocení : 46*0,5*0,5*0,9</t>
  </si>
  <si>
    <t>133201109R00</t>
  </si>
  <si>
    <t>Hloubení šachet v hornině 3_x000D_
 příplatek za lepivost horniny</t>
  </si>
  <si>
    <t>Položka pořadí 1 : 16,68600</t>
  </si>
  <si>
    <t>151201101R00</t>
  </si>
  <si>
    <t>Zřízení pažení a rozepření stěn rýh zátažné, hloubky do 2 m</t>
  </si>
  <si>
    <t>m2</t>
  </si>
  <si>
    <t>pro podzemní vedení pro všechny šířky rýhy,</t>
  </si>
  <si>
    <t>19*1</t>
  </si>
  <si>
    <t>151201111R00</t>
  </si>
  <si>
    <t>Odstranění pažení a rozepření rýh zátažné, hloubky do 2 m</t>
  </si>
  <si>
    <t>pro podzemní vedení s uložením materiálu na vzdálenost do 3 m od kraje výkopu,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</si>
  <si>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</si>
  <si>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</si>
  <si>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</si>
  <si>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hřiště : 18,2*36,2</t>
  </si>
  <si>
    <t>275313611R00</t>
  </si>
  <si>
    <t>Beton základových patek prostý třídy C 16/20</t>
  </si>
  <si>
    <t>801-1</t>
  </si>
  <si>
    <t>betonáž do výkopu : 0,035</t>
  </si>
  <si>
    <t>289970111R00</t>
  </si>
  <si>
    <t>Geotextílie separační, filtrační, zpevňující polypropylén, 300 g/m2</t>
  </si>
  <si>
    <t>800-2</t>
  </si>
  <si>
    <t>18,2*36,2</t>
  </si>
  <si>
    <t>27536</t>
  </si>
  <si>
    <t>Bednění bet. patek - D+ M KG DN 200, ztracené bednění</t>
  </si>
  <si>
    <t>kus</t>
  </si>
  <si>
    <t>Vlastní</t>
  </si>
  <si>
    <t>Indiv</t>
  </si>
  <si>
    <t>tenis, volejbal : 12</t>
  </si>
  <si>
    <t>oplocení : 46</t>
  </si>
  <si>
    <t>291</t>
  </si>
  <si>
    <t>Osazení sloupků ocelových nad 2,6m zalitím</t>
  </si>
  <si>
    <t>292</t>
  </si>
  <si>
    <t>Montáž ztužení vč. objímek</t>
  </si>
  <si>
    <t>m</t>
  </si>
  <si>
    <t>293</t>
  </si>
  <si>
    <t>Dodávka a montáž sítě pro oplocení PE 45/45/3 mm, zelená, vč. lanek, svorek a napínáků</t>
  </si>
  <si>
    <t>(18,2+36,2)*2*2</t>
  </si>
  <si>
    <t>294</t>
  </si>
  <si>
    <t>Podklad ze syntetického betonu tl. 35 mm (ET podložka)</t>
  </si>
  <si>
    <t>Položka pořadí 5 : 658,84000</t>
  </si>
  <si>
    <t>295</t>
  </si>
  <si>
    <t>Umělý polyuretanový povrch EPDM tl. 10 mm, modrý</t>
  </si>
  <si>
    <t>296</t>
  </si>
  <si>
    <t>Lajnování</t>
  </si>
  <si>
    <t>30*2+131+63+90</t>
  </si>
  <si>
    <t>M291</t>
  </si>
  <si>
    <t>Sloupek pro oplocení TR76/3 mm dl. 3,8m žárově zinkovaný vč. plechu pro kotvení  mantinelů</t>
  </si>
  <si>
    <t>POL3_</t>
  </si>
  <si>
    <t>M292</t>
  </si>
  <si>
    <t>Dodávka průběžného ztužení TR 48/2 mm, žárové zinkováno</t>
  </si>
  <si>
    <t>564111215R00</t>
  </si>
  <si>
    <t>Podklad nebo podsyp z cihelného recyklátu frakce 16-32 mm, tloušťka po zhutnění 15 cm</t>
  </si>
  <si>
    <t>822-1</t>
  </si>
  <si>
    <t>s rozprostřením, vlhčením a zhutněním</t>
  </si>
  <si>
    <t>564112220R00</t>
  </si>
  <si>
    <t>Podklad nebo podsyp z betonového recyklátu frakce 16-32 mm, tloušťka po zhutnění 20 cm</t>
  </si>
  <si>
    <t>564762113R00</t>
  </si>
  <si>
    <t>Podklad nebo kryt z kameniva hrubého s výplň. kam. tloušťka po zhutnění 220 mm</t>
  </si>
  <si>
    <t>kamenivo hrubé drcené vel. 32 - 63 mm s výplňovým kamenivem (vibrovaný štěrk), s rozprostřením, vlhčením a zhutněním</t>
  </si>
  <si>
    <t>564831111R00</t>
  </si>
  <si>
    <t>Podklad ze štěrkodrti s rozprostřením a zhutněním frakce 0-63 mm, tloušťka po zhutnění 100 mm</t>
  </si>
  <si>
    <t>frakce 0-22 : 18,2*36,2</t>
  </si>
  <si>
    <t>917862111RT5</t>
  </si>
  <si>
    <t>Osazení silničního nebo chodníkového obrubníku včetně dodávky betonovéího obrubníku_x000D_
 rozměru 1000/100/250 mm, stojatého, s boční opěrou z betonu prostého, do lože z betonu prostého C 12/15</t>
  </si>
  <si>
    <t>S dodáním hmot pro lože tl. 80-100 mm.</t>
  </si>
  <si>
    <t>(36,2+18+0,45)*2</t>
  </si>
  <si>
    <t>901</t>
  </si>
  <si>
    <t>Dodávka a osazení žlabu z polyesterového betonu s postranními štěrbinovými vtoky š/v 125/200 mm, vč jímky</t>
  </si>
  <si>
    <t>902</t>
  </si>
  <si>
    <t>Dodávka a osazení polyesterového žlabu s roštěm</t>
  </si>
  <si>
    <t>C5 a C8 : 18+18</t>
  </si>
  <si>
    <t>903</t>
  </si>
  <si>
    <t>Dodávka a osazení vtokových jímek</t>
  </si>
  <si>
    <t>C5,C8 : 3+3</t>
  </si>
  <si>
    <t>904</t>
  </si>
  <si>
    <t>Dodávka a osazení revizního žlabu přímeho</t>
  </si>
  <si>
    <t>kpl</t>
  </si>
  <si>
    <t>R5,R8 : 3+3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</si>
  <si>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</si>
  <si>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</si>
  <si>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Položka pořadí 20 : 658,84000</t>
  </si>
  <si>
    <t>998222012R00</t>
  </si>
  <si>
    <t xml:space="preserve">Přesun hmot, plochy pro tělovýchovu zpevněná plocha z kameniva,  </t>
  </si>
  <si>
    <t>t</t>
  </si>
  <si>
    <t>823-1</t>
  </si>
  <si>
    <t>POL7_</t>
  </si>
  <si>
    <t>711491171RZ1</t>
  </si>
  <si>
    <t>Provedení izolace proti tlakové vodě ostatní práce vodorovná, podkladní textílie, včetně dodávky materiálu</t>
  </si>
  <si>
    <t>800-711</t>
  </si>
  <si>
    <t>RTS 18/ I</t>
  </si>
  <si>
    <t>RTS 17/ II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</si>
  <si>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</si>
  <si>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</si>
  <si>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</si>
  <si>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762134122R00</t>
  </si>
  <si>
    <t>Bednění stěn montáž_x000D_
 z fošen hoblovaných do 60 mm, na sraz</t>
  </si>
  <si>
    <t>800-762</t>
  </si>
  <si>
    <t>(18,2+36,2)*2*1</t>
  </si>
  <si>
    <t>762195000R00</t>
  </si>
  <si>
    <t>Spojovací a ochranné prostředky hřebíky, svory, fiksační prkna, impregnace</t>
  </si>
  <si>
    <t>0,16*0,04*109*5</t>
  </si>
  <si>
    <t>60515805R</t>
  </si>
  <si>
    <t>hranol SM; konstrukční, masivní; tl = 40,0 mm; š = 160 mm; l = 5 000,0 mm; pro konstrukce nepohledové</t>
  </si>
  <si>
    <t>SPCM</t>
  </si>
  <si>
    <t>0,15</t>
  </si>
  <si>
    <t/>
  </si>
  <si>
    <t>998762202R00</t>
  </si>
  <si>
    <t>Přesun hmot pro konstrukce tesařské v objektech výšky do 12 m</t>
  </si>
  <si>
    <t>50 m vodorovně</t>
  </si>
  <si>
    <t>767920230R00</t>
  </si>
  <si>
    <t>Montáž vrat a vrátek k oplocení osazovaných na sloupky ocelové, o ploše jednotlivě přes 4 do 6 m2</t>
  </si>
  <si>
    <t>800-767</t>
  </si>
  <si>
    <t>608</t>
  </si>
  <si>
    <t>Brána plotová 2x2,5 m, žárově zinkovaná</t>
  </si>
  <si>
    <t>783201831R00</t>
  </si>
  <si>
    <t>Odstranění nátěrů z kovových doplňk.konstrukcí chemickými odstranovači</t>
  </si>
  <si>
    <t>800-783</t>
  </si>
  <si>
    <t>stávající konstrukce oplocení : 0,85*16</t>
  </si>
  <si>
    <t>783222110R00</t>
  </si>
  <si>
    <t xml:space="preserve">Nátěry kov.stavebních doplňk.konstrukcí syntetické 2x email,  </t>
  </si>
  <si>
    <t>783726200R00</t>
  </si>
  <si>
    <t>Nátěry tesařských konstrukcí lazurovací lazurovací, 2x lak</t>
  </si>
  <si>
    <t>včetně montáže, dodávkya demontáže lešení.</t>
  </si>
  <si>
    <t>(0,16+0,04)*2*109*5</t>
  </si>
  <si>
    <t>783903811R00</t>
  </si>
  <si>
    <t>Ostatní práce odmaštění chemickými rozpuštědly</t>
  </si>
  <si>
    <t>783904811R00</t>
  </si>
  <si>
    <t>Ostatní práce odrezivění kovových konstrukcí</t>
  </si>
  <si>
    <t>D+M - Branka na malou kopanou 3x2 m + síť, vč. vyložené basketbalové konstrukce</t>
  </si>
  <si>
    <t>D+M - sada na volejbal vč. sítě a kotvení</t>
  </si>
  <si>
    <t>D+M - sada na nohejbal vč. sítě a kotvení</t>
  </si>
  <si>
    <t>005124010R</t>
  </si>
  <si>
    <t>Koordinační činnost</t>
  </si>
  <si>
    <t>Soubor</t>
  </si>
  <si>
    <t>POL99_2</t>
  </si>
  <si>
    <t>005121 R</t>
  </si>
  <si>
    <t>Zařízení staveniště</t>
  </si>
  <si>
    <t>005122 R</t>
  </si>
  <si>
    <t>Provozní vlivy</t>
  </si>
  <si>
    <t>POL99_1</t>
  </si>
  <si>
    <t>005241020R</t>
  </si>
  <si>
    <t xml:space="preserve">Geodetické zaměření skutečného provedení  </t>
  </si>
  <si>
    <t>POL99_8</t>
  </si>
  <si>
    <t>SUM</t>
  </si>
  <si>
    <t>END</t>
  </si>
  <si>
    <t>122201101R00</t>
  </si>
  <si>
    <t>Odkopávky a  prokopávky nezapažené v hornině 3_x000D_
 do 100 m3</t>
  </si>
  <si>
    <t>s přehozením výkopku na vzdálenost do 3 m nebo s naložením na dopravní prostředek,</t>
  </si>
  <si>
    <t>vsak : 18*1,5*2,36</t>
  </si>
  <si>
    <t>šachta : 1,2*1,2*2,4</t>
  </si>
  <si>
    <t>122201109R00</t>
  </si>
  <si>
    <t>Odkopávky a  prokopávky nezapažené v hornině 3_x000D_
 příplatek k cenám za lepivost horniny</t>
  </si>
  <si>
    <t>Položka pořadí 1 : 67,17600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</si>
  <si>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</si>
  <si>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</si>
  <si>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</si>
  <si>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91*0,5*0,8</t>
  </si>
  <si>
    <t>132201119R00</t>
  </si>
  <si>
    <t xml:space="preserve">Hloubení rýh šířky do 60 cm příplatek za lepivost, v hornině 3,  </t>
  </si>
  <si>
    <t>139601102R00</t>
  </si>
  <si>
    <t>Ruční výkop jam, rýh a šachet v hornině 3</t>
  </si>
  <si>
    <t>s přehozením na vzdálenost do 5 m nebo s naložením na ruční dopravní prostředek</t>
  </si>
  <si>
    <t>(37,1+18,1*2)*0,45*0,2</t>
  </si>
  <si>
    <t>151201102R00</t>
  </si>
  <si>
    <t>Zřízení pažení a rozepření stěn rýh zátažné, hloubky do 4 m</t>
  </si>
  <si>
    <t>24*2,5</t>
  </si>
  <si>
    <t>151201211R00</t>
  </si>
  <si>
    <t>Odstranění pažení stěn výkopu zátažné, hloubky do 4 m</t>
  </si>
  <si>
    <t>s uložením pažin na vzdálenost do 3 m od okraje výkopu,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</si>
  <si>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</si>
  <si>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</si>
  <si>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</si>
  <si>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Položka pořadí 5 : 6,59700</t>
  </si>
  <si>
    <t>zásyp zeminou nad vsakem : -18*1,5*1,5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</si>
  <si>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</si>
  <si>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</si>
  <si>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</si>
  <si>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</si>
  <si>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</si>
  <si>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</si>
  <si>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</si>
  <si>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vsak+zásyp : 67,176</t>
  </si>
  <si>
    <t>kanal : 36,4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</si>
  <si>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</si>
  <si>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</si>
  <si>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</si>
  <si>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91*0,5*0,35</t>
  </si>
  <si>
    <t>199000002R00</t>
  </si>
  <si>
    <t>Poplatky za skládku horniny 1- 4</t>
  </si>
  <si>
    <t>583320003R</t>
  </si>
  <si>
    <t>kamenivo přírodní těžené frakce 63,0 až 125,0 mm; Jihomoravský kraj</t>
  </si>
  <si>
    <t>18*1,5*1,5*2</t>
  </si>
  <si>
    <t>212971110R00</t>
  </si>
  <si>
    <t xml:space="preserve">Zřízení opláštění odvod. trativodů z geotextilie o sklonu do 2,5,  </t>
  </si>
  <si>
    <t>v rýze nebo v zářezu se stěnami,</t>
  </si>
  <si>
    <t>drén : (73-18)*1,4</t>
  </si>
  <si>
    <t>vsak : 18*1,5*4+1,5*1,5*2</t>
  </si>
  <si>
    <t>212750019</t>
  </si>
  <si>
    <t>Trativody z poloděrovaných trub, lože štěrkopís.,obsyp kamenivem,světlost trub 8 cm</t>
  </si>
  <si>
    <t>POL2_</t>
  </si>
  <si>
    <t>73-18</t>
  </si>
  <si>
    <t>69366198R</t>
  </si>
  <si>
    <t>geotextilie PP; funkce separační, ochranná, výztužná, filtrační; plošná hmotnost 300 g/m2; zpevněná oboustranně</t>
  </si>
  <si>
    <t>Položka pořadí 15 : 189,50000</t>
  </si>
  <si>
    <t>0,2</t>
  </si>
  <si>
    <t>631571005R00</t>
  </si>
  <si>
    <t>Násyp pod podlahy z kameniva z kameniva_x000D_
 z kačírku frakce 22-32 mm</t>
  </si>
  <si>
    <t>pod mazaniny a dlažby, popř. na plochých střechách, vodorovný nebo ve spádu, s udusáním a urovnáním povrchu,</t>
  </si>
  <si>
    <t>(37,1+18,1*2)*0,45*0,25</t>
  </si>
  <si>
    <t>871313121R00</t>
  </si>
  <si>
    <t>Montáž potrubí z trub z plastů těsněných gumovým kroužkem  DN 150 mm</t>
  </si>
  <si>
    <t>827-1</t>
  </si>
  <si>
    <t>v otevřeném výkopu ve sklonu do 20 %,</t>
  </si>
  <si>
    <t>877353121R00</t>
  </si>
  <si>
    <t>Montáž tvarovek na potrubí z trub z plastů těsněných gumovým kroužkem odbočných DN 200 mm</t>
  </si>
  <si>
    <t>v otevřeném výkopu,</t>
  </si>
  <si>
    <t>877313123R00</t>
  </si>
  <si>
    <t>Montáž tvarovek na potrubí z trub z plastů těsněných gumovým kroužkem jednoosých DN 150 mm</t>
  </si>
  <si>
    <t>721263001RT2</t>
  </si>
  <si>
    <t>Koncové klapky D 125 mm, automatické zpětné armatury proti vzduté vodě s vyjímatelnou klapkou z nerezové oceli a krytem k čištění, mat.ABS, včetně dodávky materiálu</t>
  </si>
  <si>
    <t>800-721</t>
  </si>
  <si>
    <t>801</t>
  </si>
  <si>
    <t>Dodávka a uložení bezpečnostního přepadu</t>
  </si>
  <si>
    <t>894412211RAA</t>
  </si>
  <si>
    <t>Šachty z betonových dílců betonové šachty prefabrikované_x000D_
 DN 1000, stěna 90 mm, dno přímé V max. 40, hloubka dna 2,26 m, poklop litina 12,5 t</t>
  </si>
  <si>
    <t>AP-HSV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</si>
  <si>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</si>
  <si>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894431413RAB</t>
  </si>
  <si>
    <t>Šachty plastové plastové šachty z dílců D 600 mm, dno sběrné s výkyvnými hrdly, D 160 mm, délka šachtové roury 1,00 m, poklop litina 40 t</t>
  </si>
  <si>
    <t>27311351R</t>
  </si>
  <si>
    <t>kroužek těsnicí pryž; KG-náhradní; DN = 125,0 mm</t>
  </si>
  <si>
    <t>32+22+6*3</t>
  </si>
  <si>
    <t>28611148.AR</t>
  </si>
  <si>
    <t>trubka plastová kanalizační PVC; hladká, s hrdlem; Sn 4 kN/m2; D = 125,0 mm; s = 3,20 mm; l = 3000,0 mm</t>
  </si>
  <si>
    <t>28651657.AR</t>
  </si>
  <si>
    <t>koleno PVC; 45,0 °; D = 125,0 mm; s 1 hrdlem</t>
  </si>
  <si>
    <t>28651702.AR</t>
  </si>
  <si>
    <t>odbočka PVC; 45,0 °; d1 = 125 mm; d2 = 125 mm; l = 320 mm; hladká, hrdlovaná; DN 125,0 mm; DN2 125 mm</t>
  </si>
  <si>
    <t>917862111R00</t>
  </si>
  <si>
    <t>Osazení silničního nebo chodníkového obrubníku stojatého, s boční opěrou z betonu prostého, do lože z betonu prostého C 12/15</t>
  </si>
  <si>
    <t>37,1+18,55*2</t>
  </si>
  <si>
    <t>Napojení na stávající kanalizaci</t>
  </si>
  <si>
    <t>59217330R</t>
  </si>
  <si>
    <t>obrubník zahradní materiál beton; l = 1000,0 mm; š = 50,0 mm; h = 250,0 mm; barva šedá</t>
  </si>
  <si>
    <t>74,2*1,05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</si>
  <si>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</si>
  <si>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</si>
  <si>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</si>
  <si>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</si>
  <si>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</si>
  <si>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</si>
  <si>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plastové zatravňovací : 22,5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</si>
  <si>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</si>
  <si>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</si>
  <si>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</si>
  <si>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</si>
  <si>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</si>
  <si>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</si>
  <si>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5,65*1,7*0,25</t>
  </si>
  <si>
    <t>22,5*0,37</t>
  </si>
  <si>
    <t>181101102R00</t>
  </si>
  <si>
    <t>Úprava pláně v zářezech v hornině 1 až 4, se zhutněním</t>
  </si>
  <si>
    <t>vyrovnáním výškových rozdílů, ploch vodorovných a ploch do sklonu 1 : 5.</t>
  </si>
  <si>
    <t>37,1*1,6+(48,9-37,1)*1,7+(7,52+5,49)*1,7</t>
  </si>
  <si>
    <t>parking ZTP : 22,5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</si>
  <si>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</si>
  <si>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</si>
  <si>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</si>
  <si>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3,5*(5,8-1,7)</t>
  </si>
  <si>
    <t>564831111RT2</t>
  </si>
  <si>
    <t>Podklad ze štěrkodrti s rozprostřením a zhutněním frakce 0-32 mm, tloušťka po zhutnění 100 mm</t>
  </si>
  <si>
    <t>564851113RT2</t>
  </si>
  <si>
    <t>Podklad ze štěrkodrti s rozprostřením a zhutněním frakce 0-32 mm, tloušťka po zhutnění 170 mm</t>
  </si>
  <si>
    <t>(48,9+7,52+5,46)*1,7</t>
  </si>
  <si>
    <t>564861111RT4</t>
  </si>
  <si>
    <t>Podklad ze štěrkodrti s rozprostřením a zhutněním frakce 0-63 mm, tloušťka po zhutnění 200 mm</t>
  </si>
  <si>
    <t>567211210R00</t>
  </si>
  <si>
    <t>Podklad z prostého betonu třídy II., tloušťky 100 mm</t>
  </si>
  <si>
    <t>obrubník tl. 10 cm stojatý : (5,65+48,9+7,52*2+5,49)*0,25</t>
  </si>
  <si>
    <t>obrubník ležatý : 1,5*0,4</t>
  </si>
  <si>
    <t>obrubník tl. 10 cm ZTP : 6,1*2*0,3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</si>
  <si>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</si>
  <si>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</si>
  <si>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</si>
  <si>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(48,9+7,52+5,49)*1,5</t>
  </si>
  <si>
    <t>596215040R00</t>
  </si>
  <si>
    <t>Kladení zámkové dlažby do drtě tloušťka dlažby 80 mm, tloušťka lože 40 mm</t>
  </si>
  <si>
    <t>ZTP : 22</t>
  </si>
  <si>
    <t>592451151R</t>
  </si>
  <si>
    <t>dlažba betonová dvouvrstvá, skladebná; obdélník; dlaždice pro nevidomé; červená; l = 200 mm; š = 100 mm; tl. 60,0 mm</t>
  </si>
  <si>
    <t>1,5*0,4*2*1,1</t>
  </si>
  <si>
    <t>5924511900R</t>
  </si>
  <si>
    <t>dlažba betonová dvouvrstvá; čtverec; šedá; l = 200 mm; š = 200 mm; tl. 60,0 mm</t>
  </si>
  <si>
    <t>92,865*1,05</t>
  </si>
  <si>
    <t>5924511910R</t>
  </si>
  <si>
    <t>dlažba betonová dvouvrstvá; čtverec; šedá; l = 200 mm; š = 200 mm; tl. 80,0 mm</t>
  </si>
  <si>
    <t>22*1,1</t>
  </si>
  <si>
    <t>631312621R00</t>
  </si>
  <si>
    <t>Mazanina z betonu prostého tl. přes 50 do 80 mm třídy C 20/25</t>
  </si>
  <si>
    <t>(z kameniva) hlazená dřevěným hladítkem</t>
  </si>
  <si>
    <t>(48,9+7,52+5,49)*1,5*0,08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</si>
  <si>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</si>
  <si>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</si>
  <si>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</si>
  <si>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</si>
  <si>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</si>
  <si>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</si>
  <si>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(48,9+7,52+4,59)*1,5*4,5*1,15/1000</t>
  </si>
  <si>
    <t>917762111RT7</t>
  </si>
  <si>
    <t>Osazení silničního nebo chodníkového obrubníku včetně dodávky betonovéího obrubníku_x000D_
 rozměru 1000/150/250 mm, ležatého, s boční opěrou z betonu prostého, do lože z betonu prostého C 12/15</t>
  </si>
  <si>
    <t>chodník : 5,65+48,9+7,52*2+5,49</t>
  </si>
  <si>
    <t>ZTP parking : 6,1*2</t>
  </si>
  <si>
    <t>Přesun značky</t>
  </si>
  <si>
    <t>D+M svislé dopravní značky IP12 vč. výkopu, patka, objímky, sloupku a značky</t>
  </si>
  <si>
    <t>Vodorovné značení - invalida</t>
  </si>
  <si>
    <t>998223011R00</t>
  </si>
  <si>
    <t>Přesun hmot pozemních komunikací, kryt dlážděný jakékoliv délky objektu</t>
  </si>
  <si>
    <t>vodorovně do 200 m</t>
  </si>
  <si>
    <t>767914830R00</t>
  </si>
  <si>
    <t>Demontáž oplocení demontáž rámového oplocení, výšky do 2,0 m</t>
  </si>
  <si>
    <t>38+20*2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</si>
  <si>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</si>
  <si>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</si>
  <si>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</si>
  <si>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POL8_</t>
  </si>
  <si>
    <t>bez naložení, s vyložením a hrubým urovnáním</t>
  </si>
  <si>
    <t>979091195R00</t>
  </si>
  <si>
    <t>Příplatek za vodorovné přemíst. hmot při rekonst.</t>
  </si>
  <si>
    <t>979081111R00</t>
  </si>
  <si>
    <t>Odvoz suti a vybouraných hmot na skládku do 1 km</t>
  </si>
  <si>
    <t>801-3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</si>
  <si>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</si>
  <si>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</si>
  <si>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</si>
  <si>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</si>
  <si>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</si>
  <si>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</si>
  <si>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</si>
  <si>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</si>
  <si>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979093111R00</t>
  </si>
  <si>
    <t>Uložení suti na skládku bez zhutnění</t>
  </si>
  <si>
    <t>800-6</t>
  </si>
  <si>
    <t>s hrubým urovnáním,</t>
  </si>
  <si>
    <t>381</t>
  </si>
  <si>
    <t>Dodávka a osazení lavičky (viz PD)</t>
  </si>
  <si>
    <t>382</t>
  </si>
  <si>
    <t>Dodávka a osazení stojanu pro kola (6kol/stojan) - viz PD</t>
  </si>
  <si>
    <t>383</t>
  </si>
  <si>
    <t>Dodávka a osazení odpadkového koše - viz PD</t>
  </si>
  <si>
    <t>384</t>
  </si>
  <si>
    <t>Dodávka, doprava a osazení Domečku s pískovištěm</t>
  </si>
  <si>
    <t>385</t>
  </si>
  <si>
    <t>Dodávka aosazení Procvičování ramen - viz PD</t>
  </si>
  <si>
    <t>386</t>
  </si>
  <si>
    <t>Dodávka a osazení Elipsovitého zařízení - viz PD</t>
  </si>
  <si>
    <t>387</t>
  </si>
  <si>
    <t>Dodávka a osazení Cvičení ramen a zad - viz PD</t>
  </si>
  <si>
    <t>113107605R00</t>
  </si>
  <si>
    <t>Odstranění podkladů nebo krytů z kameniva hrubého drceného, v ploše jednotlivě nad 50 m2, tloušťka vrstvy 50 mm</t>
  </si>
  <si>
    <t>37,1*20,25</t>
  </si>
  <si>
    <t>113152111R00</t>
  </si>
  <si>
    <t>Odstranění podkladů zpevněných ploch kamenivo těžené</t>
  </si>
  <si>
    <t>s přemístěním na skládku na vzdálenost do 20 m nebo s naložením na dopravní prostředek,</t>
  </si>
  <si>
    <t>odstranění vrstvy 70 cm ze škváry : 19*38,95*0,7*1,15</t>
  </si>
  <si>
    <t>odstranění vrstvy 25 cm - vedlejší plocha : 688*0,25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</si>
  <si>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</si>
  <si>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</si>
  <si>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</si>
  <si>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kolem hřiště : 72,6*0,6</t>
  </si>
  <si>
    <t>úprava po původním hřišti : 630</t>
  </si>
  <si>
    <t>101</t>
  </si>
  <si>
    <t>Doplnění a rozprostření ornice, nákup, doprava, rozprostření</t>
  </si>
  <si>
    <t>00572400R</t>
  </si>
  <si>
    <t>směs travní parková, pro běžnou zátěž</t>
  </si>
  <si>
    <t>kg</t>
  </si>
  <si>
    <t>965042241R00</t>
  </si>
  <si>
    <t>Bourání podkladů pod dlažby nebo litých celistvých dlažeb a mazanin  betonových nebo z litého asfaltu, tloušťky přes 100 mm, plochy přes 4 m2</t>
  </si>
  <si>
    <t>5,8*3,5*0,25</t>
  </si>
  <si>
    <t>005111021R</t>
  </si>
  <si>
    <t>Vytyčení inženýrských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</si>
</sst>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7" t="s">
        <v>39</v>
      </c>
      <c r="B2" s="77"/>
      <c r="C2" s="77"/>
      <c r="D2" s="77"/>
      <c r="E2" s="77"/>
      <c r="F2" s="77"/>
      <c r="G2" s="77"/>
    </row>
  </sheetData>
  <sheetProtection password="C9AC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0" t="s">
        <v>41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120"/>
      <c r="E11" s="120"/>
      <c r="F11" s="120"/>
      <c r="G11" s="120"/>
      <c r="H11" s="26" t="s">
        <v>40</v>
      </c>
      <c r="I11" s="125"/>
      <c r="J11" s="10"/>
    </row>
    <row r="12" spans="1:15" ht="15.75" customHeight="1" x14ac:dyDescent="0.2">
      <c r="A12" s="3"/>
      <c r="B12" s="39"/>
      <c r="C12" s="24"/>
      <c r="D12" s="121"/>
      <c r="E12" s="121"/>
      <c r="F12" s="121"/>
      <c r="G12" s="121"/>
      <c r="H12" s="26" t="s">
        <v>34</v>
      </c>
      <c r="I12" s="125"/>
      <c r="J12" s="10"/>
    </row>
    <row r="13" spans="1:15" ht="15.75" customHeight="1" x14ac:dyDescent="0.2">
      <c r="A13" s="3"/>
      <c r="B13" s="40"/>
      <c r="C13" s="25"/>
      <c r="D13" s="124"/>
      <c r="E13" s="122"/>
      <c r="F13" s="123"/>
      <c r="G13" s="123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 t="s">
        <v>43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96"/>
      <c r="F15" s="96"/>
      <c r="G15" s="97"/>
      <c r="H15" s="97"/>
      <c r="I15" s="97" t="s">
        <v>29</v>
      </c>
      <c r="J15" s="98"/>
    </row>
    <row r="16" spans="1:15" ht="23.25" customHeight="1" x14ac:dyDescent="0.2">
      <c r="A16" s="191" t="s">
        <v>24</v>
      </c>
      <c r="B16" s="55" t="s">
        <v>24</v>
      </c>
      <c r="C16" s="56"/>
      <c r="D16" s="57"/>
      <c r="E16" s="83"/>
      <c r="F16" s="84"/>
      <c r="G16" s="83"/>
      <c r="H16" s="84"/>
      <c r="I16" s="83">
        <f>SUMIF(F57:F74,A16,I57:I74)+SUMIF(F57:F74,"PSU",I57:I74)</f>
        <v>0</v>
      </c>
      <c r="J16" s="85"/>
    </row>
    <row r="17" spans="1:10" ht="23.25" customHeight="1" x14ac:dyDescent="0.2">
      <c r="A17" s="191" t="s">
        <v>25</v>
      </c>
      <c r="B17" s="55" t="s">
        <v>25</v>
      </c>
      <c r="C17" s="56"/>
      <c r="D17" s="57"/>
      <c r="E17" s="83"/>
      <c r="F17" s="84"/>
      <c r="G17" s="83"/>
      <c r="H17" s="84"/>
      <c r="I17" s="83">
        <f>SUMIF(F57:F74,A17,I57:I74)</f>
        <v>0</v>
      </c>
      <c r="J17" s="85"/>
    </row>
    <row r="18" spans="1:10" ht="23.25" customHeight="1" x14ac:dyDescent="0.2">
      <c r="A18" s="191" t="s">
        <v>26</v>
      </c>
      <c r="B18" s="55" t="s">
        <v>26</v>
      </c>
      <c r="C18" s="56"/>
      <c r="D18" s="57"/>
      <c r="E18" s="83"/>
      <c r="F18" s="84"/>
      <c r="G18" s="83"/>
      <c r="H18" s="84"/>
      <c r="I18" s="83">
        <f>SUMIF(F57:F74,A18,I57:I74)</f>
        <v>0</v>
      </c>
      <c r="J18" s="85"/>
    </row>
    <row r="19" spans="1:10" ht="23.25" customHeight="1" x14ac:dyDescent="0.2">
      <c r="A19" s="191" t="s">
        <v>104</v>
      </c>
      <c r="B19" s="55" t="s">
        <v>27</v>
      </c>
      <c r="C19" s="56"/>
      <c r="D19" s="57"/>
      <c r="E19" s="83"/>
      <c r="F19" s="84"/>
      <c r="G19" s="83"/>
      <c r="H19" s="84"/>
      <c r="I19" s="83">
        <f>SUMIF(F57:F74,A19,I57:I74)</f>
        <v>0</v>
      </c>
      <c r="J19" s="85"/>
    </row>
    <row r="20" spans="1:10" ht="23.25" customHeight="1" x14ac:dyDescent="0.2">
      <c r="A20" s="191" t="s">
        <v>105</v>
      </c>
      <c r="B20" s="55" t="s">
        <v>28</v>
      </c>
      <c r="C20" s="56"/>
      <c r="D20" s="57"/>
      <c r="E20" s="83"/>
      <c r="F20" s="84"/>
      <c r="G20" s="83"/>
      <c r="H20" s="84"/>
      <c r="I20" s="83">
        <f>SUMIF(F57:F74,A20,I57:I74)</f>
        <v>0</v>
      </c>
      <c r="J20" s="85"/>
    </row>
    <row r="21" spans="1:10" ht="23.25" customHeight="1" x14ac:dyDescent="0.2">
      <c r="A21" s="3"/>
      <c r="B21" s="72" t="s">
        <v>29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79">
        <f>I23*E23/100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93">
        <f>I25*E25/100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95">
        <f>CenaCelkemBezDPH-(ZakladDPHSni+ZakladDPHZakl)</f>
        <v>0</v>
      </c>
      <c r="H27" s="95"/>
      <c r="I27" s="95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4" t="s">
        <v>23</v>
      </c>
      <c r="C28" s="165"/>
      <c r="D28" s="165"/>
      <c r="E28" s="166"/>
      <c r="F28" s="167"/>
      <c r="G28" s="168">
        <f>IF(A28&gt;50, ROUNDUP(A27, 0), ROUNDDOWN(A27, 0))</f>
        <v>0</v>
      </c>
      <c r="H28" s="168"/>
      <c r="I28" s="168"/>
      <c r="J28" s="169" t="str">
        <f t="shared" si="0"/>
        <v>CZK</v>
      </c>
    </row>
    <row r="29" spans="1:10" ht="27.75" hidden="1" customHeight="1" thickBot="1" x14ac:dyDescent="0.25">
      <c r="A29" s="3"/>
      <c r="B29" s="164" t="s">
        <v>35</v>
      </c>
      <c r="C29" s="170"/>
      <c r="D29" s="170"/>
      <c r="E29" s="170"/>
      <c r="F29" s="170"/>
      <c r="G29" s="171">
        <f>ZakladDPHSni+DPHSni+ZakladDPHZakl+DPHZakl+Zaokrouhleni</f>
        <v>0</v>
      </c>
      <c r="H29" s="171"/>
      <c r="I29" s="171"/>
      <c r="J29" s="172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43342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9" t="s">
        <v>1</v>
      </c>
      <c r="J38" s="140" t="s">
        <v>0</v>
      </c>
    </row>
    <row r="39" spans="1:10" ht="25.5" hidden="1" customHeight="1" x14ac:dyDescent="0.2">
      <c r="A39" s="130">
        <v>1</v>
      </c>
      <c r="B39" s="141" t="s">
        <v>46</v>
      </c>
      <c r="C39" s="142"/>
      <c r="D39" s="143"/>
      <c r="E39" s="143"/>
      <c r="F39" s="144">
        <f>'01 2018054-001 Pol'!AE116+'02 2018054-002 Pol'!AE94+'03 2018053-003 Pol'!AE91+'04 2018054-004 Pol'!AE17+'05 2018053-005 Pol'!AE41</f>
        <v>0</v>
      </c>
      <c r="G39" s="145">
        <f>'01 2018054-001 Pol'!AF116+'02 2018054-002 Pol'!AF94+'03 2018053-003 Pol'!AF91+'04 2018054-004 Pol'!AF17+'05 2018053-005 Pol'!AF41</f>
        <v>0</v>
      </c>
      <c r="H39" s="146"/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0">
        <v>2</v>
      </c>
      <c r="B40" s="149" t="s">
        <v>47</v>
      </c>
      <c r="C40" s="150" t="s">
        <v>48</v>
      </c>
      <c r="D40" s="151"/>
      <c r="E40" s="151"/>
      <c r="F40" s="152">
        <f>'01 2018054-001 Pol'!AE116</f>
        <v>0</v>
      </c>
      <c r="G40" s="153">
        <f>'01 2018054-001 Pol'!AF116</f>
        <v>0</v>
      </c>
      <c r="H40" s="153"/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0">
        <v>3</v>
      </c>
      <c r="B41" s="156" t="s">
        <v>49</v>
      </c>
      <c r="C41" s="142" t="s">
        <v>50</v>
      </c>
      <c r="D41" s="143"/>
      <c r="E41" s="143"/>
      <c r="F41" s="157">
        <f>'01 2018054-001 Pol'!AE116</f>
        <v>0</v>
      </c>
      <c r="G41" s="146">
        <f>'01 2018054-001 Pol'!AF116</f>
        <v>0</v>
      </c>
      <c r="H41" s="146"/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0">
        <v>2</v>
      </c>
      <c r="B42" s="149" t="s">
        <v>51</v>
      </c>
      <c r="C42" s="150" t="s">
        <v>52</v>
      </c>
      <c r="D42" s="151"/>
      <c r="E42" s="151"/>
      <c r="F42" s="152">
        <f>'02 2018054-002 Pol'!AE94</f>
        <v>0</v>
      </c>
      <c r="G42" s="153">
        <f>'02 2018054-002 Pol'!AF94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0">
        <v>3</v>
      </c>
      <c r="B43" s="156" t="s">
        <v>53</v>
      </c>
      <c r="C43" s="142" t="s">
        <v>54</v>
      </c>
      <c r="D43" s="143"/>
      <c r="E43" s="143"/>
      <c r="F43" s="157">
        <f>'02 2018054-002 Pol'!AE94</f>
        <v>0</v>
      </c>
      <c r="G43" s="146">
        <f>'02 2018054-002 Pol'!AF94</f>
        <v>0</v>
      </c>
      <c r="H43" s="146"/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0">
        <v>2</v>
      </c>
      <c r="B44" s="149" t="s">
        <v>55</v>
      </c>
      <c r="C44" s="150" t="s">
        <v>56</v>
      </c>
      <c r="D44" s="151"/>
      <c r="E44" s="151"/>
      <c r="F44" s="152">
        <f>'03 2018053-003 Pol'!AE91</f>
        <v>0</v>
      </c>
      <c r="G44" s="153">
        <f>'03 2018053-003 Pol'!AF91</f>
        <v>0</v>
      </c>
      <c r="H44" s="153"/>
      <c r="I44" s="154">
        <f>F44+G44+H44</f>
        <v>0</v>
      </c>
      <c r="J44" s="155" t="str">
        <f>IF(CenaCelkemVypocet=0,"",I44/CenaCelkemVypocet*100)</f>
        <v/>
      </c>
    </row>
    <row r="45" spans="1:10" ht="25.5" customHeight="1" x14ac:dyDescent="0.2">
      <c r="A45" s="130">
        <v>3</v>
      </c>
      <c r="B45" s="156" t="s">
        <v>57</v>
      </c>
      <c r="C45" s="142" t="s">
        <v>58</v>
      </c>
      <c r="D45" s="143"/>
      <c r="E45" s="143"/>
      <c r="F45" s="157">
        <f>'03 2018053-003 Pol'!AE91</f>
        <v>0</v>
      </c>
      <c r="G45" s="146">
        <f>'03 2018053-003 Pol'!AF91</f>
        <v>0</v>
      </c>
      <c r="H45" s="146"/>
      <c r="I45" s="147">
        <f>F45+G45+H45</f>
        <v>0</v>
      </c>
      <c r="J45" s="148" t="str">
        <f>IF(CenaCelkemVypocet=0,"",I45/CenaCelkemVypocet*100)</f>
        <v/>
      </c>
    </row>
    <row r="46" spans="1:10" ht="25.5" customHeight="1" x14ac:dyDescent="0.2">
      <c r="A46" s="130">
        <v>2</v>
      </c>
      <c r="B46" s="149" t="s">
        <v>59</v>
      </c>
      <c r="C46" s="150" t="s">
        <v>60</v>
      </c>
      <c r="D46" s="151"/>
      <c r="E46" s="151"/>
      <c r="F46" s="152">
        <f>'04 2018054-004 Pol'!AE17</f>
        <v>0</v>
      </c>
      <c r="G46" s="153">
        <f>'04 2018054-004 Pol'!AF17</f>
        <v>0</v>
      </c>
      <c r="H46" s="153"/>
      <c r="I46" s="154">
        <f>F46+G46+H46</f>
        <v>0</v>
      </c>
      <c r="J46" s="155" t="str">
        <f>IF(CenaCelkemVypocet=0,"",I46/CenaCelkemVypocet*100)</f>
        <v/>
      </c>
    </row>
    <row r="47" spans="1:10" ht="25.5" customHeight="1" x14ac:dyDescent="0.2">
      <c r="A47" s="130">
        <v>3</v>
      </c>
      <c r="B47" s="156" t="s">
        <v>61</v>
      </c>
      <c r="C47" s="142" t="s">
        <v>62</v>
      </c>
      <c r="D47" s="143"/>
      <c r="E47" s="143"/>
      <c r="F47" s="157">
        <f>'04 2018054-004 Pol'!AE17</f>
        <v>0</v>
      </c>
      <c r="G47" s="146">
        <f>'04 2018054-004 Pol'!AF17</f>
        <v>0</v>
      </c>
      <c r="H47" s="146"/>
      <c r="I47" s="147">
        <f>F47+G47+H47</f>
        <v>0</v>
      </c>
      <c r="J47" s="148" t="str">
        <f>IF(CenaCelkemVypocet=0,"",I47/CenaCelkemVypocet*100)</f>
        <v/>
      </c>
    </row>
    <row r="48" spans="1:10" ht="25.5" customHeight="1" x14ac:dyDescent="0.2">
      <c r="A48" s="130">
        <v>2</v>
      </c>
      <c r="B48" s="149" t="s">
        <v>63</v>
      </c>
      <c r="C48" s="150" t="s">
        <v>64</v>
      </c>
      <c r="D48" s="151"/>
      <c r="E48" s="151"/>
      <c r="F48" s="152">
        <f>'05 2018053-005 Pol'!AE41</f>
        <v>0</v>
      </c>
      <c r="G48" s="153">
        <f>'05 2018053-005 Pol'!AF41</f>
        <v>0</v>
      </c>
      <c r="H48" s="153"/>
      <c r="I48" s="154">
        <f>F48+G48+H48</f>
        <v>0</v>
      </c>
      <c r="J48" s="155" t="str">
        <f>IF(CenaCelkemVypocet=0,"",I48/CenaCelkemVypocet*100)</f>
        <v/>
      </c>
    </row>
    <row r="49" spans="1:10" ht="25.5" customHeight="1" x14ac:dyDescent="0.2">
      <c r="A49" s="130">
        <v>3</v>
      </c>
      <c r="B49" s="156" t="s">
        <v>65</v>
      </c>
      <c r="C49" s="142" t="s">
        <v>66</v>
      </c>
      <c r="D49" s="143"/>
      <c r="E49" s="143"/>
      <c r="F49" s="157">
        <f>'05 2018053-005 Pol'!AE41</f>
        <v>0</v>
      </c>
      <c r="G49" s="146">
        <f>'05 2018053-005 Pol'!AF41</f>
        <v>0</v>
      </c>
      <c r="H49" s="146"/>
      <c r="I49" s="147">
        <f>F49+G49+H49</f>
        <v>0</v>
      </c>
      <c r="J49" s="148" t="str">
        <f>IF(CenaCelkemVypocet=0,"",I49/CenaCelkemVypocet*100)</f>
        <v/>
      </c>
    </row>
    <row r="50" spans="1:10" ht="25.5" customHeight="1" x14ac:dyDescent="0.2">
      <c r="A50" s="130"/>
      <c r="B50" s="158" t="s">
        <v>67</v>
      </c>
      <c r="C50" s="159"/>
      <c r="D50" s="159"/>
      <c r="E50" s="159"/>
      <c r="F50" s="160">
        <f>SUMIF(A39:A49,"=1",F39:F49)</f>
        <v>0</v>
      </c>
      <c r="G50" s="161">
        <f>SUMIF(A39:A49,"=1",G39:G49)</f>
        <v>0</v>
      </c>
      <c r="H50" s="161">
        <f>SUMIF(A39:A49,"=1",H39:H49)</f>
        <v>0</v>
      </c>
      <c r="I50" s="162">
        <f>SUMIF(A39:A49,"=1",I39:I49)</f>
        <v>0</v>
      </c>
      <c r="J50" s="163">
        <f>SUMIF(A39:A49,"=1",J39:J49)</f>
        <v>0</v>
      </c>
    </row>
    <row r="54" spans="1:10" ht="15.75" x14ac:dyDescent="0.25">
      <c r="B54" s="173" t="s">
        <v>69</v>
      </c>
    </row>
    <row r="56" spans="1:10" ht="25.5" customHeight="1" x14ac:dyDescent="0.2">
      <c r="A56" s="174"/>
      <c r="B56" s="177" t="s">
        <v>17</v>
      </c>
      <c r="C56" s="177" t="s">
        <v>5</v>
      </c>
      <c r="D56" s="178"/>
      <c r="E56" s="178"/>
      <c r="F56" s="179" t="s">
        <v>70</v>
      </c>
      <c r="G56" s="179"/>
      <c r="H56" s="179"/>
      <c r="I56" s="179" t="s">
        <v>29</v>
      </c>
      <c r="J56" s="179" t="s">
        <v>0</v>
      </c>
    </row>
    <row r="57" spans="1:10" ht="25.5" customHeight="1" x14ac:dyDescent="0.2">
      <c r="A57" s="175"/>
      <c r="B57" s="180" t="s">
        <v>71</v>
      </c>
      <c r="C57" s="181" t="s">
        <v>72</v>
      </c>
      <c r="D57" s="182"/>
      <c r="E57" s="182"/>
      <c r="F57" s="187" t="s">
        <v>24</v>
      </c>
      <c r="G57" s="188"/>
      <c r="H57" s="188"/>
      <c r="I57" s="188">
        <f>'01 2018054-001 Pol'!G8+'02 2018054-002 Pol'!G8+'03 2018053-003 Pol'!G8+'05 2018053-005 Pol'!G8</f>
        <v>0</v>
      </c>
      <c r="J57" s="185" t="str">
        <f>IF(I75=0,"",I57/I75*100)</f>
        <v/>
      </c>
    </row>
    <row r="58" spans="1:10" ht="25.5" customHeight="1" x14ac:dyDescent="0.2">
      <c r="A58" s="175"/>
      <c r="B58" s="180" t="s">
        <v>73</v>
      </c>
      <c r="C58" s="181" t="s">
        <v>74</v>
      </c>
      <c r="D58" s="182"/>
      <c r="E58" s="182"/>
      <c r="F58" s="187" t="s">
        <v>24</v>
      </c>
      <c r="G58" s="188"/>
      <c r="H58" s="188"/>
      <c r="I58" s="188">
        <f>'01 2018054-001 Pol'!G22+'02 2018054-002 Pol'!G46</f>
        <v>0</v>
      </c>
      <c r="J58" s="185" t="str">
        <f>IF(I75=0,"",I58/I75*100)</f>
        <v/>
      </c>
    </row>
    <row r="59" spans="1:10" ht="25.5" customHeight="1" x14ac:dyDescent="0.2">
      <c r="A59" s="175"/>
      <c r="B59" s="180" t="s">
        <v>75</v>
      </c>
      <c r="C59" s="181" t="s">
        <v>76</v>
      </c>
      <c r="D59" s="182"/>
      <c r="E59" s="182"/>
      <c r="F59" s="187" t="s">
        <v>24</v>
      </c>
      <c r="G59" s="188"/>
      <c r="H59" s="188"/>
      <c r="I59" s="188">
        <f>'01 2018054-001 Pol'!G36+'04 2018054-004 Pol'!G8</f>
        <v>0</v>
      </c>
      <c r="J59" s="185" t="str">
        <f>IF(I75=0,"",I59/I75*100)</f>
        <v/>
      </c>
    </row>
    <row r="60" spans="1:10" ht="25.5" customHeight="1" x14ac:dyDescent="0.2">
      <c r="A60" s="175"/>
      <c r="B60" s="180" t="s">
        <v>77</v>
      </c>
      <c r="C60" s="181" t="s">
        <v>78</v>
      </c>
      <c r="D60" s="182"/>
      <c r="E60" s="182"/>
      <c r="F60" s="187" t="s">
        <v>24</v>
      </c>
      <c r="G60" s="188"/>
      <c r="H60" s="188"/>
      <c r="I60" s="188">
        <f>'01 2018054-001 Pol'!G49+'03 2018053-003 Pol'!G29</f>
        <v>0</v>
      </c>
      <c r="J60" s="185" t="str">
        <f>IF(I75=0,"",I60/I75*100)</f>
        <v/>
      </c>
    </row>
    <row r="61" spans="1:10" ht="25.5" customHeight="1" x14ac:dyDescent="0.2">
      <c r="A61" s="175"/>
      <c r="B61" s="180" t="s">
        <v>79</v>
      </c>
      <c r="C61" s="181" t="s">
        <v>80</v>
      </c>
      <c r="D61" s="182"/>
      <c r="E61" s="182"/>
      <c r="F61" s="187" t="s">
        <v>24</v>
      </c>
      <c r="G61" s="188"/>
      <c r="H61" s="188"/>
      <c r="I61" s="188">
        <f>'02 2018054-002 Pol'!G57+'03 2018053-003 Pol'!G51</f>
        <v>0</v>
      </c>
      <c r="J61" s="185" t="str">
        <f>IF(I75=0,"",I61/I75*100)</f>
        <v/>
      </c>
    </row>
    <row r="62" spans="1:10" ht="25.5" customHeight="1" x14ac:dyDescent="0.2">
      <c r="A62" s="175"/>
      <c r="B62" s="180" t="s">
        <v>81</v>
      </c>
      <c r="C62" s="181" t="s">
        <v>82</v>
      </c>
      <c r="D62" s="182"/>
      <c r="E62" s="182"/>
      <c r="F62" s="187" t="s">
        <v>24</v>
      </c>
      <c r="G62" s="188"/>
      <c r="H62" s="188"/>
      <c r="I62" s="188">
        <f>'02 2018054-002 Pol'!G61</f>
        <v>0</v>
      </c>
      <c r="J62" s="185" t="str">
        <f>IF(I75=0,"",I62/I75*100)</f>
        <v/>
      </c>
    </row>
    <row r="63" spans="1:10" ht="25.5" customHeight="1" x14ac:dyDescent="0.2">
      <c r="A63" s="175"/>
      <c r="B63" s="180" t="s">
        <v>83</v>
      </c>
      <c r="C63" s="181" t="s">
        <v>84</v>
      </c>
      <c r="D63" s="182"/>
      <c r="E63" s="182"/>
      <c r="F63" s="187" t="s">
        <v>24</v>
      </c>
      <c r="G63" s="188"/>
      <c r="H63" s="188"/>
      <c r="I63" s="188">
        <f>'01 2018054-001 Pol'!G61+'02 2018054-002 Pol'!G78+'03 2018053-003 Pol'!G60</f>
        <v>0</v>
      </c>
      <c r="J63" s="185" t="str">
        <f>IF(I75=0,"",I63/I75*100)</f>
        <v/>
      </c>
    </row>
    <row r="64" spans="1:10" ht="25.5" customHeight="1" x14ac:dyDescent="0.2">
      <c r="A64" s="175"/>
      <c r="B64" s="180" t="s">
        <v>85</v>
      </c>
      <c r="C64" s="181" t="s">
        <v>86</v>
      </c>
      <c r="D64" s="182"/>
      <c r="E64" s="182"/>
      <c r="F64" s="187" t="s">
        <v>24</v>
      </c>
      <c r="G64" s="188"/>
      <c r="H64" s="188"/>
      <c r="I64" s="188">
        <f>'01 2018054-001 Pol'!G72</f>
        <v>0</v>
      </c>
      <c r="J64" s="185" t="str">
        <f>IF(I75=0,"",I64/I75*100)</f>
        <v/>
      </c>
    </row>
    <row r="65" spans="1:10" ht="25.5" customHeight="1" x14ac:dyDescent="0.2">
      <c r="A65" s="175"/>
      <c r="B65" s="180" t="s">
        <v>87</v>
      </c>
      <c r="C65" s="181" t="s">
        <v>88</v>
      </c>
      <c r="D65" s="182"/>
      <c r="E65" s="182"/>
      <c r="F65" s="187" t="s">
        <v>24</v>
      </c>
      <c r="G65" s="188"/>
      <c r="H65" s="188"/>
      <c r="I65" s="188">
        <f>'05 2018053-005 Pol'!G21</f>
        <v>0</v>
      </c>
      <c r="J65" s="185" t="str">
        <f>IF(I75=0,"",I65/I75*100)</f>
        <v/>
      </c>
    </row>
    <row r="66" spans="1:10" ht="25.5" customHeight="1" x14ac:dyDescent="0.2">
      <c r="A66" s="175"/>
      <c r="B66" s="180" t="s">
        <v>89</v>
      </c>
      <c r="C66" s="181" t="s">
        <v>90</v>
      </c>
      <c r="D66" s="182"/>
      <c r="E66" s="182"/>
      <c r="F66" s="187" t="s">
        <v>24</v>
      </c>
      <c r="G66" s="188"/>
      <c r="H66" s="188"/>
      <c r="I66" s="188">
        <f>'01 2018054-001 Pol'!G75+'02 2018054-002 Pol'!G85+'03 2018053-003 Pol'!G70</f>
        <v>0</v>
      </c>
      <c r="J66" s="185" t="str">
        <f>IF(I75=0,"",I66/I75*100)</f>
        <v/>
      </c>
    </row>
    <row r="67" spans="1:10" ht="25.5" customHeight="1" x14ac:dyDescent="0.2">
      <c r="A67" s="175"/>
      <c r="B67" s="180" t="s">
        <v>91</v>
      </c>
      <c r="C67" s="181" t="s">
        <v>92</v>
      </c>
      <c r="D67" s="182"/>
      <c r="E67" s="182"/>
      <c r="F67" s="187" t="s">
        <v>25</v>
      </c>
      <c r="G67" s="188"/>
      <c r="H67" s="188"/>
      <c r="I67" s="188">
        <f>'01 2018054-001 Pol'!G77</f>
        <v>0</v>
      </c>
      <c r="J67" s="185" t="str">
        <f>IF(I75=0,"",I67/I75*100)</f>
        <v/>
      </c>
    </row>
    <row r="68" spans="1:10" ht="25.5" customHeight="1" x14ac:dyDescent="0.2">
      <c r="A68" s="175"/>
      <c r="B68" s="180" t="s">
        <v>93</v>
      </c>
      <c r="C68" s="181" t="s">
        <v>94</v>
      </c>
      <c r="D68" s="182"/>
      <c r="E68" s="182"/>
      <c r="F68" s="187" t="s">
        <v>25</v>
      </c>
      <c r="G68" s="188"/>
      <c r="H68" s="188"/>
      <c r="I68" s="188">
        <f>'01 2018054-001 Pol'!G82</f>
        <v>0</v>
      </c>
      <c r="J68" s="185" t="str">
        <f>IF(I75=0,"",I68/I75*100)</f>
        <v/>
      </c>
    </row>
    <row r="69" spans="1:10" ht="25.5" customHeight="1" x14ac:dyDescent="0.2">
      <c r="A69" s="175"/>
      <c r="B69" s="180" t="s">
        <v>95</v>
      </c>
      <c r="C69" s="181" t="s">
        <v>96</v>
      </c>
      <c r="D69" s="182"/>
      <c r="E69" s="182"/>
      <c r="F69" s="187" t="s">
        <v>25</v>
      </c>
      <c r="G69" s="188"/>
      <c r="H69" s="188"/>
      <c r="I69" s="188">
        <f>'01 2018054-001 Pol'!G93+'03 2018053-003 Pol'!G73</f>
        <v>0</v>
      </c>
      <c r="J69" s="185" t="str">
        <f>IF(I75=0,"",I69/I75*100)</f>
        <v/>
      </c>
    </row>
    <row r="70" spans="1:10" ht="25.5" customHeight="1" x14ac:dyDescent="0.2">
      <c r="A70" s="175"/>
      <c r="B70" s="180" t="s">
        <v>97</v>
      </c>
      <c r="C70" s="181" t="s">
        <v>98</v>
      </c>
      <c r="D70" s="182"/>
      <c r="E70" s="182"/>
      <c r="F70" s="187" t="s">
        <v>25</v>
      </c>
      <c r="G70" s="188"/>
      <c r="H70" s="188"/>
      <c r="I70" s="188">
        <f>'01 2018054-001 Pol'!G96</f>
        <v>0</v>
      </c>
      <c r="J70" s="185" t="str">
        <f>IF(I75=0,"",I70/I75*100)</f>
        <v/>
      </c>
    </row>
    <row r="71" spans="1:10" ht="25.5" customHeight="1" x14ac:dyDescent="0.2">
      <c r="A71" s="175"/>
      <c r="B71" s="180" t="s">
        <v>99</v>
      </c>
      <c r="C71" s="181" t="s">
        <v>100</v>
      </c>
      <c r="D71" s="182"/>
      <c r="E71" s="182"/>
      <c r="F71" s="187" t="s">
        <v>25</v>
      </c>
      <c r="G71" s="188"/>
      <c r="H71" s="188"/>
      <c r="I71" s="188">
        <f>'01 2018054-001 Pol'!G105</f>
        <v>0</v>
      </c>
      <c r="J71" s="185" t="str">
        <f>IF(I75=0,"",I71/I75*100)</f>
        <v/>
      </c>
    </row>
    <row r="72" spans="1:10" ht="25.5" customHeight="1" x14ac:dyDescent="0.2">
      <c r="A72" s="175"/>
      <c r="B72" s="180" t="s">
        <v>101</v>
      </c>
      <c r="C72" s="181" t="s">
        <v>102</v>
      </c>
      <c r="D72" s="182"/>
      <c r="E72" s="182"/>
      <c r="F72" s="187" t="s">
        <v>103</v>
      </c>
      <c r="G72" s="188"/>
      <c r="H72" s="188"/>
      <c r="I72" s="188">
        <f>'03 2018053-003 Pol'!G76+'05 2018053-005 Pol'!G24</f>
        <v>0</v>
      </c>
      <c r="J72" s="185" t="str">
        <f>IF(I75=0,"",I72/I75*100)</f>
        <v/>
      </c>
    </row>
    <row r="73" spans="1:10" ht="25.5" customHeight="1" x14ac:dyDescent="0.2">
      <c r="A73" s="175"/>
      <c r="B73" s="180" t="s">
        <v>104</v>
      </c>
      <c r="C73" s="181" t="s">
        <v>27</v>
      </c>
      <c r="D73" s="182"/>
      <c r="E73" s="182"/>
      <c r="F73" s="187" t="s">
        <v>104</v>
      </c>
      <c r="G73" s="188"/>
      <c r="H73" s="188"/>
      <c r="I73" s="188">
        <f>'01 2018054-001 Pol'!G109+'05 2018053-005 Pol'!G35</f>
        <v>0</v>
      </c>
      <c r="J73" s="185" t="str">
        <f>IF(I75=0,"",I73/I75*100)</f>
        <v/>
      </c>
    </row>
    <row r="74" spans="1:10" ht="25.5" customHeight="1" x14ac:dyDescent="0.2">
      <c r="A74" s="175"/>
      <c r="B74" s="180" t="s">
        <v>105</v>
      </c>
      <c r="C74" s="181" t="s">
        <v>28</v>
      </c>
      <c r="D74" s="182"/>
      <c r="E74" s="182"/>
      <c r="F74" s="187" t="s">
        <v>105</v>
      </c>
      <c r="G74" s="188"/>
      <c r="H74" s="188"/>
      <c r="I74" s="188">
        <f>'01 2018054-001 Pol'!G111+'02 2018054-002 Pol'!G90+'03 2018053-003 Pol'!G87+'05 2018053-005 Pol'!G37</f>
        <v>0</v>
      </c>
      <c r="J74" s="185" t="str">
        <f>IF(I75=0,"",I74/I75*100)</f>
        <v/>
      </c>
    </row>
    <row r="75" spans="1:10" ht="25.5" customHeight="1" x14ac:dyDescent="0.2">
      <c r="A75" s="176"/>
      <c r="B75" s="183" t="s">
        <v>1</v>
      </c>
      <c r="C75" s="183"/>
      <c r="D75" s="184"/>
      <c r="E75" s="184"/>
      <c r="F75" s="189"/>
      <c r="G75" s="190"/>
      <c r="H75" s="190"/>
      <c r="I75" s="190">
        <f>SUM(I57:I74)</f>
        <v>0</v>
      </c>
      <c r="J75" s="186">
        <f>SUM(J57:J74)</f>
        <v>0</v>
      </c>
    </row>
    <row r="76" spans="1:10" x14ac:dyDescent="0.2">
      <c r="F76" s="128"/>
      <c r="G76" s="127"/>
      <c r="H76" s="128"/>
      <c r="I76" s="127"/>
      <c r="J76" s="129"/>
    </row>
    <row r="77" spans="1:10" x14ac:dyDescent="0.2">
      <c r="F77" s="128"/>
      <c r="G77" s="127"/>
      <c r="H77" s="128"/>
      <c r="I77" s="127"/>
      <c r="J77" s="129"/>
    </row>
    <row r="78" spans="1:10" x14ac:dyDescent="0.2">
      <c r="F78" s="128"/>
      <c r="G78" s="127"/>
      <c r="H78" s="128"/>
      <c r="I78" s="127"/>
      <c r="J78" s="129"/>
    </row>
  </sheetData>
  <sheetProtection password="C9AC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B50:E50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7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8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9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password="C9AC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106</v>
      </c>
      <c r="B1" s="193"/>
      <c r="C1" s="193"/>
      <c r="D1" s="193"/>
      <c r="E1" s="193"/>
      <c r="F1" s="193"/>
      <c r="G1" s="193"/>
      <c r="AG1" t="s">
        <v>107</v>
      </c>
    </row>
    <row r="2" spans="1:60" ht="24.95" customHeight="1" x14ac:dyDescent="0.2">
      <c r="A2" s="194" t="s">
        <v>7</v>
      </c>
      <c r="B2" s="75" t="s">
        <v>44</v>
      </c>
      <c r="C2" s="197" t="s">
        <v>45</v>
      </c>
      <c r="D2" s="195"/>
      <c r="E2" s="195"/>
      <c r="F2" s="195"/>
      <c r="G2" s="196"/>
      <c r="AG2" t="s">
        <v>108</v>
      </c>
    </row>
    <row r="3" spans="1:60" ht="24.95" customHeight="1" x14ac:dyDescent="0.2">
      <c r="A3" s="194" t="s">
        <v>8</v>
      </c>
      <c r="B3" s="75" t="s">
        <v>47</v>
      </c>
      <c r="C3" s="197" t="s">
        <v>48</v>
      </c>
      <c r="D3" s="195"/>
      <c r="E3" s="195"/>
      <c r="F3" s="195"/>
      <c r="G3" s="196"/>
      <c r="AC3" s="126" t="s">
        <v>108</v>
      </c>
      <c r="AG3" t="s">
        <v>109</v>
      </c>
    </row>
    <row r="4" spans="1:60" ht="24.95" customHeight="1" x14ac:dyDescent="0.2">
      <c r="A4" s="198" t="s">
        <v>9</v>
      </c>
      <c r="B4" s="199" t="s">
        <v>49</v>
      </c>
      <c r="C4" s="200" t="s">
        <v>50</v>
      </c>
      <c r="D4" s="201"/>
      <c r="E4" s="201"/>
      <c r="F4" s="201"/>
      <c r="G4" s="202"/>
      <c r="AG4" t="s">
        <v>110</v>
      </c>
    </row>
    <row r="5" spans="1:60" x14ac:dyDescent="0.2">
      <c r="D5" s="192"/>
    </row>
    <row r="6" spans="1:60" ht="38.25" x14ac:dyDescent="0.2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29</v>
      </c>
      <c r="H6" s="207" t="s">
        <v>30</v>
      </c>
      <c r="I6" s="207" t="s">
        <v>117</v>
      </c>
      <c r="J6" s="207" t="s">
        <v>31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5" t="s">
        <v>131</v>
      </c>
      <c r="B8" s="226" t="s">
        <v>71</v>
      </c>
      <c r="C8" s="250" t="s">
        <v>72</v>
      </c>
      <c r="D8" s="227"/>
      <c r="E8" s="228"/>
      <c r="F8" s="229"/>
      <c r="G8" s="229">
        <f>SUMIF(AG9:AG21,"&lt;&gt;NOR",G9:G21)</f>
        <v>0</v>
      </c>
      <c r="H8" s="229"/>
      <c r="I8" s="229">
        <f>SUM(I9:I21)</f>
        <v>0</v>
      </c>
      <c r="J8" s="229"/>
      <c r="K8" s="229">
        <f>SUM(K9:K21)</f>
        <v>0</v>
      </c>
      <c r="L8" s="229"/>
      <c r="M8" s="229">
        <f>SUM(M9:M21)</f>
        <v>0</v>
      </c>
      <c r="N8" s="229"/>
      <c r="O8" s="229">
        <f>SUM(O9:O21)</f>
        <v>0.04</v>
      </c>
      <c r="P8" s="229"/>
      <c r="Q8" s="229">
        <f>SUM(Q9:Q21)</f>
        <v>0</v>
      </c>
      <c r="R8" s="229"/>
      <c r="S8" s="229"/>
      <c r="T8" s="230"/>
      <c r="U8" s="224"/>
      <c r="V8" s="224">
        <f>SUM(V9:V21)</f>
        <v>71.17</v>
      </c>
      <c r="W8" s="224"/>
      <c r="AG8" t="s">
        <v>132</v>
      </c>
    </row>
    <row r="9" spans="1:60" ht="22.5" outlineLevel="1" x14ac:dyDescent="0.2">
      <c r="A9" s="231">
        <v>1</v>
      </c>
      <c r="B9" s="232" t="s">
        <v>133</v>
      </c>
      <c r="C9" s="251" t="s">
        <v>134</v>
      </c>
      <c r="D9" s="233" t="s">
        <v>135</v>
      </c>
      <c r="E9" s="234">
        <v>16.686000000000003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136</v>
      </c>
      <c r="S9" s="236" t="s">
        <v>137</v>
      </c>
      <c r="T9" s="237" t="s">
        <v>137</v>
      </c>
      <c r="U9" s="218">
        <v>3.1310000000000002</v>
      </c>
      <c r="V9" s="218">
        <f>ROUND(E9*U9,2)</f>
        <v>52.24</v>
      </c>
      <c r="W9" s="218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33.75" outlineLevel="1" x14ac:dyDescent="0.2">
      <c r="A10" s="215"/>
      <c r="B10" s="216"/>
      <c r="C10" s="252" t="s">
        <v>139</v>
      </c>
      <c r="D10" s="239"/>
      <c r="E10" s="239"/>
      <c r="F10" s="239"/>
      <c r="G10" s="239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140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8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3" t="s">
        <v>141</v>
      </c>
      <c r="D11" s="220"/>
      <c r="E11" s="221">
        <v>1.1520000000000001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142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15"/>
      <c r="B12" s="216"/>
      <c r="C12" s="253" t="s">
        <v>143</v>
      </c>
      <c r="D12" s="220"/>
      <c r="E12" s="221">
        <v>5.1840000000000002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142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3" t="s">
        <v>144</v>
      </c>
      <c r="D13" s="220"/>
      <c r="E13" s="221">
        <v>10.350000000000001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142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1" x14ac:dyDescent="0.2">
      <c r="A14" s="231">
        <v>2</v>
      </c>
      <c r="B14" s="232" t="s">
        <v>145</v>
      </c>
      <c r="C14" s="251" t="s">
        <v>146</v>
      </c>
      <c r="D14" s="233" t="s">
        <v>135</v>
      </c>
      <c r="E14" s="234">
        <v>16.686000000000003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136</v>
      </c>
      <c r="S14" s="236" t="s">
        <v>137</v>
      </c>
      <c r="T14" s="237" t="s">
        <v>137</v>
      </c>
      <c r="U14" s="218">
        <v>0.47400000000000003</v>
      </c>
      <c r="V14" s="218">
        <f>ROUND(E14*U14,2)</f>
        <v>7.91</v>
      </c>
      <c r="W14" s="218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138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ht="33.75" outlineLevel="1" x14ac:dyDescent="0.2">
      <c r="A15" s="215"/>
      <c r="B15" s="216"/>
      <c r="C15" s="252" t="s">
        <v>139</v>
      </c>
      <c r="D15" s="239"/>
      <c r="E15" s="239"/>
      <c r="F15" s="239"/>
      <c r="G15" s="239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140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38" t="str">
        <f>C15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3" t="s">
        <v>147</v>
      </c>
      <c r="D16" s="220"/>
      <c r="E16" s="221">
        <v>16.686000000000003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142</v>
      </c>
      <c r="AH16" s="208">
        <v>5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31">
        <v>3</v>
      </c>
      <c r="B17" s="232" t="s">
        <v>148</v>
      </c>
      <c r="C17" s="251" t="s">
        <v>149</v>
      </c>
      <c r="D17" s="233" t="s">
        <v>150</v>
      </c>
      <c r="E17" s="234">
        <v>19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1.99E-3</v>
      </c>
      <c r="O17" s="236">
        <f>ROUND(E17*N17,2)</f>
        <v>0.04</v>
      </c>
      <c r="P17" s="236">
        <v>0</v>
      </c>
      <c r="Q17" s="236">
        <f>ROUND(E17*P17,2)</f>
        <v>0</v>
      </c>
      <c r="R17" s="236" t="s">
        <v>136</v>
      </c>
      <c r="S17" s="236" t="s">
        <v>137</v>
      </c>
      <c r="T17" s="237" t="s">
        <v>137</v>
      </c>
      <c r="U17" s="218">
        <v>0.40200000000000002</v>
      </c>
      <c r="V17" s="218">
        <f>ROUND(E17*U17,2)</f>
        <v>7.64</v>
      </c>
      <c r="W17" s="218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138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2" t="s">
        <v>151</v>
      </c>
      <c r="D18" s="239"/>
      <c r="E18" s="239"/>
      <c r="F18" s="239"/>
      <c r="G18" s="239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140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15"/>
      <c r="B19" s="216"/>
      <c r="C19" s="253" t="s">
        <v>152</v>
      </c>
      <c r="D19" s="220"/>
      <c r="E19" s="221">
        <v>19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142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31">
        <v>4</v>
      </c>
      <c r="B20" s="232" t="s">
        <v>153</v>
      </c>
      <c r="C20" s="251" t="s">
        <v>154</v>
      </c>
      <c r="D20" s="233" t="s">
        <v>150</v>
      </c>
      <c r="E20" s="234">
        <v>19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136</v>
      </c>
      <c r="S20" s="236" t="s">
        <v>137</v>
      </c>
      <c r="T20" s="237" t="s">
        <v>137</v>
      </c>
      <c r="U20" s="218">
        <v>0.17800000000000002</v>
      </c>
      <c r="V20" s="218">
        <f>ROUND(E20*U20,2)</f>
        <v>3.38</v>
      </c>
      <c r="W20" s="218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138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2" t="s">
        <v>155</v>
      </c>
      <c r="D21" s="239"/>
      <c r="E21" s="239"/>
      <c r="F21" s="239"/>
      <c r="G21" s="239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140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x14ac:dyDescent="0.2">
      <c r="A22" s="225" t="s">
        <v>131</v>
      </c>
      <c r="B22" s="226" t="s">
        <v>73</v>
      </c>
      <c r="C22" s="250" t="s">
        <v>74</v>
      </c>
      <c r="D22" s="227"/>
      <c r="E22" s="228"/>
      <c r="F22" s="229"/>
      <c r="G22" s="229">
        <f>SUMIF(AG23:AG35,"&lt;&gt;NOR",G23:G35)</f>
        <v>0</v>
      </c>
      <c r="H22" s="229"/>
      <c r="I22" s="229">
        <f>SUM(I23:I35)</f>
        <v>0</v>
      </c>
      <c r="J22" s="229"/>
      <c r="K22" s="229">
        <f>SUM(K23:K35)</f>
        <v>0</v>
      </c>
      <c r="L22" s="229"/>
      <c r="M22" s="229">
        <f>SUM(M23:M35)</f>
        <v>0</v>
      </c>
      <c r="N22" s="229"/>
      <c r="O22" s="229">
        <f>SUM(O23:O35)</f>
        <v>43.94</v>
      </c>
      <c r="P22" s="229"/>
      <c r="Q22" s="229">
        <f>SUM(Q23:Q35)</f>
        <v>0</v>
      </c>
      <c r="R22" s="229"/>
      <c r="S22" s="229"/>
      <c r="T22" s="230"/>
      <c r="U22" s="224"/>
      <c r="V22" s="224">
        <f>SUM(V23:V35)</f>
        <v>73.460000000000008</v>
      </c>
      <c r="W22" s="224"/>
      <c r="AG22" t="s">
        <v>132</v>
      </c>
    </row>
    <row r="23" spans="1:60" ht="22.5" outlineLevel="1" x14ac:dyDescent="0.2">
      <c r="A23" s="231">
        <v>5</v>
      </c>
      <c r="B23" s="232" t="s">
        <v>156</v>
      </c>
      <c r="C23" s="251" t="s">
        <v>157</v>
      </c>
      <c r="D23" s="233" t="s">
        <v>150</v>
      </c>
      <c r="E23" s="234">
        <v>658.84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 t="s">
        <v>136</v>
      </c>
      <c r="S23" s="236" t="s">
        <v>137</v>
      </c>
      <c r="T23" s="237" t="s">
        <v>137</v>
      </c>
      <c r="U23" s="218">
        <v>5.0000000000000001E-3</v>
      </c>
      <c r="V23" s="218">
        <f>ROUND(E23*U23,2)</f>
        <v>3.29</v>
      </c>
      <c r="W23" s="218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138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2" t="s">
        <v>158</v>
      </c>
      <c r="D24" s="239"/>
      <c r="E24" s="239"/>
      <c r="F24" s="239"/>
      <c r="G24" s="239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140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38" t="str">
        <f>C24</f>
        <v>z rostlé horniny tř.1 - 4 pod násypy z hornin soudržných do 92% PS a hornin nesoudržných sypkých relativní ulehlosti I(d) do 0,8</v>
      </c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15"/>
      <c r="B25" s="216"/>
      <c r="C25" s="253" t="s">
        <v>159</v>
      </c>
      <c r="D25" s="220"/>
      <c r="E25" s="221">
        <v>658.84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142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31">
        <v>6</v>
      </c>
      <c r="B26" s="232" t="s">
        <v>160</v>
      </c>
      <c r="C26" s="251" t="s">
        <v>161</v>
      </c>
      <c r="D26" s="233" t="s">
        <v>135</v>
      </c>
      <c r="E26" s="234">
        <v>17.270010000000003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2.5250000000000004</v>
      </c>
      <c r="O26" s="236">
        <f>ROUND(E26*N26,2)</f>
        <v>43.61</v>
      </c>
      <c r="P26" s="236">
        <v>0</v>
      </c>
      <c r="Q26" s="236">
        <f>ROUND(E26*P26,2)</f>
        <v>0</v>
      </c>
      <c r="R26" s="236" t="s">
        <v>162</v>
      </c>
      <c r="S26" s="236" t="s">
        <v>137</v>
      </c>
      <c r="T26" s="237" t="s">
        <v>137</v>
      </c>
      <c r="U26" s="218">
        <v>0.47700000000000004</v>
      </c>
      <c r="V26" s="218">
        <f>ROUND(E26*U26,2)</f>
        <v>8.24</v>
      </c>
      <c r="W26" s="218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138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3" t="s">
        <v>141</v>
      </c>
      <c r="D27" s="220"/>
      <c r="E27" s="221">
        <v>1.1520000000000001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142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3" t="s">
        <v>143</v>
      </c>
      <c r="D28" s="220"/>
      <c r="E28" s="221">
        <v>5.1840000000000002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142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15"/>
      <c r="B29" s="216"/>
      <c r="C29" s="253" t="s">
        <v>144</v>
      </c>
      <c r="D29" s="220"/>
      <c r="E29" s="221">
        <v>10.350000000000001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142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15"/>
      <c r="B30" s="216"/>
      <c r="C30" s="254" t="s">
        <v>163</v>
      </c>
      <c r="D30" s="222"/>
      <c r="E30" s="223">
        <v>0.58401000000000003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142</v>
      </c>
      <c r="AH30" s="208">
        <v>4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31">
        <v>7</v>
      </c>
      <c r="B31" s="232" t="s">
        <v>164</v>
      </c>
      <c r="C31" s="251" t="s">
        <v>165</v>
      </c>
      <c r="D31" s="233" t="s">
        <v>150</v>
      </c>
      <c r="E31" s="234">
        <v>658.84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5.0000000000000001E-4</v>
      </c>
      <c r="O31" s="236">
        <f>ROUND(E31*N31,2)</f>
        <v>0.33</v>
      </c>
      <c r="P31" s="236">
        <v>0</v>
      </c>
      <c r="Q31" s="236">
        <f>ROUND(E31*P31,2)</f>
        <v>0</v>
      </c>
      <c r="R31" s="236" t="s">
        <v>166</v>
      </c>
      <c r="S31" s="236" t="s">
        <v>137</v>
      </c>
      <c r="T31" s="237" t="s">
        <v>137</v>
      </c>
      <c r="U31" s="218">
        <v>9.4E-2</v>
      </c>
      <c r="V31" s="218">
        <f>ROUND(E31*U31,2)</f>
        <v>61.93</v>
      </c>
      <c r="W31" s="218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138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3" t="s">
        <v>167</v>
      </c>
      <c r="D32" s="220"/>
      <c r="E32" s="221">
        <v>658.84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142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31">
        <v>8</v>
      </c>
      <c r="B33" s="232" t="s">
        <v>168</v>
      </c>
      <c r="C33" s="251" t="s">
        <v>169</v>
      </c>
      <c r="D33" s="233" t="s">
        <v>170</v>
      </c>
      <c r="E33" s="234">
        <v>58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171</v>
      </c>
      <c r="T33" s="237" t="s">
        <v>172</v>
      </c>
      <c r="U33" s="218">
        <v>0</v>
      </c>
      <c r="V33" s="218">
        <f>ROUND(E33*U33,2)</f>
        <v>0</v>
      </c>
      <c r="W33" s="218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138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3" t="s">
        <v>173</v>
      </c>
      <c r="D34" s="220"/>
      <c r="E34" s="221">
        <v>12</v>
      </c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142</v>
      </c>
      <c r="AH34" s="208">
        <v>0</v>
      </c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53" t="s">
        <v>174</v>
      </c>
      <c r="D35" s="220"/>
      <c r="E35" s="221">
        <v>46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142</v>
      </c>
      <c r="AH35" s="208">
        <v>0</v>
      </c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x14ac:dyDescent="0.2">
      <c r="A36" s="225" t="s">
        <v>131</v>
      </c>
      <c r="B36" s="226" t="s">
        <v>75</v>
      </c>
      <c r="C36" s="250" t="s">
        <v>76</v>
      </c>
      <c r="D36" s="227"/>
      <c r="E36" s="228"/>
      <c r="F36" s="229"/>
      <c r="G36" s="229">
        <f>SUMIF(AG37:AG48,"&lt;&gt;NOR",G37:G48)</f>
        <v>0</v>
      </c>
      <c r="H36" s="229"/>
      <c r="I36" s="229">
        <f>SUM(I37:I48)</f>
        <v>0</v>
      </c>
      <c r="J36" s="229"/>
      <c r="K36" s="229">
        <f>SUM(K37:K48)</f>
        <v>0</v>
      </c>
      <c r="L36" s="229"/>
      <c r="M36" s="229">
        <f>SUM(M37:M48)</f>
        <v>0</v>
      </c>
      <c r="N36" s="229"/>
      <c r="O36" s="229">
        <f>SUM(O37:O48)</f>
        <v>0</v>
      </c>
      <c r="P36" s="229"/>
      <c r="Q36" s="229">
        <f>SUM(Q37:Q48)</f>
        <v>0</v>
      </c>
      <c r="R36" s="229"/>
      <c r="S36" s="229"/>
      <c r="T36" s="230"/>
      <c r="U36" s="224"/>
      <c r="V36" s="224">
        <f>SUM(V37:V48)</f>
        <v>0</v>
      </c>
      <c r="W36" s="224"/>
      <c r="AG36" t="s">
        <v>132</v>
      </c>
    </row>
    <row r="37" spans="1:60" outlineLevel="1" x14ac:dyDescent="0.2">
      <c r="A37" s="240">
        <v>9</v>
      </c>
      <c r="B37" s="241" t="s">
        <v>175</v>
      </c>
      <c r="C37" s="255" t="s">
        <v>176</v>
      </c>
      <c r="D37" s="242" t="s">
        <v>170</v>
      </c>
      <c r="E37" s="243">
        <v>46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5"/>
      <c r="S37" s="245" t="s">
        <v>171</v>
      </c>
      <c r="T37" s="246" t="s">
        <v>172</v>
      </c>
      <c r="U37" s="218">
        <v>0</v>
      </c>
      <c r="V37" s="218">
        <f>ROUND(E37*U37,2)</f>
        <v>0</v>
      </c>
      <c r="W37" s="218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138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40">
        <v>10</v>
      </c>
      <c r="B38" s="241" t="s">
        <v>177</v>
      </c>
      <c r="C38" s="255" t="s">
        <v>178</v>
      </c>
      <c r="D38" s="242" t="s">
        <v>179</v>
      </c>
      <c r="E38" s="243">
        <v>62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171</v>
      </c>
      <c r="T38" s="246" t="s">
        <v>172</v>
      </c>
      <c r="U38" s="218">
        <v>0</v>
      </c>
      <c r="V38" s="218">
        <f>ROUND(E38*U38,2)</f>
        <v>0</v>
      </c>
      <c r="W38" s="218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138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ht="22.5" outlineLevel="1" x14ac:dyDescent="0.2">
      <c r="A39" s="231">
        <v>11</v>
      </c>
      <c r="B39" s="232" t="s">
        <v>180</v>
      </c>
      <c r="C39" s="251" t="s">
        <v>181</v>
      </c>
      <c r="D39" s="233" t="s">
        <v>150</v>
      </c>
      <c r="E39" s="234">
        <v>217.60000000000002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171</v>
      </c>
      <c r="T39" s="237" t="s">
        <v>172</v>
      </c>
      <c r="U39" s="218">
        <v>0</v>
      </c>
      <c r="V39" s="218">
        <f>ROUND(E39*U39,2)</f>
        <v>0</v>
      </c>
      <c r="W39" s="218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138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3" t="s">
        <v>182</v>
      </c>
      <c r="D40" s="220"/>
      <c r="E40" s="221">
        <v>217.60000000000002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142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31">
        <v>12</v>
      </c>
      <c r="B41" s="232" t="s">
        <v>183</v>
      </c>
      <c r="C41" s="251" t="s">
        <v>184</v>
      </c>
      <c r="D41" s="233" t="s">
        <v>150</v>
      </c>
      <c r="E41" s="234">
        <v>658.84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171</v>
      </c>
      <c r="T41" s="237" t="s">
        <v>172</v>
      </c>
      <c r="U41" s="218">
        <v>0</v>
      </c>
      <c r="V41" s="218">
        <f>ROUND(E41*U41,2)</f>
        <v>0</v>
      </c>
      <c r="W41" s="218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138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3" t="s">
        <v>185</v>
      </c>
      <c r="D42" s="220"/>
      <c r="E42" s="221">
        <v>658.84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142</v>
      </c>
      <c r="AH42" s="208">
        <v>5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31">
        <v>13</v>
      </c>
      <c r="B43" s="232" t="s">
        <v>186</v>
      </c>
      <c r="C43" s="251" t="s">
        <v>187</v>
      </c>
      <c r="D43" s="233" t="s">
        <v>150</v>
      </c>
      <c r="E43" s="234">
        <v>658.84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171</v>
      </c>
      <c r="T43" s="237" t="s">
        <v>172</v>
      </c>
      <c r="U43" s="218">
        <v>0</v>
      </c>
      <c r="V43" s="218">
        <f>ROUND(E43*U43,2)</f>
        <v>0</v>
      </c>
      <c r="W43" s="218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138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3" t="s">
        <v>185</v>
      </c>
      <c r="D44" s="220"/>
      <c r="E44" s="221">
        <v>658.84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142</v>
      </c>
      <c r="AH44" s="208">
        <v>5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31">
        <v>14</v>
      </c>
      <c r="B45" s="232" t="s">
        <v>188</v>
      </c>
      <c r="C45" s="251" t="s">
        <v>189</v>
      </c>
      <c r="D45" s="233" t="s">
        <v>179</v>
      </c>
      <c r="E45" s="234">
        <v>344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171</v>
      </c>
      <c r="T45" s="237" t="s">
        <v>172</v>
      </c>
      <c r="U45" s="218">
        <v>0</v>
      </c>
      <c r="V45" s="218">
        <f>ROUND(E45*U45,2)</f>
        <v>0</v>
      </c>
      <c r="W45" s="218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138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15"/>
      <c r="B46" s="216"/>
      <c r="C46" s="253" t="s">
        <v>190</v>
      </c>
      <c r="D46" s="220"/>
      <c r="E46" s="221">
        <v>344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142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ht="22.5" outlineLevel="1" x14ac:dyDescent="0.2">
      <c r="A47" s="240">
        <v>15</v>
      </c>
      <c r="B47" s="241" t="s">
        <v>191</v>
      </c>
      <c r="C47" s="255" t="s">
        <v>192</v>
      </c>
      <c r="D47" s="242" t="s">
        <v>170</v>
      </c>
      <c r="E47" s="243">
        <v>46</v>
      </c>
      <c r="F47" s="244"/>
      <c r="G47" s="245">
        <f>ROUND(E47*F47,2)</f>
        <v>0</v>
      </c>
      <c r="H47" s="244"/>
      <c r="I47" s="245">
        <f>ROUND(E47*H47,2)</f>
        <v>0</v>
      </c>
      <c r="J47" s="244"/>
      <c r="K47" s="245">
        <f>ROUND(E47*J47,2)</f>
        <v>0</v>
      </c>
      <c r="L47" s="245">
        <v>21</v>
      </c>
      <c r="M47" s="245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5"/>
      <c r="S47" s="245" t="s">
        <v>171</v>
      </c>
      <c r="T47" s="246" t="s">
        <v>172</v>
      </c>
      <c r="U47" s="218">
        <v>0</v>
      </c>
      <c r="V47" s="218">
        <f>ROUND(E47*U47,2)</f>
        <v>0</v>
      </c>
      <c r="W47" s="218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193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40">
        <v>16</v>
      </c>
      <c r="B48" s="241" t="s">
        <v>194</v>
      </c>
      <c r="C48" s="255" t="s">
        <v>195</v>
      </c>
      <c r="D48" s="242" t="s">
        <v>179</v>
      </c>
      <c r="E48" s="243">
        <v>63.800000000000004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5"/>
      <c r="S48" s="245" t="s">
        <v>171</v>
      </c>
      <c r="T48" s="246" t="s">
        <v>172</v>
      </c>
      <c r="U48" s="218">
        <v>0</v>
      </c>
      <c r="V48" s="218">
        <f>ROUND(E48*U48,2)</f>
        <v>0</v>
      </c>
      <c r="W48" s="218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193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x14ac:dyDescent="0.2">
      <c r="A49" s="225" t="s">
        <v>131</v>
      </c>
      <c r="B49" s="226" t="s">
        <v>77</v>
      </c>
      <c r="C49" s="250" t="s">
        <v>78</v>
      </c>
      <c r="D49" s="227"/>
      <c r="E49" s="228"/>
      <c r="F49" s="229"/>
      <c r="G49" s="229">
        <f>SUMIF(AG50:AG60,"&lt;&gt;NOR",G50:G60)</f>
        <v>0</v>
      </c>
      <c r="H49" s="229"/>
      <c r="I49" s="229">
        <f>SUM(I50:I60)</f>
        <v>0</v>
      </c>
      <c r="J49" s="229"/>
      <c r="K49" s="229">
        <f>SUM(K50:K60)</f>
        <v>0</v>
      </c>
      <c r="L49" s="229"/>
      <c r="M49" s="229">
        <f>SUM(M50:M60)</f>
        <v>0</v>
      </c>
      <c r="N49" s="229"/>
      <c r="O49" s="229">
        <f>SUM(O50:O60)</f>
        <v>984.63000000000011</v>
      </c>
      <c r="P49" s="229"/>
      <c r="Q49" s="229">
        <f>SUM(Q50:Q60)</f>
        <v>0</v>
      </c>
      <c r="R49" s="229"/>
      <c r="S49" s="229"/>
      <c r="T49" s="230"/>
      <c r="U49" s="224"/>
      <c r="V49" s="224">
        <f>SUM(V50:V60)</f>
        <v>75.760000000000005</v>
      </c>
      <c r="W49" s="224"/>
      <c r="AG49" t="s">
        <v>132</v>
      </c>
    </row>
    <row r="50" spans="1:60" ht="22.5" outlineLevel="1" x14ac:dyDescent="0.2">
      <c r="A50" s="231">
        <v>17</v>
      </c>
      <c r="B50" s="232" t="s">
        <v>196</v>
      </c>
      <c r="C50" s="251" t="s">
        <v>197</v>
      </c>
      <c r="D50" s="233" t="s">
        <v>150</v>
      </c>
      <c r="E50" s="234">
        <v>658.84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0.27562000000000003</v>
      </c>
      <c r="O50" s="236">
        <f>ROUND(E50*N50,2)</f>
        <v>181.59</v>
      </c>
      <c r="P50" s="236">
        <v>0</v>
      </c>
      <c r="Q50" s="236">
        <f>ROUND(E50*P50,2)</f>
        <v>0</v>
      </c>
      <c r="R50" s="236" t="s">
        <v>198</v>
      </c>
      <c r="S50" s="236" t="s">
        <v>137</v>
      </c>
      <c r="T50" s="237" t="s">
        <v>137</v>
      </c>
      <c r="U50" s="218">
        <v>1.6E-2</v>
      </c>
      <c r="V50" s="218">
        <f>ROUND(E50*U50,2)</f>
        <v>10.54</v>
      </c>
      <c r="W50" s="218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138</v>
      </c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15"/>
      <c r="B51" s="216"/>
      <c r="C51" s="252" t="s">
        <v>199</v>
      </c>
      <c r="D51" s="239"/>
      <c r="E51" s="239"/>
      <c r="F51" s="239"/>
      <c r="G51" s="239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140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3" t="s">
        <v>185</v>
      </c>
      <c r="D52" s="220"/>
      <c r="E52" s="221">
        <v>658.84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142</v>
      </c>
      <c r="AH52" s="208">
        <v>5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2.5" outlineLevel="1" x14ac:dyDescent="0.2">
      <c r="A53" s="231">
        <v>18</v>
      </c>
      <c r="B53" s="232" t="s">
        <v>200</v>
      </c>
      <c r="C53" s="251" t="s">
        <v>201</v>
      </c>
      <c r="D53" s="233" t="s">
        <v>150</v>
      </c>
      <c r="E53" s="234">
        <v>658.84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0.39900000000000002</v>
      </c>
      <c r="O53" s="236">
        <f>ROUND(E53*N53,2)</f>
        <v>262.88</v>
      </c>
      <c r="P53" s="236">
        <v>0</v>
      </c>
      <c r="Q53" s="236">
        <f>ROUND(E53*P53,2)</f>
        <v>0</v>
      </c>
      <c r="R53" s="236" t="s">
        <v>198</v>
      </c>
      <c r="S53" s="236" t="s">
        <v>137</v>
      </c>
      <c r="T53" s="237" t="s">
        <v>137</v>
      </c>
      <c r="U53" s="218">
        <v>1.9000000000000003E-2</v>
      </c>
      <c r="V53" s="218">
        <f>ROUND(E53*U53,2)</f>
        <v>12.52</v>
      </c>
      <c r="W53" s="218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138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2" t="s">
        <v>199</v>
      </c>
      <c r="D54" s="239"/>
      <c r="E54" s="239"/>
      <c r="F54" s="239"/>
      <c r="G54" s="239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140</v>
      </c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15"/>
      <c r="B55" s="216"/>
      <c r="C55" s="253" t="s">
        <v>185</v>
      </c>
      <c r="D55" s="220"/>
      <c r="E55" s="221">
        <v>658.84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142</v>
      </c>
      <c r="AH55" s="208">
        <v>5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31">
        <v>19</v>
      </c>
      <c r="B56" s="232" t="s">
        <v>202</v>
      </c>
      <c r="C56" s="251" t="s">
        <v>203</v>
      </c>
      <c r="D56" s="233" t="s">
        <v>150</v>
      </c>
      <c r="E56" s="234">
        <v>658.84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0.53186000000000011</v>
      </c>
      <c r="O56" s="236">
        <f>ROUND(E56*N56,2)</f>
        <v>350.41</v>
      </c>
      <c r="P56" s="236">
        <v>0</v>
      </c>
      <c r="Q56" s="236">
        <f>ROUND(E56*P56,2)</f>
        <v>0</v>
      </c>
      <c r="R56" s="236" t="s">
        <v>198</v>
      </c>
      <c r="S56" s="236" t="s">
        <v>137</v>
      </c>
      <c r="T56" s="237" t="s">
        <v>137</v>
      </c>
      <c r="U56" s="218">
        <v>5.7000000000000002E-2</v>
      </c>
      <c r="V56" s="218">
        <f>ROUND(E56*U56,2)</f>
        <v>37.549999999999997</v>
      </c>
      <c r="W56" s="218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138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15"/>
      <c r="B57" s="216"/>
      <c r="C57" s="252" t="s">
        <v>204</v>
      </c>
      <c r="D57" s="239"/>
      <c r="E57" s="239"/>
      <c r="F57" s="239"/>
      <c r="G57" s="239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140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38" t="str">
        <f>C57</f>
        <v>kamenivo hrubé drcené vel. 32 - 63 mm s výplňovým kamenivem (vibrovaný štěrk), s rozprostřením, vlhčením a zhutněním</v>
      </c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3" t="s">
        <v>185</v>
      </c>
      <c r="D58" s="220"/>
      <c r="E58" s="221">
        <v>658.84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142</v>
      </c>
      <c r="AH58" s="208">
        <v>5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ht="22.5" outlineLevel="1" x14ac:dyDescent="0.2">
      <c r="A59" s="231">
        <v>20</v>
      </c>
      <c r="B59" s="232" t="s">
        <v>205</v>
      </c>
      <c r="C59" s="251" t="s">
        <v>206</v>
      </c>
      <c r="D59" s="233" t="s">
        <v>150</v>
      </c>
      <c r="E59" s="234">
        <v>658.84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0.28800000000000003</v>
      </c>
      <c r="O59" s="236">
        <f>ROUND(E59*N59,2)</f>
        <v>189.75</v>
      </c>
      <c r="P59" s="236">
        <v>0</v>
      </c>
      <c r="Q59" s="236">
        <f>ROUND(E59*P59,2)</f>
        <v>0</v>
      </c>
      <c r="R59" s="236" t="s">
        <v>198</v>
      </c>
      <c r="S59" s="236" t="s">
        <v>137</v>
      </c>
      <c r="T59" s="237" t="s">
        <v>137</v>
      </c>
      <c r="U59" s="218">
        <v>2.3000000000000003E-2</v>
      </c>
      <c r="V59" s="218">
        <f>ROUND(E59*U59,2)</f>
        <v>15.15</v>
      </c>
      <c r="W59" s="218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138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3" t="s">
        <v>207</v>
      </c>
      <c r="D60" s="220"/>
      <c r="E60" s="221">
        <v>658.84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142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x14ac:dyDescent="0.2">
      <c r="A61" s="225" t="s">
        <v>131</v>
      </c>
      <c r="B61" s="226" t="s">
        <v>83</v>
      </c>
      <c r="C61" s="250" t="s">
        <v>84</v>
      </c>
      <c r="D61" s="227"/>
      <c r="E61" s="228"/>
      <c r="F61" s="229"/>
      <c r="G61" s="229">
        <f>SUMIF(AG62:AG71,"&lt;&gt;NOR",G62:G71)</f>
        <v>0</v>
      </c>
      <c r="H61" s="229"/>
      <c r="I61" s="229">
        <f>SUM(I62:I71)</f>
        <v>0</v>
      </c>
      <c r="J61" s="229"/>
      <c r="K61" s="229">
        <f>SUM(K62:K71)</f>
        <v>0</v>
      </c>
      <c r="L61" s="229"/>
      <c r="M61" s="229">
        <f>SUM(M62:M71)</f>
        <v>0</v>
      </c>
      <c r="N61" s="229"/>
      <c r="O61" s="229">
        <f>SUM(O62:O71)</f>
        <v>24.19</v>
      </c>
      <c r="P61" s="229"/>
      <c r="Q61" s="229">
        <f>SUM(Q62:Q71)</f>
        <v>0</v>
      </c>
      <c r="R61" s="229"/>
      <c r="S61" s="229"/>
      <c r="T61" s="230"/>
      <c r="U61" s="224"/>
      <c r="V61" s="224">
        <f>SUM(V62:V71)</f>
        <v>29.73</v>
      </c>
      <c r="W61" s="224"/>
      <c r="AG61" t="s">
        <v>132</v>
      </c>
    </row>
    <row r="62" spans="1:60" ht="45" outlineLevel="1" x14ac:dyDescent="0.2">
      <c r="A62" s="231">
        <v>21</v>
      </c>
      <c r="B62" s="232" t="s">
        <v>208</v>
      </c>
      <c r="C62" s="251" t="s">
        <v>209</v>
      </c>
      <c r="D62" s="233" t="s">
        <v>179</v>
      </c>
      <c r="E62" s="234">
        <v>109.30000000000001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0.22133000000000003</v>
      </c>
      <c r="O62" s="236">
        <f>ROUND(E62*N62,2)</f>
        <v>24.19</v>
      </c>
      <c r="P62" s="236">
        <v>0</v>
      </c>
      <c r="Q62" s="236">
        <f>ROUND(E62*P62,2)</f>
        <v>0</v>
      </c>
      <c r="R62" s="236" t="s">
        <v>198</v>
      </c>
      <c r="S62" s="236" t="s">
        <v>137</v>
      </c>
      <c r="T62" s="237" t="s">
        <v>137</v>
      </c>
      <c r="U62" s="218">
        <v>0.27200000000000002</v>
      </c>
      <c r="V62" s="218">
        <f>ROUND(E62*U62,2)</f>
        <v>29.73</v>
      </c>
      <c r="W62" s="218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138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2" t="s">
        <v>210</v>
      </c>
      <c r="D63" s="239"/>
      <c r="E63" s="239"/>
      <c r="F63" s="239"/>
      <c r="G63" s="239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140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3" t="s">
        <v>211</v>
      </c>
      <c r="D64" s="220"/>
      <c r="E64" s="221">
        <v>109.30000000000001</v>
      </c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142</v>
      </c>
      <c r="AH64" s="208">
        <v>0</v>
      </c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ht="22.5" outlineLevel="1" x14ac:dyDescent="0.2">
      <c r="A65" s="240">
        <v>22</v>
      </c>
      <c r="B65" s="241" t="s">
        <v>212</v>
      </c>
      <c r="C65" s="255" t="s">
        <v>213</v>
      </c>
      <c r="D65" s="242" t="s">
        <v>179</v>
      </c>
      <c r="E65" s="243">
        <v>37.1</v>
      </c>
      <c r="F65" s="244"/>
      <c r="G65" s="245">
        <f>ROUND(E65*F65,2)</f>
        <v>0</v>
      </c>
      <c r="H65" s="244"/>
      <c r="I65" s="245">
        <f>ROUND(E65*H65,2)</f>
        <v>0</v>
      </c>
      <c r="J65" s="244"/>
      <c r="K65" s="245">
        <f>ROUND(E65*J65,2)</f>
        <v>0</v>
      </c>
      <c r="L65" s="245">
        <v>21</v>
      </c>
      <c r="M65" s="245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5"/>
      <c r="S65" s="245" t="s">
        <v>171</v>
      </c>
      <c r="T65" s="246" t="s">
        <v>172</v>
      </c>
      <c r="U65" s="218">
        <v>0</v>
      </c>
      <c r="V65" s="218">
        <f>ROUND(E65*U65,2)</f>
        <v>0</v>
      </c>
      <c r="W65" s="218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138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31">
        <v>23</v>
      </c>
      <c r="B66" s="232" t="s">
        <v>214</v>
      </c>
      <c r="C66" s="251" t="s">
        <v>215</v>
      </c>
      <c r="D66" s="233" t="s">
        <v>179</v>
      </c>
      <c r="E66" s="234">
        <v>36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171</v>
      </c>
      <c r="T66" s="237" t="s">
        <v>172</v>
      </c>
      <c r="U66" s="218">
        <v>0</v>
      </c>
      <c r="V66" s="218">
        <f>ROUND(E66*U66,2)</f>
        <v>0</v>
      </c>
      <c r="W66" s="218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138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3" t="s">
        <v>216</v>
      </c>
      <c r="D67" s="220"/>
      <c r="E67" s="221">
        <v>36</v>
      </c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142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31">
        <v>24</v>
      </c>
      <c r="B68" s="232" t="s">
        <v>217</v>
      </c>
      <c r="C68" s="251" t="s">
        <v>218</v>
      </c>
      <c r="D68" s="233" t="s">
        <v>170</v>
      </c>
      <c r="E68" s="234">
        <v>6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171</v>
      </c>
      <c r="T68" s="237" t="s">
        <v>172</v>
      </c>
      <c r="U68" s="218">
        <v>0</v>
      </c>
      <c r="V68" s="218">
        <f>ROUND(E68*U68,2)</f>
        <v>0</v>
      </c>
      <c r="W68" s="218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138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3" t="s">
        <v>219</v>
      </c>
      <c r="D69" s="220"/>
      <c r="E69" s="221">
        <v>6</v>
      </c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142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31">
        <v>25</v>
      </c>
      <c r="B70" s="232" t="s">
        <v>220</v>
      </c>
      <c r="C70" s="251" t="s">
        <v>221</v>
      </c>
      <c r="D70" s="233" t="s">
        <v>222</v>
      </c>
      <c r="E70" s="234">
        <v>6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171</v>
      </c>
      <c r="T70" s="237" t="s">
        <v>172</v>
      </c>
      <c r="U70" s="218">
        <v>0</v>
      </c>
      <c r="V70" s="218">
        <f>ROUND(E70*U70,2)</f>
        <v>0</v>
      </c>
      <c r="W70" s="218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138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15"/>
      <c r="B71" s="216"/>
      <c r="C71" s="253" t="s">
        <v>223</v>
      </c>
      <c r="D71" s="220"/>
      <c r="E71" s="221">
        <v>6</v>
      </c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142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x14ac:dyDescent="0.2">
      <c r="A72" s="225" t="s">
        <v>131</v>
      </c>
      <c r="B72" s="226" t="s">
        <v>85</v>
      </c>
      <c r="C72" s="250" t="s">
        <v>86</v>
      </c>
      <c r="D72" s="227"/>
      <c r="E72" s="228"/>
      <c r="F72" s="229"/>
      <c r="G72" s="229">
        <f>SUMIF(AG73:AG74,"&lt;&gt;NOR",G73:G74)</f>
        <v>0</v>
      </c>
      <c r="H72" s="229"/>
      <c r="I72" s="229">
        <f>SUM(I73:I74)</f>
        <v>0</v>
      </c>
      <c r="J72" s="229"/>
      <c r="K72" s="229">
        <f>SUM(K73:K74)</f>
        <v>0</v>
      </c>
      <c r="L72" s="229"/>
      <c r="M72" s="229">
        <f>SUM(M73:M74)</f>
        <v>0</v>
      </c>
      <c r="N72" s="229"/>
      <c r="O72" s="229">
        <f>SUM(O73:O74)</f>
        <v>0</v>
      </c>
      <c r="P72" s="229"/>
      <c r="Q72" s="229">
        <f>SUM(Q73:Q74)</f>
        <v>0</v>
      </c>
      <c r="R72" s="229"/>
      <c r="S72" s="229"/>
      <c r="T72" s="230"/>
      <c r="U72" s="224"/>
      <c r="V72" s="224">
        <f>SUM(V73:V74)</f>
        <v>91.58</v>
      </c>
      <c r="W72" s="224"/>
      <c r="AG72" t="s">
        <v>132</v>
      </c>
    </row>
    <row r="73" spans="1:60" ht="33.75" outlineLevel="1" x14ac:dyDescent="0.2">
      <c r="A73" s="231">
        <v>26</v>
      </c>
      <c r="B73" s="232" t="s">
        <v>224</v>
      </c>
      <c r="C73" s="251" t="s">
        <v>225</v>
      </c>
      <c r="D73" s="233" t="s">
        <v>150</v>
      </c>
      <c r="E73" s="234">
        <v>658.84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 t="s">
        <v>162</v>
      </c>
      <c r="S73" s="236" t="s">
        <v>137</v>
      </c>
      <c r="T73" s="237" t="s">
        <v>137</v>
      </c>
      <c r="U73" s="218">
        <v>0.13900000000000001</v>
      </c>
      <c r="V73" s="218">
        <f>ROUND(E73*U73,2)</f>
        <v>91.58</v>
      </c>
      <c r="W73" s="218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138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3" t="s">
        <v>226</v>
      </c>
      <c r="D74" s="220"/>
      <c r="E74" s="221">
        <v>658.84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142</v>
      </c>
      <c r="AH74" s="208">
        <v>5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x14ac:dyDescent="0.2">
      <c r="A75" s="225" t="s">
        <v>131</v>
      </c>
      <c r="B75" s="226" t="s">
        <v>89</v>
      </c>
      <c r="C75" s="250" t="s">
        <v>90</v>
      </c>
      <c r="D75" s="227"/>
      <c r="E75" s="228"/>
      <c r="F75" s="229"/>
      <c r="G75" s="229">
        <f>SUMIF(AG76:AG76,"&lt;&gt;NOR",G76:G76)</f>
        <v>0</v>
      </c>
      <c r="H75" s="229"/>
      <c r="I75" s="229">
        <f>SUM(I76:I76)</f>
        <v>0</v>
      </c>
      <c r="J75" s="229"/>
      <c r="K75" s="229">
        <f>SUM(K76:K76)</f>
        <v>0</v>
      </c>
      <c r="L75" s="229"/>
      <c r="M75" s="229">
        <f>SUM(M76:M76)</f>
        <v>0</v>
      </c>
      <c r="N75" s="229"/>
      <c r="O75" s="229">
        <f>SUM(O76:O76)</f>
        <v>0</v>
      </c>
      <c r="P75" s="229"/>
      <c r="Q75" s="229">
        <f>SUM(Q76:Q76)</f>
        <v>0</v>
      </c>
      <c r="R75" s="229"/>
      <c r="S75" s="229"/>
      <c r="T75" s="230"/>
      <c r="U75" s="224"/>
      <c r="V75" s="224">
        <f>SUM(V76:V76)</f>
        <v>78.959999999999994</v>
      </c>
      <c r="W75" s="224"/>
      <c r="AG75" t="s">
        <v>132</v>
      </c>
    </row>
    <row r="76" spans="1:60" outlineLevel="1" x14ac:dyDescent="0.2">
      <c r="A76" s="240">
        <v>27</v>
      </c>
      <c r="B76" s="241" t="s">
        <v>227</v>
      </c>
      <c r="C76" s="255" t="s">
        <v>228</v>
      </c>
      <c r="D76" s="242" t="s">
        <v>229</v>
      </c>
      <c r="E76" s="243">
        <v>1052.7885800000001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5" t="s">
        <v>230</v>
      </c>
      <c r="S76" s="245" t="s">
        <v>137</v>
      </c>
      <c r="T76" s="246" t="s">
        <v>137</v>
      </c>
      <c r="U76" s="218">
        <v>7.5000000000000011E-2</v>
      </c>
      <c r="V76" s="218">
        <f>ROUND(E76*U76,2)</f>
        <v>78.959999999999994</v>
      </c>
      <c r="W76" s="218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231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x14ac:dyDescent="0.2">
      <c r="A77" s="225" t="s">
        <v>131</v>
      </c>
      <c r="B77" s="226" t="s">
        <v>91</v>
      </c>
      <c r="C77" s="250" t="s">
        <v>92</v>
      </c>
      <c r="D77" s="227"/>
      <c r="E77" s="228"/>
      <c r="F77" s="229"/>
      <c r="G77" s="229">
        <f>SUMIF(AG78:AG81,"&lt;&gt;NOR",G78:G81)</f>
        <v>0</v>
      </c>
      <c r="H77" s="229"/>
      <c r="I77" s="229">
        <f>SUM(I78:I81)</f>
        <v>0</v>
      </c>
      <c r="J77" s="229"/>
      <c r="K77" s="229">
        <f>SUM(K78:K81)</f>
        <v>0</v>
      </c>
      <c r="L77" s="229"/>
      <c r="M77" s="229">
        <f>SUM(M78:M81)</f>
        <v>0</v>
      </c>
      <c r="N77" s="229"/>
      <c r="O77" s="229">
        <f>SUM(O78:O81)</f>
        <v>0.21</v>
      </c>
      <c r="P77" s="229"/>
      <c r="Q77" s="229">
        <f>SUM(Q78:Q81)</f>
        <v>0</v>
      </c>
      <c r="R77" s="229"/>
      <c r="S77" s="229"/>
      <c r="T77" s="230"/>
      <c r="U77" s="224"/>
      <c r="V77" s="224">
        <f>SUM(V78:V81)</f>
        <v>59.3</v>
      </c>
      <c r="W77" s="224"/>
      <c r="AG77" t="s">
        <v>132</v>
      </c>
    </row>
    <row r="78" spans="1:60" ht="22.5" outlineLevel="1" x14ac:dyDescent="0.2">
      <c r="A78" s="231">
        <v>28</v>
      </c>
      <c r="B78" s="232" t="s">
        <v>232</v>
      </c>
      <c r="C78" s="251" t="s">
        <v>233</v>
      </c>
      <c r="D78" s="233" t="s">
        <v>150</v>
      </c>
      <c r="E78" s="234">
        <v>658.84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3.2000000000000003E-4</v>
      </c>
      <c r="O78" s="236">
        <f>ROUND(E78*N78,2)</f>
        <v>0.21</v>
      </c>
      <c r="P78" s="236">
        <v>0</v>
      </c>
      <c r="Q78" s="236">
        <f>ROUND(E78*P78,2)</f>
        <v>0</v>
      </c>
      <c r="R78" s="236" t="s">
        <v>234</v>
      </c>
      <c r="S78" s="236" t="s">
        <v>235</v>
      </c>
      <c r="T78" s="237" t="s">
        <v>236</v>
      </c>
      <c r="U78" s="218">
        <v>9.0000000000000011E-2</v>
      </c>
      <c r="V78" s="218">
        <f>ROUND(E78*U78,2)</f>
        <v>59.3</v>
      </c>
      <c r="W78" s="218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138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3" t="s">
        <v>226</v>
      </c>
      <c r="D79" s="220"/>
      <c r="E79" s="221">
        <v>658.84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142</v>
      </c>
      <c r="AH79" s="208">
        <v>5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>
        <v>29</v>
      </c>
      <c r="B80" s="216" t="s">
        <v>237</v>
      </c>
      <c r="C80" s="256" t="s">
        <v>238</v>
      </c>
      <c r="D80" s="217" t="s">
        <v>0</v>
      </c>
      <c r="E80" s="247"/>
      <c r="F80" s="219"/>
      <c r="G80" s="218">
        <f>ROUND(E80*F80,2)</f>
        <v>0</v>
      </c>
      <c r="H80" s="219"/>
      <c r="I80" s="218">
        <f>ROUND(E80*H80,2)</f>
        <v>0</v>
      </c>
      <c r="J80" s="219"/>
      <c r="K80" s="218">
        <f>ROUND(E80*J80,2)</f>
        <v>0</v>
      </c>
      <c r="L80" s="218">
        <v>21</v>
      </c>
      <c r="M80" s="218">
        <f>G80*(1+L80/100)</f>
        <v>0</v>
      </c>
      <c r="N80" s="218">
        <v>0</v>
      </c>
      <c r="O80" s="218">
        <f>ROUND(E80*N80,2)</f>
        <v>0</v>
      </c>
      <c r="P80" s="218">
        <v>0</v>
      </c>
      <c r="Q80" s="218">
        <f>ROUND(E80*P80,2)</f>
        <v>0</v>
      </c>
      <c r="R80" s="218" t="s">
        <v>234</v>
      </c>
      <c r="S80" s="218" t="s">
        <v>137</v>
      </c>
      <c r="T80" s="218" t="s">
        <v>137</v>
      </c>
      <c r="U80" s="218">
        <v>0</v>
      </c>
      <c r="V80" s="218">
        <f>ROUND(E80*U80,2)</f>
        <v>0</v>
      </c>
      <c r="W80" s="218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231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7" t="s">
        <v>239</v>
      </c>
      <c r="D81" s="248"/>
      <c r="E81" s="248"/>
      <c r="F81" s="248"/>
      <c r="G81" s="24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140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x14ac:dyDescent="0.2">
      <c r="A82" s="225" t="s">
        <v>131</v>
      </c>
      <c r="B82" s="226" t="s">
        <v>93</v>
      </c>
      <c r="C82" s="250" t="s">
        <v>94</v>
      </c>
      <c r="D82" s="227"/>
      <c r="E82" s="228"/>
      <c r="F82" s="229"/>
      <c r="G82" s="229">
        <f>SUMIF(AG83:AG92,"&lt;&gt;NOR",G83:G92)</f>
        <v>0</v>
      </c>
      <c r="H82" s="229"/>
      <c r="I82" s="229">
        <f>SUM(I83:I92)</f>
        <v>0</v>
      </c>
      <c r="J82" s="229"/>
      <c r="K82" s="229">
        <f>SUM(K83:K92)</f>
        <v>0</v>
      </c>
      <c r="L82" s="229"/>
      <c r="M82" s="229">
        <f>SUM(M83:M92)</f>
        <v>0</v>
      </c>
      <c r="N82" s="229"/>
      <c r="O82" s="229">
        <f>SUM(O83:O92)</f>
        <v>2.0799999999999996</v>
      </c>
      <c r="P82" s="229"/>
      <c r="Q82" s="229">
        <f>SUM(Q83:Q92)</f>
        <v>0</v>
      </c>
      <c r="R82" s="229"/>
      <c r="S82" s="229"/>
      <c r="T82" s="230"/>
      <c r="U82" s="224"/>
      <c r="V82" s="224">
        <f>SUM(V83:V92)</f>
        <v>24.59</v>
      </c>
      <c r="W82" s="224"/>
      <c r="AG82" t="s">
        <v>132</v>
      </c>
    </row>
    <row r="83" spans="1:60" ht="22.5" outlineLevel="1" x14ac:dyDescent="0.2">
      <c r="A83" s="231">
        <v>30</v>
      </c>
      <c r="B83" s="232" t="s">
        <v>240</v>
      </c>
      <c r="C83" s="251" t="s">
        <v>241</v>
      </c>
      <c r="D83" s="233" t="s">
        <v>150</v>
      </c>
      <c r="E83" s="234">
        <v>108.80000000000001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1.6000000000000001E-4</v>
      </c>
      <c r="O83" s="236">
        <f>ROUND(E83*N83,2)</f>
        <v>0.02</v>
      </c>
      <c r="P83" s="236">
        <v>0</v>
      </c>
      <c r="Q83" s="236">
        <f>ROUND(E83*P83,2)</f>
        <v>0</v>
      </c>
      <c r="R83" s="236" t="s">
        <v>242</v>
      </c>
      <c r="S83" s="236" t="s">
        <v>137</v>
      </c>
      <c r="T83" s="237" t="s">
        <v>137</v>
      </c>
      <c r="U83" s="218">
        <v>0.22600000000000001</v>
      </c>
      <c r="V83" s="218">
        <f>ROUND(E83*U83,2)</f>
        <v>24.59</v>
      </c>
      <c r="W83" s="218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138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3" t="s">
        <v>243</v>
      </c>
      <c r="D84" s="220"/>
      <c r="E84" s="221">
        <v>108.80000000000001</v>
      </c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142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31">
        <v>31</v>
      </c>
      <c r="B85" s="232" t="s">
        <v>244</v>
      </c>
      <c r="C85" s="251" t="s">
        <v>245</v>
      </c>
      <c r="D85" s="233" t="s">
        <v>135</v>
      </c>
      <c r="E85" s="234">
        <v>3.4880000000000004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1.549E-2</v>
      </c>
      <c r="O85" s="236">
        <f>ROUND(E85*N85,2)</f>
        <v>0.05</v>
      </c>
      <c r="P85" s="236">
        <v>0</v>
      </c>
      <c r="Q85" s="236">
        <f>ROUND(E85*P85,2)</f>
        <v>0</v>
      </c>
      <c r="R85" s="236" t="s">
        <v>242</v>
      </c>
      <c r="S85" s="236" t="s">
        <v>137</v>
      </c>
      <c r="T85" s="237" t="s">
        <v>137</v>
      </c>
      <c r="U85" s="218">
        <v>0</v>
      </c>
      <c r="V85" s="218">
        <f>ROUND(E85*U85,2)</f>
        <v>0</v>
      </c>
      <c r="W85" s="218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138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3" t="s">
        <v>246</v>
      </c>
      <c r="D86" s="220"/>
      <c r="E86" s="221">
        <v>3.4880000000000004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142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ht="22.5" outlineLevel="1" x14ac:dyDescent="0.2">
      <c r="A87" s="231">
        <v>32</v>
      </c>
      <c r="B87" s="232" t="s">
        <v>247</v>
      </c>
      <c r="C87" s="251" t="s">
        <v>248</v>
      </c>
      <c r="D87" s="233" t="s">
        <v>135</v>
      </c>
      <c r="E87" s="234">
        <v>4.0112000000000005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0.5</v>
      </c>
      <c r="O87" s="236">
        <f>ROUND(E87*N87,2)</f>
        <v>2.0099999999999998</v>
      </c>
      <c r="P87" s="236">
        <v>0</v>
      </c>
      <c r="Q87" s="236">
        <f>ROUND(E87*P87,2)</f>
        <v>0</v>
      </c>
      <c r="R87" s="236" t="s">
        <v>249</v>
      </c>
      <c r="S87" s="236" t="s">
        <v>137</v>
      </c>
      <c r="T87" s="237" t="s">
        <v>172</v>
      </c>
      <c r="U87" s="218">
        <v>0</v>
      </c>
      <c r="V87" s="218">
        <f>ROUND(E87*U87,2)</f>
        <v>0</v>
      </c>
      <c r="W87" s="218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193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3" t="s">
        <v>246</v>
      </c>
      <c r="D88" s="220"/>
      <c r="E88" s="221">
        <v>3.4880000000000004</v>
      </c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142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4" t="s">
        <v>250</v>
      </c>
      <c r="D89" s="222"/>
      <c r="E89" s="223">
        <v>0.52320000000000011</v>
      </c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142</v>
      </c>
      <c r="AH89" s="208">
        <v>4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4" t="s">
        <v>251</v>
      </c>
      <c r="D90" s="222"/>
      <c r="E90" s="223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08"/>
      <c r="Y90" s="208"/>
      <c r="Z90" s="208"/>
      <c r="AA90" s="208"/>
      <c r="AB90" s="208"/>
      <c r="AC90" s="208"/>
      <c r="AD90" s="208"/>
      <c r="AE90" s="208"/>
      <c r="AF90" s="208"/>
      <c r="AG90" s="208" t="s">
        <v>142</v>
      </c>
      <c r="AH90" s="208">
        <v>4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>
        <v>33</v>
      </c>
      <c r="B91" s="216" t="s">
        <v>252</v>
      </c>
      <c r="C91" s="256" t="s">
        <v>253</v>
      </c>
      <c r="D91" s="217" t="s">
        <v>0</v>
      </c>
      <c r="E91" s="247"/>
      <c r="F91" s="219"/>
      <c r="G91" s="218">
        <f>ROUND(E91*F91,2)</f>
        <v>0</v>
      </c>
      <c r="H91" s="219"/>
      <c r="I91" s="218">
        <f>ROUND(E91*H91,2)</f>
        <v>0</v>
      </c>
      <c r="J91" s="219"/>
      <c r="K91" s="218">
        <f>ROUND(E91*J91,2)</f>
        <v>0</v>
      </c>
      <c r="L91" s="218">
        <v>21</v>
      </c>
      <c r="M91" s="218">
        <f>G91*(1+L91/100)</f>
        <v>0</v>
      </c>
      <c r="N91" s="218">
        <v>0</v>
      </c>
      <c r="O91" s="218">
        <f>ROUND(E91*N91,2)</f>
        <v>0</v>
      </c>
      <c r="P91" s="218">
        <v>0</v>
      </c>
      <c r="Q91" s="218">
        <f>ROUND(E91*P91,2)</f>
        <v>0</v>
      </c>
      <c r="R91" s="218" t="s">
        <v>242</v>
      </c>
      <c r="S91" s="218" t="s">
        <v>137</v>
      </c>
      <c r="T91" s="218" t="s">
        <v>137</v>
      </c>
      <c r="U91" s="218">
        <v>0</v>
      </c>
      <c r="V91" s="218">
        <f>ROUND(E91*U91,2)</f>
        <v>0</v>
      </c>
      <c r="W91" s="218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231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15"/>
      <c r="B92" s="216"/>
      <c r="C92" s="257" t="s">
        <v>254</v>
      </c>
      <c r="D92" s="248"/>
      <c r="E92" s="248"/>
      <c r="F92" s="248"/>
      <c r="G92" s="24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140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x14ac:dyDescent="0.2">
      <c r="A93" s="225" t="s">
        <v>131</v>
      </c>
      <c r="B93" s="226" t="s">
        <v>95</v>
      </c>
      <c r="C93" s="250" t="s">
        <v>96</v>
      </c>
      <c r="D93" s="227"/>
      <c r="E93" s="228"/>
      <c r="F93" s="229"/>
      <c r="G93" s="229">
        <f>SUMIF(AG94:AG95,"&lt;&gt;NOR",G94:G95)</f>
        <v>0</v>
      </c>
      <c r="H93" s="229"/>
      <c r="I93" s="229">
        <f>SUM(I94:I95)</f>
        <v>0</v>
      </c>
      <c r="J93" s="229"/>
      <c r="K93" s="229">
        <f>SUM(K94:K95)</f>
        <v>0</v>
      </c>
      <c r="L93" s="229"/>
      <c r="M93" s="229">
        <f>SUM(M94:M95)</f>
        <v>0</v>
      </c>
      <c r="N93" s="229"/>
      <c r="O93" s="229">
        <f>SUM(O94:O95)</f>
        <v>0</v>
      </c>
      <c r="P93" s="229"/>
      <c r="Q93" s="229">
        <f>SUM(Q94:Q95)</f>
        <v>0</v>
      </c>
      <c r="R93" s="229"/>
      <c r="S93" s="229"/>
      <c r="T93" s="230"/>
      <c r="U93" s="224"/>
      <c r="V93" s="224">
        <f>SUM(V94:V95)</f>
        <v>3.36</v>
      </c>
      <c r="W93" s="224"/>
      <c r="AG93" t="s">
        <v>132</v>
      </c>
    </row>
    <row r="94" spans="1:60" ht="22.5" outlineLevel="1" x14ac:dyDescent="0.2">
      <c r="A94" s="240">
        <v>34</v>
      </c>
      <c r="B94" s="241" t="s">
        <v>255</v>
      </c>
      <c r="C94" s="255" t="s">
        <v>256</v>
      </c>
      <c r="D94" s="242" t="s">
        <v>170</v>
      </c>
      <c r="E94" s="243">
        <v>1</v>
      </c>
      <c r="F94" s="244"/>
      <c r="G94" s="245">
        <f>ROUND(E94*F94,2)</f>
        <v>0</v>
      </c>
      <c r="H94" s="244"/>
      <c r="I94" s="245">
        <f>ROUND(E94*H94,2)</f>
        <v>0</v>
      </c>
      <c r="J94" s="244"/>
      <c r="K94" s="245">
        <f>ROUND(E94*J94,2)</f>
        <v>0</v>
      </c>
      <c r="L94" s="245">
        <v>21</v>
      </c>
      <c r="M94" s="245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5" t="s">
        <v>257</v>
      </c>
      <c r="S94" s="245" t="s">
        <v>137</v>
      </c>
      <c r="T94" s="246" t="s">
        <v>137</v>
      </c>
      <c r="U94" s="218">
        <v>3.3600000000000003</v>
      </c>
      <c r="V94" s="218">
        <f>ROUND(E94*U94,2)</f>
        <v>3.36</v>
      </c>
      <c r="W94" s="218"/>
      <c r="X94" s="208"/>
      <c r="Y94" s="208"/>
      <c r="Z94" s="208"/>
      <c r="AA94" s="208"/>
      <c r="AB94" s="208"/>
      <c r="AC94" s="208"/>
      <c r="AD94" s="208"/>
      <c r="AE94" s="208"/>
      <c r="AF94" s="208"/>
      <c r="AG94" s="208" t="s">
        <v>138</v>
      </c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40">
        <v>35</v>
      </c>
      <c r="B95" s="241" t="s">
        <v>258</v>
      </c>
      <c r="C95" s="255" t="s">
        <v>259</v>
      </c>
      <c r="D95" s="242" t="s">
        <v>170</v>
      </c>
      <c r="E95" s="243">
        <v>1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5">
        <v>0</v>
      </c>
      <c r="O95" s="245">
        <f>ROUND(E95*N95,2)</f>
        <v>0</v>
      </c>
      <c r="P95" s="245">
        <v>0</v>
      </c>
      <c r="Q95" s="245">
        <f>ROUND(E95*P95,2)</f>
        <v>0</v>
      </c>
      <c r="R95" s="245"/>
      <c r="S95" s="245" t="s">
        <v>171</v>
      </c>
      <c r="T95" s="246" t="s">
        <v>172</v>
      </c>
      <c r="U95" s="218">
        <v>0</v>
      </c>
      <c r="V95" s="218">
        <f>ROUND(E95*U95,2)</f>
        <v>0</v>
      </c>
      <c r="W95" s="218"/>
      <c r="X95" s="208"/>
      <c r="Y95" s="208"/>
      <c r="Z95" s="208"/>
      <c r="AA95" s="208"/>
      <c r="AB95" s="208"/>
      <c r="AC95" s="208"/>
      <c r="AD95" s="208"/>
      <c r="AE95" s="208"/>
      <c r="AF95" s="208"/>
      <c r="AG95" s="208" t="s">
        <v>193</v>
      </c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x14ac:dyDescent="0.2">
      <c r="A96" s="225" t="s">
        <v>131</v>
      </c>
      <c r="B96" s="226" t="s">
        <v>97</v>
      </c>
      <c r="C96" s="250" t="s">
        <v>98</v>
      </c>
      <c r="D96" s="227"/>
      <c r="E96" s="228"/>
      <c r="F96" s="229"/>
      <c r="G96" s="229">
        <f>SUMIF(AG97:AG104,"&lt;&gt;NOR",G97:G104)</f>
        <v>0</v>
      </c>
      <c r="H96" s="229"/>
      <c r="I96" s="229">
        <f>SUM(I97:I104)</f>
        <v>0</v>
      </c>
      <c r="J96" s="229"/>
      <c r="K96" s="229">
        <f>SUM(K97:K104)</f>
        <v>0</v>
      </c>
      <c r="L96" s="229"/>
      <c r="M96" s="229">
        <f>SUM(M97:M104)</f>
        <v>0</v>
      </c>
      <c r="N96" s="229"/>
      <c r="O96" s="229">
        <f>SUM(O97:O104)</f>
        <v>0.08</v>
      </c>
      <c r="P96" s="229"/>
      <c r="Q96" s="229">
        <f>SUM(Q97:Q104)</f>
        <v>0</v>
      </c>
      <c r="R96" s="229"/>
      <c r="S96" s="229"/>
      <c r="T96" s="230"/>
      <c r="U96" s="224"/>
      <c r="V96" s="224">
        <f>SUM(V97:V104)</f>
        <v>30.72</v>
      </c>
      <c r="W96" s="224"/>
      <c r="AG96" t="s">
        <v>132</v>
      </c>
    </row>
    <row r="97" spans="1:60" outlineLevel="1" x14ac:dyDescent="0.2">
      <c r="A97" s="231">
        <v>36</v>
      </c>
      <c r="B97" s="232" t="s">
        <v>260</v>
      </c>
      <c r="C97" s="251" t="s">
        <v>261</v>
      </c>
      <c r="D97" s="233" t="s">
        <v>150</v>
      </c>
      <c r="E97" s="234">
        <v>13.600000000000001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1.5000000000000001E-4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262</v>
      </c>
      <c r="S97" s="236" t="s">
        <v>137</v>
      </c>
      <c r="T97" s="237" t="s">
        <v>137</v>
      </c>
      <c r="U97" s="218">
        <v>0.22800000000000001</v>
      </c>
      <c r="V97" s="218">
        <f>ROUND(E97*U97,2)</f>
        <v>3.1</v>
      </c>
      <c r="W97" s="218"/>
      <c r="X97" s="208"/>
      <c r="Y97" s="208"/>
      <c r="Z97" s="208"/>
      <c r="AA97" s="208"/>
      <c r="AB97" s="208"/>
      <c r="AC97" s="208"/>
      <c r="AD97" s="208"/>
      <c r="AE97" s="208"/>
      <c r="AF97" s="208"/>
      <c r="AG97" s="208" t="s">
        <v>138</v>
      </c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3" t="s">
        <v>263</v>
      </c>
      <c r="D98" s="220"/>
      <c r="E98" s="221">
        <v>13.600000000000001</v>
      </c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08"/>
      <c r="Y98" s="208"/>
      <c r="Z98" s="208"/>
      <c r="AA98" s="208"/>
      <c r="AB98" s="208"/>
      <c r="AC98" s="208"/>
      <c r="AD98" s="208"/>
      <c r="AE98" s="208"/>
      <c r="AF98" s="208"/>
      <c r="AG98" s="208" t="s">
        <v>142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40">
        <v>37</v>
      </c>
      <c r="B99" s="241" t="s">
        <v>264</v>
      </c>
      <c r="C99" s="255" t="s">
        <v>265</v>
      </c>
      <c r="D99" s="242" t="s">
        <v>150</v>
      </c>
      <c r="E99" s="243">
        <v>13.600000000000001</v>
      </c>
      <c r="F99" s="244"/>
      <c r="G99" s="245">
        <f>ROUND(E99*F99,2)</f>
        <v>0</v>
      </c>
      <c r="H99" s="244"/>
      <c r="I99" s="245">
        <f>ROUND(E99*H99,2)</f>
        <v>0</v>
      </c>
      <c r="J99" s="244"/>
      <c r="K99" s="245">
        <f>ROUND(E99*J99,2)</f>
        <v>0</v>
      </c>
      <c r="L99" s="245">
        <v>21</v>
      </c>
      <c r="M99" s="245">
        <f>G99*(1+L99/100)</f>
        <v>0</v>
      </c>
      <c r="N99" s="245">
        <v>4.2000000000000002E-4</v>
      </c>
      <c r="O99" s="245">
        <f>ROUND(E99*N99,2)</f>
        <v>0.01</v>
      </c>
      <c r="P99" s="245">
        <v>0</v>
      </c>
      <c r="Q99" s="245">
        <f>ROUND(E99*P99,2)</f>
        <v>0</v>
      </c>
      <c r="R99" s="245" t="s">
        <v>262</v>
      </c>
      <c r="S99" s="245" t="s">
        <v>137</v>
      </c>
      <c r="T99" s="246" t="s">
        <v>137</v>
      </c>
      <c r="U99" s="218">
        <v>0.28700000000000003</v>
      </c>
      <c r="V99" s="218">
        <f>ROUND(E99*U99,2)</f>
        <v>3.9</v>
      </c>
      <c r="W99" s="218"/>
      <c r="X99" s="208"/>
      <c r="Y99" s="208"/>
      <c r="Z99" s="208"/>
      <c r="AA99" s="208"/>
      <c r="AB99" s="208"/>
      <c r="AC99" s="208"/>
      <c r="AD99" s="208"/>
      <c r="AE99" s="208"/>
      <c r="AF99" s="208"/>
      <c r="AG99" s="208" t="s">
        <v>138</v>
      </c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31">
        <v>38</v>
      </c>
      <c r="B100" s="232" t="s">
        <v>266</v>
      </c>
      <c r="C100" s="251" t="s">
        <v>267</v>
      </c>
      <c r="D100" s="233" t="s">
        <v>150</v>
      </c>
      <c r="E100" s="234">
        <v>218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3.2000000000000003E-4</v>
      </c>
      <c r="O100" s="236">
        <f>ROUND(E100*N100,2)</f>
        <v>7.0000000000000007E-2</v>
      </c>
      <c r="P100" s="236">
        <v>0</v>
      </c>
      <c r="Q100" s="236">
        <f>ROUND(E100*P100,2)</f>
        <v>0</v>
      </c>
      <c r="R100" s="236" t="s">
        <v>262</v>
      </c>
      <c r="S100" s="236" t="s">
        <v>137</v>
      </c>
      <c r="T100" s="237" t="s">
        <v>137</v>
      </c>
      <c r="U100" s="218">
        <v>9.7000000000000003E-2</v>
      </c>
      <c r="V100" s="218">
        <f>ROUND(E100*U100,2)</f>
        <v>21.15</v>
      </c>
      <c r="W100" s="21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138</v>
      </c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2" t="s">
        <v>268</v>
      </c>
      <c r="D101" s="239"/>
      <c r="E101" s="239"/>
      <c r="F101" s="239"/>
      <c r="G101" s="239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140</v>
      </c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15"/>
      <c r="B102" s="216"/>
      <c r="C102" s="253" t="s">
        <v>269</v>
      </c>
      <c r="D102" s="220"/>
      <c r="E102" s="221">
        <v>218</v>
      </c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142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40">
        <v>39</v>
      </c>
      <c r="B103" s="241" t="s">
        <v>270</v>
      </c>
      <c r="C103" s="255" t="s">
        <v>271</v>
      </c>
      <c r="D103" s="242" t="s">
        <v>150</v>
      </c>
      <c r="E103" s="243">
        <v>13.600000000000001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5">
        <v>7.0000000000000007E-5</v>
      </c>
      <c r="O103" s="245">
        <f>ROUND(E103*N103,2)</f>
        <v>0</v>
      </c>
      <c r="P103" s="245">
        <v>0</v>
      </c>
      <c r="Q103" s="245">
        <f>ROUND(E103*P103,2)</f>
        <v>0</v>
      </c>
      <c r="R103" s="245" t="s">
        <v>262</v>
      </c>
      <c r="S103" s="245" t="s">
        <v>137</v>
      </c>
      <c r="T103" s="246" t="s">
        <v>137</v>
      </c>
      <c r="U103" s="218">
        <v>0.14400000000000002</v>
      </c>
      <c r="V103" s="218">
        <f>ROUND(E103*U103,2)</f>
        <v>1.96</v>
      </c>
      <c r="W103" s="21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138</v>
      </c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40">
        <v>40</v>
      </c>
      <c r="B104" s="241" t="s">
        <v>272</v>
      </c>
      <c r="C104" s="255" t="s">
        <v>273</v>
      </c>
      <c r="D104" s="242" t="s">
        <v>150</v>
      </c>
      <c r="E104" s="243">
        <v>13.600000000000001</v>
      </c>
      <c r="F104" s="244"/>
      <c r="G104" s="245">
        <f>ROUND(E104*F104,2)</f>
        <v>0</v>
      </c>
      <c r="H104" s="244"/>
      <c r="I104" s="245">
        <f>ROUND(E104*H104,2)</f>
        <v>0</v>
      </c>
      <c r="J104" s="244"/>
      <c r="K104" s="245">
        <f>ROUND(E104*J104,2)</f>
        <v>0</v>
      </c>
      <c r="L104" s="245">
        <v>21</v>
      </c>
      <c r="M104" s="245">
        <f>G104*(1+L104/100)</f>
        <v>0</v>
      </c>
      <c r="N104" s="245">
        <v>1.0000000000000001E-5</v>
      </c>
      <c r="O104" s="245">
        <f>ROUND(E104*N104,2)</f>
        <v>0</v>
      </c>
      <c r="P104" s="245">
        <v>0</v>
      </c>
      <c r="Q104" s="245">
        <f>ROUND(E104*P104,2)</f>
        <v>0</v>
      </c>
      <c r="R104" s="245" t="s">
        <v>262</v>
      </c>
      <c r="S104" s="245" t="s">
        <v>137</v>
      </c>
      <c r="T104" s="246" t="s">
        <v>137</v>
      </c>
      <c r="U104" s="218">
        <v>4.5000000000000005E-2</v>
      </c>
      <c r="V104" s="218">
        <f>ROUND(E104*U104,2)</f>
        <v>0.61</v>
      </c>
      <c r="W104" s="21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138</v>
      </c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x14ac:dyDescent="0.2">
      <c r="A105" s="225" t="s">
        <v>131</v>
      </c>
      <c r="B105" s="226" t="s">
        <v>99</v>
      </c>
      <c r="C105" s="250" t="s">
        <v>100</v>
      </c>
      <c r="D105" s="227"/>
      <c r="E105" s="228"/>
      <c r="F105" s="229"/>
      <c r="G105" s="229">
        <f>SUMIF(AG106:AG108,"&lt;&gt;NOR",G106:G108)</f>
        <v>0</v>
      </c>
      <c r="H105" s="229"/>
      <c r="I105" s="229">
        <f>SUM(I106:I108)</f>
        <v>0</v>
      </c>
      <c r="J105" s="229"/>
      <c r="K105" s="229">
        <f>SUM(K106:K108)</f>
        <v>0</v>
      </c>
      <c r="L105" s="229"/>
      <c r="M105" s="229">
        <f>SUM(M106:M108)</f>
        <v>0</v>
      </c>
      <c r="N105" s="229"/>
      <c r="O105" s="229">
        <f>SUM(O106:O108)</f>
        <v>0</v>
      </c>
      <c r="P105" s="229"/>
      <c r="Q105" s="229">
        <f>SUM(Q106:Q108)</f>
        <v>0</v>
      </c>
      <c r="R105" s="229"/>
      <c r="S105" s="229"/>
      <c r="T105" s="230"/>
      <c r="U105" s="224"/>
      <c r="V105" s="224">
        <f>SUM(V106:V108)</f>
        <v>0</v>
      </c>
      <c r="W105" s="224"/>
      <c r="AG105" t="s">
        <v>132</v>
      </c>
    </row>
    <row r="106" spans="1:60" outlineLevel="1" x14ac:dyDescent="0.2">
      <c r="A106" s="240">
        <v>41</v>
      </c>
      <c r="B106" s="241" t="s">
        <v>47</v>
      </c>
      <c r="C106" s="255" t="s">
        <v>274</v>
      </c>
      <c r="D106" s="242" t="s">
        <v>170</v>
      </c>
      <c r="E106" s="243">
        <v>2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5"/>
      <c r="S106" s="245" t="s">
        <v>171</v>
      </c>
      <c r="T106" s="246" t="s">
        <v>172</v>
      </c>
      <c r="U106" s="218">
        <v>0</v>
      </c>
      <c r="V106" s="218">
        <f>ROUND(E106*U106,2)</f>
        <v>0</v>
      </c>
      <c r="W106" s="21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138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40">
        <v>42</v>
      </c>
      <c r="B107" s="241" t="s">
        <v>51</v>
      </c>
      <c r="C107" s="255" t="s">
        <v>275</v>
      </c>
      <c r="D107" s="242" t="s">
        <v>170</v>
      </c>
      <c r="E107" s="243">
        <v>1</v>
      </c>
      <c r="F107" s="244"/>
      <c r="G107" s="245">
        <f>ROUND(E107*F107,2)</f>
        <v>0</v>
      </c>
      <c r="H107" s="244"/>
      <c r="I107" s="245">
        <f>ROUND(E107*H107,2)</f>
        <v>0</v>
      </c>
      <c r="J107" s="244"/>
      <c r="K107" s="245">
        <f>ROUND(E107*J107,2)</f>
        <v>0</v>
      </c>
      <c r="L107" s="245">
        <v>21</v>
      </c>
      <c r="M107" s="245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5"/>
      <c r="S107" s="245" t="s">
        <v>171</v>
      </c>
      <c r="T107" s="246" t="s">
        <v>172</v>
      </c>
      <c r="U107" s="218">
        <v>0</v>
      </c>
      <c r="V107" s="218">
        <f>ROUND(E107*U107,2)</f>
        <v>0</v>
      </c>
      <c r="W107" s="21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138</v>
      </c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40">
        <v>43</v>
      </c>
      <c r="B108" s="241" t="s">
        <v>55</v>
      </c>
      <c r="C108" s="255" t="s">
        <v>276</v>
      </c>
      <c r="D108" s="242" t="s">
        <v>170</v>
      </c>
      <c r="E108" s="243">
        <v>1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5">
        <v>0</v>
      </c>
      <c r="O108" s="245">
        <f>ROUND(E108*N108,2)</f>
        <v>0</v>
      </c>
      <c r="P108" s="245">
        <v>0</v>
      </c>
      <c r="Q108" s="245">
        <f>ROUND(E108*P108,2)</f>
        <v>0</v>
      </c>
      <c r="R108" s="245"/>
      <c r="S108" s="245" t="s">
        <v>171</v>
      </c>
      <c r="T108" s="246" t="s">
        <v>172</v>
      </c>
      <c r="U108" s="218">
        <v>0</v>
      </c>
      <c r="V108" s="218">
        <f>ROUND(E108*U108,2)</f>
        <v>0</v>
      </c>
      <c r="W108" s="21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138</v>
      </c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x14ac:dyDescent="0.2">
      <c r="A109" s="225" t="s">
        <v>131</v>
      </c>
      <c r="B109" s="226" t="s">
        <v>104</v>
      </c>
      <c r="C109" s="250" t="s">
        <v>27</v>
      </c>
      <c r="D109" s="227"/>
      <c r="E109" s="228"/>
      <c r="F109" s="229"/>
      <c r="G109" s="229">
        <f>SUMIF(AG110:AG110,"&lt;&gt;NOR",G110:G110)</f>
        <v>0</v>
      </c>
      <c r="H109" s="229"/>
      <c r="I109" s="229">
        <f>SUM(I110:I110)</f>
        <v>0</v>
      </c>
      <c r="J109" s="229"/>
      <c r="K109" s="229">
        <f>SUM(K110:K110)</f>
        <v>0</v>
      </c>
      <c r="L109" s="229"/>
      <c r="M109" s="229">
        <f>SUM(M110:M110)</f>
        <v>0</v>
      </c>
      <c r="N109" s="229"/>
      <c r="O109" s="229">
        <f>SUM(O110:O110)</f>
        <v>0</v>
      </c>
      <c r="P109" s="229"/>
      <c r="Q109" s="229">
        <f>SUM(Q110:Q110)</f>
        <v>0</v>
      </c>
      <c r="R109" s="229"/>
      <c r="S109" s="229"/>
      <c r="T109" s="230"/>
      <c r="U109" s="224"/>
      <c r="V109" s="224">
        <f>SUM(V110:V110)</f>
        <v>0</v>
      </c>
      <c r="W109" s="224"/>
      <c r="AG109" t="s">
        <v>132</v>
      </c>
    </row>
    <row r="110" spans="1:60" outlineLevel="1" x14ac:dyDescent="0.2">
      <c r="A110" s="240">
        <v>44</v>
      </c>
      <c r="B110" s="241" t="s">
        <v>277</v>
      </c>
      <c r="C110" s="255" t="s">
        <v>278</v>
      </c>
      <c r="D110" s="242" t="s">
        <v>279</v>
      </c>
      <c r="E110" s="243">
        <v>1</v>
      </c>
      <c r="F110" s="244"/>
      <c r="G110" s="245">
        <f>ROUND(E110*F110,2)</f>
        <v>0</v>
      </c>
      <c r="H110" s="244"/>
      <c r="I110" s="245">
        <f>ROUND(E110*H110,2)</f>
        <v>0</v>
      </c>
      <c r="J110" s="244"/>
      <c r="K110" s="245">
        <f>ROUND(E110*J110,2)</f>
        <v>0</v>
      </c>
      <c r="L110" s="245">
        <v>21</v>
      </c>
      <c r="M110" s="245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5"/>
      <c r="S110" s="245" t="s">
        <v>137</v>
      </c>
      <c r="T110" s="246" t="s">
        <v>172</v>
      </c>
      <c r="U110" s="218">
        <v>0</v>
      </c>
      <c r="V110" s="218">
        <f>ROUND(E110*U110,2)</f>
        <v>0</v>
      </c>
      <c r="W110" s="21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280</v>
      </c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x14ac:dyDescent="0.2">
      <c r="A111" s="225" t="s">
        <v>131</v>
      </c>
      <c r="B111" s="226" t="s">
        <v>105</v>
      </c>
      <c r="C111" s="250" t="s">
        <v>28</v>
      </c>
      <c r="D111" s="227"/>
      <c r="E111" s="228"/>
      <c r="F111" s="229"/>
      <c r="G111" s="229">
        <f>SUMIF(AG112:AG114,"&lt;&gt;NOR",G112:G114)</f>
        <v>0</v>
      </c>
      <c r="H111" s="229"/>
      <c r="I111" s="229">
        <f>SUM(I112:I114)</f>
        <v>0</v>
      </c>
      <c r="J111" s="229"/>
      <c r="K111" s="229">
        <f>SUM(K112:K114)</f>
        <v>0</v>
      </c>
      <c r="L111" s="229"/>
      <c r="M111" s="229">
        <f>SUM(M112:M114)</f>
        <v>0</v>
      </c>
      <c r="N111" s="229"/>
      <c r="O111" s="229">
        <f>SUM(O112:O114)</f>
        <v>0</v>
      </c>
      <c r="P111" s="229"/>
      <c r="Q111" s="229">
        <f>SUM(Q112:Q114)</f>
        <v>0</v>
      </c>
      <c r="R111" s="229"/>
      <c r="S111" s="229"/>
      <c r="T111" s="230"/>
      <c r="U111" s="224"/>
      <c r="V111" s="224">
        <f>SUM(V112:V114)</f>
        <v>0</v>
      </c>
      <c r="W111" s="224"/>
      <c r="AG111" t="s">
        <v>132</v>
      </c>
    </row>
    <row r="112" spans="1:60" outlineLevel="1" x14ac:dyDescent="0.2">
      <c r="A112" s="240">
        <v>45</v>
      </c>
      <c r="B112" s="241" t="s">
        <v>281</v>
      </c>
      <c r="C112" s="255" t="s">
        <v>282</v>
      </c>
      <c r="D112" s="242" t="s">
        <v>279</v>
      </c>
      <c r="E112" s="243">
        <v>1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5">
        <v>0</v>
      </c>
      <c r="O112" s="245">
        <f>ROUND(E112*N112,2)</f>
        <v>0</v>
      </c>
      <c r="P112" s="245">
        <v>0</v>
      </c>
      <c r="Q112" s="245">
        <f>ROUND(E112*P112,2)</f>
        <v>0</v>
      </c>
      <c r="R112" s="245"/>
      <c r="S112" s="245" t="s">
        <v>137</v>
      </c>
      <c r="T112" s="246" t="s">
        <v>172</v>
      </c>
      <c r="U112" s="218">
        <v>0</v>
      </c>
      <c r="V112" s="218">
        <f>ROUND(E112*U112,2)</f>
        <v>0</v>
      </c>
      <c r="W112" s="21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280</v>
      </c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">
      <c r="A113" s="240">
        <v>46</v>
      </c>
      <c r="B113" s="241" t="s">
        <v>283</v>
      </c>
      <c r="C113" s="255" t="s">
        <v>284</v>
      </c>
      <c r="D113" s="242" t="s">
        <v>279</v>
      </c>
      <c r="E113" s="243">
        <v>1</v>
      </c>
      <c r="F113" s="244"/>
      <c r="G113" s="245">
        <f>ROUND(E113*F113,2)</f>
        <v>0</v>
      </c>
      <c r="H113" s="244"/>
      <c r="I113" s="245">
        <f>ROUND(E113*H113,2)</f>
        <v>0</v>
      </c>
      <c r="J113" s="244"/>
      <c r="K113" s="245">
        <f>ROUND(E113*J113,2)</f>
        <v>0</v>
      </c>
      <c r="L113" s="245">
        <v>21</v>
      </c>
      <c r="M113" s="245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5"/>
      <c r="S113" s="245" t="s">
        <v>137</v>
      </c>
      <c r="T113" s="246" t="s">
        <v>172</v>
      </c>
      <c r="U113" s="218">
        <v>0</v>
      </c>
      <c r="V113" s="218">
        <f>ROUND(E113*U113,2)</f>
        <v>0</v>
      </c>
      <c r="W113" s="21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285</v>
      </c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31">
        <v>47</v>
      </c>
      <c r="B114" s="232" t="s">
        <v>286</v>
      </c>
      <c r="C114" s="251" t="s">
        <v>287</v>
      </c>
      <c r="D114" s="233" t="s">
        <v>279</v>
      </c>
      <c r="E114" s="234">
        <v>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/>
      <c r="S114" s="236" t="s">
        <v>137</v>
      </c>
      <c r="T114" s="237" t="s">
        <v>172</v>
      </c>
      <c r="U114" s="218">
        <v>0</v>
      </c>
      <c r="V114" s="218">
        <f>ROUND(E114*U114,2)</f>
        <v>0</v>
      </c>
      <c r="W114" s="21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288</v>
      </c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x14ac:dyDescent="0.2">
      <c r="A115" s="5"/>
      <c r="B115" s="6"/>
      <c r="C115" s="258"/>
      <c r="D115" s="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E115">
        <v>15</v>
      </c>
      <c r="AF115">
        <v>21</v>
      </c>
    </row>
    <row r="116" spans="1:60" x14ac:dyDescent="0.2">
      <c r="A116" s="211"/>
      <c r="B116" s="212" t="s">
        <v>29</v>
      </c>
      <c r="C116" s="259"/>
      <c r="D116" s="213"/>
      <c r="E116" s="214"/>
      <c r="F116" s="214"/>
      <c r="G116" s="249">
        <f>G8+G22+G36+G49+G61+G72+G75+G77+G82+G93+G96+G105+G109+G111</f>
        <v>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AE116">
        <f>SUMIF(L7:L114,AE115,G7:G114)</f>
        <v>0</v>
      </c>
      <c r="AF116">
        <f>SUMIF(L7:L114,AF115,G7:G114)</f>
        <v>0</v>
      </c>
      <c r="AG116" t="s">
        <v>289</v>
      </c>
    </row>
    <row r="117" spans="1:60" x14ac:dyDescent="0.2">
      <c r="C117" s="260"/>
      <c r="D117" s="192"/>
      <c r="AG117" t="s">
        <v>290</v>
      </c>
    </row>
    <row r="118" spans="1:60" x14ac:dyDescent="0.2">
      <c r="D118" s="192"/>
    </row>
    <row r="119" spans="1:60" x14ac:dyDescent="0.2">
      <c r="D119" s="192"/>
    </row>
    <row r="120" spans="1:60" x14ac:dyDescent="0.2">
      <c r="D120" s="192"/>
    </row>
    <row r="121" spans="1:60" x14ac:dyDescent="0.2">
      <c r="D121" s="192"/>
    </row>
    <row r="122" spans="1:60" x14ac:dyDescent="0.2">
      <c r="D122" s="192"/>
    </row>
    <row r="123" spans="1:60" x14ac:dyDescent="0.2">
      <c r="D123" s="192"/>
    </row>
    <row r="124" spans="1:60" x14ac:dyDescent="0.2">
      <c r="D124" s="192"/>
    </row>
    <row r="125" spans="1:60" x14ac:dyDescent="0.2">
      <c r="D125" s="192"/>
    </row>
    <row r="126" spans="1:60" x14ac:dyDescent="0.2">
      <c r="D126" s="192"/>
    </row>
    <row r="127" spans="1:60" x14ac:dyDescent="0.2">
      <c r="D127" s="192"/>
    </row>
    <row r="128" spans="1:60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C9AC" sheet="1"/>
  <mergeCells count="16">
    <mergeCell ref="C63:G63"/>
    <mergeCell ref="C81:G81"/>
    <mergeCell ref="C92:G92"/>
    <mergeCell ref="C101:G101"/>
    <mergeCell ref="C18:G18"/>
    <mergeCell ref="C21:G21"/>
    <mergeCell ref="C24:G24"/>
    <mergeCell ref="C51:G51"/>
    <mergeCell ref="C54:G54"/>
    <mergeCell ref="C57:G5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106</v>
      </c>
      <c r="B1" s="193"/>
      <c r="C1" s="193"/>
      <c r="D1" s="193"/>
      <c r="E1" s="193"/>
      <c r="F1" s="193"/>
      <c r="G1" s="193"/>
      <c r="AG1" t="s">
        <v>107</v>
      </c>
    </row>
    <row r="2" spans="1:60" ht="24.95" customHeight="1" x14ac:dyDescent="0.2">
      <c r="A2" s="194" t="s">
        <v>7</v>
      </c>
      <c r="B2" s="75" t="s">
        <v>44</v>
      </c>
      <c r="C2" s="197" t="s">
        <v>45</v>
      </c>
      <c r="D2" s="195"/>
      <c r="E2" s="195"/>
      <c r="F2" s="195"/>
      <c r="G2" s="196"/>
      <c r="AG2" t="s">
        <v>108</v>
      </c>
    </row>
    <row r="3" spans="1:60" ht="24.95" customHeight="1" x14ac:dyDescent="0.2">
      <c r="A3" s="194" t="s">
        <v>8</v>
      </c>
      <c r="B3" s="75" t="s">
        <v>51</v>
      </c>
      <c r="C3" s="197" t="s">
        <v>52</v>
      </c>
      <c r="D3" s="195"/>
      <c r="E3" s="195"/>
      <c r="F3" s="195"/>
      <c r="G3" s="196"/>
      <c r="AC3" s="126" t="s">
        <v>108</v>
      </c>
      <c r="AG3" t="s">
        <v>109</v>
      </c>
    </row>
    <row r="4" spans="1:60" ht="24.95" customHeight="1" x14ac:dyDescent="0.2">
      <c r="A4" s="198" t="s">
        <v>9</v>
      </c>
      <c r="B4" s="199" t="s">
        <v>53</v>
      </c>
      <c r="C4" s="200" t="s">
        <v>54</v>
      </c>
      <c r="D4" s="201"/>
      <c r="E4" s="201"/>
      <c r="F4" s="201"/>
      <c r="G4" s="202"/>
      <c r="AG4" t="s">
        <v>110</v>
      </c>
    </row>
    <row r="5" spans="1:60" x14ac:dyDescent="0.2">
      <c r="D5" s="192"/>
    </row>
    <row r="6" spans="1:60" ht="38.25" x14ac:dyDescent="0.2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29</v>
      </c>
      <c r="H6" s="207" t="s">
        <v>30</v>
      </c>
      <c r="I6" s="207" t="s">
        <v>117</v>
      </c>
      <c r="J6" s="207" t="s">
        <v>31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5" t="s">
        <v>131</v>
      </c>
      <c r="B8" s="226" t="s">
        <v>71</v>
      </c>
      <c r="C8" s="250" t="s">
        <v>72</v>
      </c>
      <c r="D8" s="227"/>
      <c r="E8" s="228"/>
      <c r="F8" s="229"/>
      <c r="G8" s="229">
        <f>SUMIF(AG9:AG45,"&lt;&gt;NOR",G9:G45)</f>
        <v>0</v>
      </c>
      <c r="H8" s="229"/>
      <c r="I8" s="229">
        <f>SUM(I9:I45)</f>
        <v>0</v>
      </c>
      <c r="J8" s="229"/>
      <c r="K8" s="229">
        <f>SUM(K9:K45)</f>
        <v>0</v>
      </c>
      <c r="L8" s="229"/>
      <c r="M8" s="229">
        <f>SUM(M9:M45)</f>
        <v>0</v>
      </c>
      <c r="N8" s="229"/>
      <c r="O8" s="229">
        <f>SUM(O9:O45)</f>
        <v>108.19</v>
      </c>
      <c r="P8" s="229"/>
      <c r="Q8" s="229">
        <f>SUM(Q9:Q45)</f>
        <v>0</v>
      </c>
      <c r="R8" s="229"/>
      <c r="S8" s="229"/>
      <c r="T8" s="230"/>
      <c r="U8" s="224"/>
      <c r="V8" s="224">
        <f>SUM(V9:V45)</f>
        <v>185.70000000000002</v>
      </c>
      <c r="W8" s="224"/>
      <c r="AG8" t="s">
        <v>132</v>
      </c>
    </row>
    <row r="9" spans="1:60" ht="22.5" outlineLevel="1" x14ac:dyDescent="0.2">
      <c r="A9" s="231">
        <v>1</v>
      </c>
      <c r="B9" s="232" t="s">
        <v>291</v>
      </c>
      <c r="C9" s="251" t="s">
        <v>292</v>
      </c>
      <c r="D9" s="233" t="s">
        <v>135</v>
      </c>
      <c r="E9" s="234">
        <v>67.176000000000002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136</v>
      </c>
      <c r="S9" s="236" t="s">
        <v>137</v>
      </c>
      <c r="T9" s="237" t="s">
        <v>137</v>
      </c>
      <c r="U9" s="218">
        <v>0.36800000000000005</v>
      </c>
      <c r="V9" s="218">
        <f>ROUND(E9*U9,2)</f>
        <v>24.72</v>
      </c>
      <c r="W9" s="218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2" t="s">
        <v>293</v>
      </c>
      <c r="D10" s="239"/>
      <c r="E10" s="239"/>
      <c r="F10" s="239"/>
      <c r="G10" s="239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140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3" t="s">
        <v>294</v>
      </c>
      <c r="D11" s="220"/>
      <c r="E11" s="221">
        <v>63.720000000000006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142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15"/>
      <c r="B12" s="216"/>
      <c r="C12" s="253" t="s">
        <v>295</v>
      </c>
      <c r="D12" s="220"/>
      <c r="E12" s="221">
        <v>3.4560000000000004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142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ht="22.5" outlineLevel="1" x14ac:dyDescent="0.2">
      <c r="A13" s="231">
        <v>2</v>
      </c>
      <c r="B13" s="232" t="s">
        <v>296</v>
      </c>
      <c r="C13" s="251" t="s">
        <v>297</v>
      </c>
      <c r="D13" s="233" t="s">
        <v>135</v>
      </c>
      <c r="E13" s="234">
        <v>67.176000000000002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 t="s">
        <v>136</v>
      </c>
      <c r="S13" s="236" t="s">
        <v>137</v>
      </c>
      <c r="T13" s="237" t="s">
        <v>137</v>
      </c>
      <c r="U13" s="218">
        <v>5.8000000000000003E-2</v>
      </c>
      <c r="V13" s="218">
        <f>ROUND(E13*U13,2)</f>
        <v>3.9</v>
      </c>
      <c r="W13" s="218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138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2" t="s">
        <v>293</v>
      </c>
      <c r="D14" s="239"/>
      <c r="E14" s="239"/>
      <c r="F14" s="239"/>
      <c r="G14" s="239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140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3" t="s">
        <v>298</v>
      </c>
      <c r="D15" s="220"/>
      <c r="E15" s="221">
        <v>67.176000000000002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142</v>
      </c>
      <c r="AH15" s="208">
        <v>5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31">
        <v>3</v>
      </c>
      <c r="B16" s="232" t="s">
        <v>299</v>
      </c>
      <c r="C16" s="251" t="s">
        <v>300</v>
      </c>
      <c r="D16" s="233" t="s">
        <v>135</v>
      </c>
      <c r="E16" s="234">
        <v>36.400000000000006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136</v>
      </c>
      <c r="S16" s="236" t="s">
        <v>137</v>
      </c>
      <c r="T16" s="237" t="s">
        <v>137</v>
      </c>
      <c r="U16" s="218">
        <v>0.36500000000000005</v>
      </c>
      <c r="V16" s="218">
        <f>ROUND(E16*U16,2)</f>
        <v>13.29</v>
      </c>
      <c r="W16" s="218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138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 x14ac:dyDescent="0.2">
      <c r="A17" s="215"/>
      <c r="B17" s="216"/>
      <c r="C17" s="252" t="s">
        <v>301</v>
      </c>
      <c r="D17" s="239"/>
      <c r="E17" s="239"/>
      <c r="F17" s="239"/>
      <c r="G17" s="239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140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38" t="str">
        <f>C17</f>
        <v>zapažených i nezapažených s urovnáním dna do předepsaného profilu a spádu, s přehozením výkopku na přilehlém terénu na vzdálenost do 3 m od podélné osy rýhy nebo s naložením výkopku na dopravní prostředek.</v>
      </c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3" t="s">
        <v>302</v>
      </c>
      <c r="D18" s="220"/>
      <c r="E18" s="221">
        <v>36.400000000000006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142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31">
        <v>4</v>
      </c>
      <c r="B19" s="232" t="s">
        <v>303</v>
      </c>
      <c r="C19" s="251" t="s">
        <v>304</v>
      </c>
      <c r="D19" s="233" t="s">
        <v>135</v>
      </c>
      <c r="E19" s="234">
        <v>36.400000000000006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 t="s">
        <v>136</v>
      </c>
      <c r="S19" s="236" t="s">
        <v>137</v>
      </c>
      <c r="T19" s="237" t="s">
        <v>137</v>
      </c>
      <c r="U19" s="218">
        <v>0.38980000000000004</v>
      </c>
      <c r="V19" s="218">
        <f>ROUND(E19*U19,2)</f>
        <v>14.19</v>
      </c>
      <c r="W19" s="218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138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2.5" outlineLevel="1" x14ac:dyDescent="0.2">
      <c r="A20" s="215"/>
      <c r="B20" s="216"/>
      <c r="C20" s="252" t="s">
        <v>301</v>
      </c>
      <c r="D20" s="239"/>
      <c r="E20" s="239"/>
      <c r="F20" s="239"/>
      <c r="G20" s="239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140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38" t="str">
        <f>C20</f>
        <v>zapažených i nezapažených s urovnáním dna do předepsaného profilu a spádu, s přehozením výkopku na přilehlém terénu na vzdálenost do 3 m od podélné osy rýhy nebo s naložením výkopku na dopravní prostředek.</v>
      </c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31">
        <v>5</v>
      </c>
      <c r="B21" s="232" t="s">
        <v>305</v>
      </c>
      <c r="C21" s="251" t="s">
        <v>306</v>
      </c>
      <c r="D21" s="233" t="s">
        <v>135</v>
      </c>
      <c r="E21" s="234">
        <v>6.5970000000000004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136</v>
      </c>
      <c r="S21" s="236" t="s">
        <v>137</v>
      </c>
      <c r="T21" s="237" t="s">
        <v>137</v>
      </c>
      <c r="U21" s="218">
        <v>3.5330000000000004</v>
      </c>
      <c r="V21" s="218">
        <f>ROUND(E21*U21,2)</f>
        <v>23.31</v>
      </c>
      <c r="W21" s="218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138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15"/>
      <c r="B22" s="216"/>
      <c r="C22" s="252" t="s">
        <v>307</v>
      </c>
      <c r="D22" s="239"/>
      <c r="E22" s="239"/>
      <c r="F22" s="239"/>
      <c r="G22" s="239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140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3" t="s">
        <v>308</v>
      </c>
      <c r="D23" s="220"/>
      <c r="E23" s="221">
        <v>6.5970000000000004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142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31">
        <v>6</v>
      </c>
      <c r="B24" s="232" t="s">
        <v>309</v>
      </c>
      <c r="C24" s="251" t="s">
        <v>310</v>
      </c>
      <c r="D24" s="233" t="s">
        <v>150</v>
      </c>
      <c r="E24" s="234">
        <v>60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2.0200000000000001E-3</v>
      </c>
      <c r="O24" s="236">
        <f>ROUND(E24*N24,2)</f>
        <v>0.12</v>
      </c>
      <c r="P24" s="236">
        <v>0</v>
      </c>
      <c r="Q24" s="236">
        <f>ROUND(E24*P24,2)</f>
        <v>0</v>
      </c>
      <c r="R24" s="236" t="s">
        <v>136</v>
      </c>
      <c r="S24" s="236" t="s">
        <v>137</v>
      </c>
      <c r="T24" s="237" t="s">
        <v>137</v>
      </c>
      <c r="U24" s="218">
        <v>0.45800000000000002</v>
      </c>
      <c r="V24" s="218">
        <f>ROUND(E24*U24,2)</f>
        <v>27.48</v>
      </c>
      <c r="W24" s="218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138</v>
      </c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15"/>
      <c r="B25" s="216"/>
      <c r="C25" s="252" t="s">
        <v>151</v>
      </c>
      <c r="D25" s="239"/>
      <c r="E25" s="239"/>
      <c r="F25" s="239"/>
      <c r="G25" s="239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140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3" t="s">
        <v>311</v>
      </c>
      <c r="D26" s="220"/>
      <c r="E26" s="221">
        <v>60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142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31">
        <v>7</v>
      </c>
      <c r="B27" s="232" t="s">
        <v>312</v>
      </c>
      <c r="C27" s="251" t="s">
        <v>313</v>
      </c>
      <c r="D27" s="233" t="s">
        <v>150</v>
      </c>
      <c r="E27" s="234">
        <v>60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 t="s">
        <v>136</v>
      </c>
      <c r="S27" s="236" t="s">
        <v>137</v>
      </c>
      <c r="T27" s="237" t="s">
        <v>137</v>
      </c>
      <c r="U27" s="218">
        <v>0.17100000000000001</v>
      </c>
      <c r="V27" s="218">
        <f>ROUND(E27*U27,2)</f>
        <v>10.26</v>
      </c>
      <c r="W27" s="218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138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2" t="s">
        <v>314</v>
      </c>
      <c r="D28" s="239"/>
      <c r="E28" s="239"/>
      <c r="F28" s="239"/>
      <c r="G28" s="239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140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ht="22.5" outlineLevel="1" x14ac:dyDescent="0.2">
      <c r="A29" s="231">
        <v>8</v>
      </c>
      <c r="B29" s="232" t="s">
        <v>315</v>
      </c>
      <c r="C29" s="251" t="s">
        <v>316</v>
      </c>
      <c r="D29" s="233" t="s">
        <v>135</v>
      </c>
      <c r="E29" s="234">
        <v>33.273000000000003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 t="s">
        <v>136</v>
      </c>
      <c r="S29" s="236" t="s">
        <v>137</v>
      </c>
      <c r="T29" s="237" t="s">
        <v>137</v>
      </c>
      <c r="U29" s="218">
        <v>1.1000000000000001E-2</v>
      </c>
      <c r="V29" s="218">
        <f>ROUND(E29*U29,2)</f>
        <v>0.37</v>
      </c>
      <c r="W29" s="218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138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15"/>
      <c r="B30" s="216"/>
      <c r="C30" s="252" t="s">
        <v>317</v>
      </c>
      <c r="D30" s="239"/>
      <c r="E30" s="239"/>
      <c r="F30" s="239"/>
      <c r="G30" s="239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140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3" t="s">
        <v>298</v>
      </c>
      <c r="D31" s="220"/>
      <c r="E31" s="221">
        <v>67.176000000000002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142</v>
      </c>
      <c r="AH31" s="208">
        <v>5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3" t="s">
        <v>318</v>
      </c>
      <c r="D32" s="220"/>
      <c r="E32" s="221">
        <v>6.5970000000000004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142</v>
      </c>
      <c r="AH32" s="208">
        <v>5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3" t="s">
        <v>319</v>
      </c>
      <c r="D33" s="220"/>
      <c r="E33" s="221">
        <v>-40.5</v>
      </c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142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2.5" outlineLevel="1" x14ac:dyDescent="0.2">
      <c r="A34" s="240">
        <v>9</v>
      </c>
      <c r="B34" s="241" t="s">
        <v>320</v>
      </c>
      <c r="C34" s="255" t="s">
        <v>321</v>
      </c>
      <c r="D34" s="242" t="s">
        <v>135</v>
      </c>
      <c r="E34" s="243">
        <v>33.273000000000003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21</v>
      </c>
      <c r="M34" s="245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5" t="s">
        <v>136</v>
      </c>
      <c r="S34" s="245" t="s">
        <v>137</v>
      </c>
      <c r="T34" s="246" t="s">
        <v>137</v>
      </c>
      <c r="U34" s="218">
        <v>0.65200000000000002</v>
      </c>
      <c r="V34" s="218">
        <f>ROUND(E34*U34,2)</f>
        <v>21.69</v>
      </c>
      <c r="W34" s="218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138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ht="22.5" outlineLevel="1" x14ac:dyDescent="0.2">
      <c r="A35" s="240">
        <v>10</v>
      </c>
      <c r="B35" s="241" t="s">
        <v>322</v>
      </c>
      <c r="C35" s="255" t="s">
        <v>323</v>
      </c>
      <c r="D35" s="242" t="s">
        <v>135</v>
      </c>
      <c r="E35" s="243">
        <v>33.273000000000003</v>
      </c>
      <c r="F35" s="244"/>
      <c r="G35" s="245">
        <f>ROUND(E35*F35,2)</f>
        <v>0</v>
      </c>
      <c r="H35" s="244"/>
      <c r="I35" s="245">
        <f>ROUND(E35*H35,2)</f>
        <v>0</v>
      </c>
      <c r="J35" s="244"/>
      <c r="K35" s="245">
        <f>ROUND(E35*J35,2)</f>
        <v>0</v>
      </c>
      <c r="L35" s="245">
        <v>21</v>
      </c>
      <c r="M35" s="245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5" t="s">
        <v>136</v>
      </c>
      <c r="S35" s="245" t="s">
        <v>137</v>
      </c>
      <c r="T35" s="246" t="s">
        <v>137</v>
      </c>
      <c r="U35" s="218">
        <v>9.0000000000000011E-3</v>
      </c>
      <c r="V35" s="218">
        <f>ROUND(E35*U35,2)</f>
        <v>0.3</v>
      </c>
      <c r="W35" s="218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138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ht="22.5" outlineLevel="1" x14ac:dyDescent="0.2">
      <c r="A36" s="231">
        <v>11</v>
      </c>
      <c r="B36" s="232" t="s">
        <v>324</v>
      </c>
      <c r="C36" s="251" t="s">
        <v>325</v>
      </c>
      <c r="D36" s="233" t="s">
        <v>135</v>
      </c>
      <c r="E36" s="234">
        <v>103.57600000000001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 t="s">
        <v>136</v>
      </c>
      <c r="S36" s="236" t="s">
        <v>137</v>
      </c>
      <c r="T36" s="237" t="s">
        <v>137</v>
      </c>
      <c r="U36" s="218">
        <v>0.20200000000000001</v>
      </c>
      <c r="V36" s="218">
        <f>ROUND(E36*U36,2)</f>
        <v>20.92</v>
      </c>
      <c r="W36" s="218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138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15"/>
      <c r="B37" s="216"/>
      <c r="C37" s="252" t="s">
        <v>326</v>
      </c>
      <c r="D37" s="239"/>
      <c r="E37" s="239"/>
      <c r="F37" s="239"/>
      <c r="G37" s="239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140</v>
      </c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3" t="s">
        <v>327</v>
      </c>
      <c r="D38" s="220"/>
      <c r="E38" s="221">
        <v>67.176000000000002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142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15"/>
      <c r="B39" s="216"/>
      <c r="C39" s="253" t="s">
        <v>328</v>
      </c>
      <c r="D39" s="220"/>
      <c r="E39" s="221">
        <v>36.400000000000006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142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31">
        <v>12</v>
      </c>
      <c r="B40" s="232" t="s">
        <v>329</v>
      </c>
      <c r="C40" s="251" t="s">
        <v>330</v>
      </c>
      <c r="D40" s="233" t="s">
        <v>135</v>
      </c>
      <c r="E40" s="234">
        <v>15.925000000000001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1.7000000000000002</v>
      </c>
      <c r="O40" s="236">
        <f>ROUND(E40*N40,2)</f>
        <v>27.07</v>
      </c>
      <c r="P40" s="236">
        <v>0</v>
      </c>
      <c r="Q40" s="236">
        <f>ROUND(E40*P40,2)</f>
        <v>0</v>
      </c>
      <c r="R40" s="236" t="s">
        <v>136</v>
      </c>
      <c r="S40" s="236" t="s">
        <v>137</v>
      </c>
      <c r="T40" s="237" t="s">
        <v>137</v>
      </c>
      <c r="U40" s="218">
        <v>1.5870000000000002</v>
      </c>
      <c r="V40" s="218">
        <f>ROUND(E40*U40,2)</f>
        <v>25.27</v>
      </c>
      <c r="W40" s="218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138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ht="22.5" outlineLevel="1" x14ac:dyDescent="0.2">
      <c r="A41" s="215"/>
      <c r="B41" s="216"/>
      <c r="C41" s="252" t="s">
        <v>331</v>
      </c>
      <c r="D41" s="239"/>
      <c r="E41" s="239"/>
      <c r="F41" s="239"/>
      <c r="G41" s="239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140</v>
      </c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38" t="str">
        <f>C41</f>
        <v>sypaninou z vhodných hornin tř. 1 - 4 nebo materiálem připraveným podél výkopu ve vzdálenosti do 3 m od jeho kraje, pro jakoukoliv hloubku výkopu a jakoukoliv míru zhutnění,</v>
      </c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3" t="s">
        <v>332</v>
      </c>
      <c r="D42" s="220"/>
      <c r="E42" s="221">
        <v>15.925000000000001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142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40">
        <v>13</v>
      </c>
      <c r="B43" s="241" t="s">
        <v>333</v>
      </c>
      <c r="C43" s="255" t="s">
        <v>334</v>
      </c>
      <c r="D43" s="242" t="s">
        <v>135</v>
      </c>
      <c r="E43" s="243">
        <v>33.273000000000003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21</v>
      </c>
      <c r="M43" s="245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5" t="s">
        <v>136</v>
      </c>
      <c r="S43" s="245" t="s">
        <v>137</v>
      </c>
      <c r="T43" s="246" t="s">
        <v>137</v>
      </c>
      <c r="U43" s="218">
        <v>0</v>
      </c>
      <c r="V43" s="218">
        <f>ROUND(E43*U43,2)</f>
        <v>0</v>
      </c>
      <c r="W43" s="218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138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31">
        <v>14</v>
      </c>
      <c r="B44" s="232" t="s">
        <v>335</v>
      </c>
      <c r="C44" s="251" t="s">
        <v>336</v>
      </c>
      <c r="D44" s="233" t="s">
        <v>229</v>
      </c>
      <c r="E44" s="234">
        <v>81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1</v>
      </c>
      <c r="O44" s="236">
        <f>ROUND(E44*N44,2)</f>
        <v>81</v>
      </c>
      <c r="P44" s="236">
        <v>0</v>
      </c>
      <c r="Q44" s="236">
        <f>ROUND(E44*P44,2)</f>
        <v>0</v>
      </c>
      <c r="R44" s="236" t="s">
        <v>249</v>
      </c>
      <c r="S44" s="236" t="s">
        <v>137</v>
      </c>
      <c r="T44" s="237" t="s">
        <v>137</v>
      </c>
      <c r="U44" s="218">
        <v>0</v>
      </c>
      <c r="V44" s="218">
        <f>ROUND(E44*U44,2)</f>
        <v>0</v>
      </c>
      <c r="W44" s="218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193</v>
      </c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3" t="s">
        <v>337</v>
      </c>
      <c r="D45" s="220"/>
      <c r="E45" s="221">
        <v>81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142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x14ac:dyDescent="0.2">
      <c r="A46" s="225" t="s">
        <v>131</v>
      </c>
      <c r="B46" s="226" t="s">
        <v>73</v>
      </c>
      <c r="C46" s="250" t="s">
        <v>74</v>
      </c>
      <c r="D46" s="227"/>
      <c r="E46" s="228"/>
      <c r="F46" s="229"/>
      <c r="G46" s="229">
        <f>SUMIF(AG47:AG56,"&lt;&gt;NOR",G47:G56)</f>
        <v>0</v>
      </c>
      <c r="H46" s="229"/>
      <c r="I46" s="229">
        <f>SUM(I47:I56)</f>
        <v>0</v>
      </c>
      <c r="J46" s="229"/>
      <c r="K46" s="229">
        <f>SUM(K47:K56)</f>
        <v>0</v>
      </c>
      <c r="L46" s="229"/>
      <c r="M46" s="229">
        <f>SUM(M47:M56)</f>
        <v>0</v>
      </c>
      <c r="N46" s="229"/>
      <c r="O46" s="229">
        <f>SUM(O47:O56)</f>
        <v>24.12</v>
      </c>
      <c r="P46" s="229"/>
      <c r="Q46" s="229">
        <f>SUM(Q47:Q56)</f>
        <v>0</v>
      </c>
      <c r="R46" s="229"/>
      <c r="S46" s="229"/>
      <c r="T46" s="230"/>
      <c r="U46" s="224"/>
      <c r="V46" s="224">
        <f>SUM(V47:V56)</f>
        <v>58.27</v>
      </c>
      <c r="W46" s="224"/>
      <c r="AG46" t="s">
        <v>132</v>
      </c>
    </row>
    <row r="47" spans="1:60" outlineLevel="1" x14ac:dyDescent="0.2">
      <c r="A47" s="231">
        <v>15</v>
      </c>
      <c r="B47" s="232" t="s">
        <v>338</v>
      </c>
      <c r="C47" s="251" t="s">
        <v>339</v>
      </c>
      <c r="D47" s="233" t="s">
        <v>150</v>
      </c>
      <c r="E47" s="234">
        <v>189.5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1.8000000000000001E-4</v>
      </c>
      <c r="O47" s="236">
        <f>ROUND(E47*N47,2)</f>
        <v>0.03</v>
      </c>
      <c r="P47" s="236">
        <v>0</v>
      </c>
      <c r="Q47" s="236">
        <f>ROUND(E47*P47,2)</f>
        <v>0</v>
      </c>
      <c r="R47" s="236" t="s">
        <v>166</v>
      </c>
      <c r="S47" s="236" t="s">
        <v>137</v>
      </c>
      <c r="T47" s="237" t="s">
        <v>137</v>
      </c>
      <c r="U47" s="218">
        <v>7.5000000000000011E-2</v>
      </c>
      <c r="V47" s="218">
        <f>ROUND(E47*U47,2)</f>
        <v>14.21</v>
      </c>
      <c r="W47" s="218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138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2" t="s">
        <v>340</v>
      </c>
      <c r="D48" s="239"/>
      <c r="E48" s="239"/>
      <c r="F48" s="239"/>
      <c r="G48" s="239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140</v>
      </c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3" t="s">
        <v>341</v>
      </c>
      <c r="D49" s="220"/>
      <c r="E49" s="221">
        <v>77</v>
      </c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142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3" t="s">
        <v>342</v>
      </c>
      <c r="D50" s="220"/>
      <c r="E50" s="221">
        <v>112.5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142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31">
        <v>16</v>
      </c>
      <c r="B51" s="232" t="s">
        <v>343</v>
      </c>
      <c r="C51" s="251" t="s">
        <v>344</v>
      </c>
      <c r="D51" s="233" t="s">
        <v>179</v>
      </c>
      <c r="E51" s="234">
        <v>55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0.43681000000000003</v>
      </c>
      <c r="O51" s="236">
        <f>ROUND(E51*N51,2)</f>
        <v>24.02</v>
      </c>
      <c r="P51" s="236">
        <v>0</v>
      </c>
      <c r="Q51" s="236">
        <f>ROUND(E51*P51,2)</f>
        <v>0</v>
      </c>
      <c r="R51" s="236"/>
      <c r="S51" s="236" t="s">
        <v>171</v>
      </c>
      <c r="T51" s="237" t="s">
        <v>172</v>
      </c>
      <c r="U51" s="218">
        <v>0.8011100000000001</v>
      </c>
      <c r="V51" s="218">
        <f>ROUND(E51*U51,2)</f>
        <v>44.06</v>
      </c>
      <c r="W51" s="218"/>
      <c r="X51" s="208"/>
      <c r="Y51" s="208"/>
      <c r="Z51" s="208"/>
      <c r="AA51" s="208"/>
      <c r="AB51" s="208"/>
      <c r="AC51" s="208"/>
      <c r="AD51" s="208"/>
      <c r="AE51" s="208"/>
      <c r="AF51" s="208"/>
      <c r="AG51" s="208" t="s">
        <v>345</v>
      </c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3" t="s">
        <v>346</v>
      </c>
      <c r="D52" s="220"/>
      <c r="E52" s="221">
        <v>55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142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ht="22.5" outlineLevel="1" x14ac:dyDescent="0.2">
      <c r="A53" s="231">
        <v>17</v>
      </c>
      <c r="B53" s="232" t="s">
        <v>347</v>
      </c>
      <c r="C53" s="251" t="s">
        <v>348</v>
      </c>
      <c r="D53" s="233" t="s">
        <v>150</v>
      </c>
      <c r="E53" s="234">
        <v>227.4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3.0000000000000003E-4</v>
      </c>
      <c r="O53" s="236">
        <f>ROUND(E53*N53,2)</f>
        <v>7.0000000000000007E-2</v>
      </c>
      <c r="P53" s="236">
        <v>0</v>
      </c>
      <c r="Q53" s="236">
        <f>ROUND(E53*P53,2)</f>
        <v>0</v>
      </c>
      <c r="R53" s="236" t="s">
        <v>249</v>
      </c>
      <c r="S53" s="236" t="s">
        <v>137</v>
      </c>
      <c r="T53" s="237" t="s">
        <v>137</v>
      </c>
      <c r="U53" s="218">
        <v>0</v>
      </c>
      <c r="V53" s="218">
        <f>ROUND(E53*U53,2)</f>
        <v>0</v>
      </c>
      <c r="W53" s="218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193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3" t="s">
        <v>349</v>
      </c>
      <c r="D54" s="220"/>
      <c r="E54" s="221">
        <v>189.5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142</v>
      </c>
      <c r="AH54" s="208">
        <v>5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15"/>
      <c r="B55" s="216"/>
      <c r="C55" s="254" t="s">
        <v>350</v>
      </c>
      <c r="D55" s="222"/>
      <c r="E55" s="223">
        <v>37.900000000000006</v>
      </c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142</v>
      </c>
      <c r="AH55" s="208">
        <v>4</v>
      </c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4" t="s">
        <v>251</v>
      </c>
      <c r="D56" s="222"/>
      <c r="E56" s="223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142</v>
      </c>
      <c r="AH56" s="208">
        <v>4</v>
      </c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x14ac:dyDescent="0.2">
      <c r="A57" s="225" t="s">
        <v>131</v>
      </c>
      <c r="B57" s="226" t="s">
        <v>79</v>
      </c>
      <c r="C57" s="250" t="s">
        <v>80</v>
      </c>
      <c r="D57" s="227"/>
      <c r="E57" s="228"/>
      <c r="F57" s="229"/>
      <c r="G57" s="229">
        <f>SUMIF(AG58:AG60,"&lt;&gt;NOR",G58:G60)</f>
        <v>0</v>
      </c>
      <c r="H57" s="229"/>
      <c r="I57" s="229">
        <f>SUM(I58:I60)</f>
        <v>0</v>
      </c>
      <c r="J57" s="229"/>
      <c r="K57" s="229">
        <f>SUM(K58:K60)</f>
        <v>0</v>
      </c>
      <c r="L57" s="229"/>
      <c r="M57" s="229">
        <f>SUM(M58:M60)</f>
        <v>0</v>
      </c>
      <c r="N57" s="229"/>
      <c r="O57" s="229">
        <f>SUM(O58:O60)</f>
        <v>13.19</v>
      </c>
      <c r="P57" s="229"/>
      <c r="Q57" s="229">
        <f>SUM(Q58:Q60)</f>
        <v>0</v>
      </c>
      <c r="R57" s="229"/>
      <c r="S57" s="229"/>
      <c r="T57" s="230"/>
      <c r="U57" s="224"/>
      <c r="V57" s="224">
        <f>SUM(V58:V60)</f>
        <v>15.14</v>
      </c>
      <c r="W57" s="224"/>
      <c r="AG57" t="s">
        <v>132</v>
      </c>
    </row>
    <row r="58" spans="1:60" ht="22.5" outlineLevel="1" x14ac:dyDescent="0.2">
      <c r="A58" s="231">
        <v>18</v>
      </c>
      <c r="B58" s="232" t="s">
        <v>351</v>
      </c>
      <c r="C58" s="251" t="s">
        <v>352</v>
      </c>
      <c r="D58" s="233" t="s">
        <v>135</v>
      </c>
      <c r="E58" s="234">
        <v>8.2462500000000016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1.6</v>
      </c>
      <c r="O58" s="236">
        <f>ROUND(E58*N58,2)</f>
        <v>13.19</v>
      </c>
      <c r="P58" s="236">
        <v>0</v>
      </c>
      <c r="Q58" s="236">
        <f>ROUND(E58*P58,2)</f>
        <v>0</v>
      </c>
      <c r="R58" s="236" t="s">
        <v>162</v>
      </c>
      <c r="S58" s="236" t="s">
        <v>137</v>
      </c>
      <c r="T58" s="237" t="s">
        <v>137</v>
      </c>
      <c r="U58" s="218">
        <v>1.8360000000000001</v>
      </c>
      <c r="V58" s="218">
        <f>ROUND(E58*U58,2)</f>
        <v>15.14</v>
      </c>
      <c r="W58" s="218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138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2" t="s">
        <v>353</v>
      </c>
      <c r="D59" s="239"/>
      <c r="E59" s="239"/>
      <c r="F59" s="239"/>
      <c r="G59" s="239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140</v>
      </c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38" t="str">
        <f>C59</f>
        <v>pod mazaniny a dlažby, popř. na plochých střechách, vodorovný nebo ve spádu, s udusáním a urovnáním povrchu,</v>
      </c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3" t="s">
        <v>354</v>
      </c>
      <c r="D60" s="220"/>
      <c r="E60" s="221">
        <v>8.2462500000000016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08"/>
      <c r="Y60" s="208"/>
      <c r="Z60" s="208"/>
      <c r="AA60" s="208"/>
      <c r="AB60" s="208"/>
      <c r="AC60" s="208"/>
      <c r="AD60" s="208"/>
      <c r="AE60" s="208"/>
      <c r="AF60" s="208"/>
      <c r="AG60" s="208" t="s">
        <v>142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x14ac:dyDescent="0.2">
      <c r="A61" s="225" t="s">
        <v>131</v>
      </c>
      <c r="B61" s="226" t="s">
        <v>81</v>
      </c>
      <c r="C61" s="250" t="s">
        <v>82</v>
      </c>
      <c r="D61" s="227"/>
      <c r="E61" s="228"/>
      <c r="F61" s="229"/>
      <c r="G61" s="229">
        <f>SUMIF(AG62:AG77,"&lt;&gt;NOR",G62:G77)</f>
        <v>0</v>
      </c>
      <c r="H61" s="229"/>
      <c r="I61" s="229">
        <f>SUM(I62:I77)</f>
        <v>0</v>
      </c>
      <c r="J61" s="229"/>
      <c r="K61" s="229">
        <f>SUM(K62:K77)</f>
        <v>0</v>
      </c>
      <c r="L61" s="229"/>
      <c r="M61" s="229">
        <f>SUM(M62:M77)</f>
        <v>0</v>
      </c>
      <c r="N61" s="229"/>
      <c r="O61" s="229">
        <f>SUM(O62:O77)</f>
        <v>3.4699999999999998</v>
      </c>
      <c r="P61" s="229"/>
      <c r="Q61" s="229">
        <f>SUM(Q62:Q77)</f>
        <v>0</v>
      </c>
      <c r="R61" s="229"/>
      <c r="S61" s="229"/>
      <c r="T61" s="230"/>
      <c r="U61" s="224"/>
      <c r="V61" s="224">
        <f>SUM(V62:V77)</f>
        <v>20.86</v>
      </c>
      <c r="W61" s="224"/>
      <c r="AG61" t="s">
        <v>132</v>
      </c>
    </row>
    <row r="62" spans="1:60" outlineLevel="1" x14ac:dyDescent="0.2">
      <c r="A62" s="231">
        <v>19</v>
      </c>
      <c r="B62" s="232" t="s">
        <v>355</v>
      </c>
      <c r="C62" s="251" t="s">
        <v>356</v>
      </c>
      <c r="D62" s="233" t="s">
        <v>179</v>
      </c>
      <c r="E62" s="234">
        <v>91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 t="s">
        <v>357</v>
      </c>
      <c r="S62" s="236" t="s">
        <v>137</v>
      </c>
      <c r="T62" s="237" t="s">
        <v>137</v>
      </c>
      <c r="U62" s="218">
        <v>6.6000000000000003E-2</v>
      </c>
      <c r="V62" s="218">
        <f>ROUND(E62*U62,2)</f>
        <v>6.01</v>
      </c>
      <c r="W62" s="218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138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2" t="s">
        <v>358</v>
      </c>
      <c r="D63" s="239"/>
      <c r="E63" s="239"/>
      <c r="F63" s="239"/>
      <c r="G63" s="239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140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ht="22.5" outlineLevel="1" x14ac:dyDescent="0.2">
      <c r="A64" s="231">
        <v>20</v>
      </c>
      <c r="B64" s="232" t="s">
        <v>359</v>
      </c>
      <c r="C64" s="251" t="s">
        <v>360</v>
      </c>
      <c r="D64" s="233" t="s">
        <v>170</v>
      </c>
      <c r="E64" s="234">
        <v>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3.0000000000000001E-5</v>
      </c>
      <c r="O64" s="236">
        <f>ROUND(E64*N64,2)</f>
        <v>0</v>
      </c>
      <c r="P64" s="236">
        <v>0</v>
      </c>
      <c r="Q64" s="236">
        <f>ROUND(E64*P64,2)</f>
        <v>0</v>
      </c>
      <c r="R64" s="236" t="s">
        <v>357</v>
      </c>
      <c r="S64" s="236" t="s">
        <v>137</v>
      </c>
      <c r="T64" s="237" t="s">
        <v>137</v>
      </c>
      <c r="U64" s="218">
        <v>0.33</v>
      </c>
      <c r="V64" s="218">
        <f>ROUND(E64*U64,2)</f>
        <v>1.98</v>
      </c>
      <c r="W64" s="218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138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15"/>
      <c r="B65" s="216"/>
      <c r="C65" s="252" t="s">
        <v>361</v>
      </c>
      <c r="D65" s="239"/>
      <c r="E65" s="239"/>
      <c r="F65" s="239"/>
      <c r="G65" s="239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140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ht="22.5" outlineLevel="1" x14ac:dyDescent="0.2">
      <c r="A66" s="231">
        <v>21</v>
      </c>
      <c r="B66" s="232" t="s">
        <v>362</v>
      </c>
      <c r="C66" s="251" t="s">
        <v>363</v>
      </c>
      <c r="D66" s="233" t="s">
        <v>170</v>
      </c>
      <c r="E66" s="234">
        <v>22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1.0000000000000001E-5</v>
      </c>
      <c r="O66" s="236">
        <f>ROUND(E66*N66,2)</f>
        <v>0</v>
      </c>
      <c r="P66" s="236">
        <v>0</v>
      </c>
      <c r="Q66" s="236">
        <f>ROUND(E66*P66,2)</f>
        <v>0</v>
      </c>
      <c r="R66" s="236" t="s">
        <v>357</v>
      </c>
      <c r="S66" s="236" t="s">
        <v>137</v>
      </c>
      <c r="T66" s="237" t="s">
        <v>137</v>
      </c>
      <c r="U66" s="218">
        <v>0.17600000000000002</v>
      </c>
      <c r="V66" s="218">
        <f>ROUND(E66*U66,2)</f>
        <v>3.87</v>
      </c>
      <c r="W66" s="218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138</v>
      </c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2" t="s">
        <v>361</v>
      </c>
      <c r="D67" s="239"/>
      <c r="E67" s="239"/>
      <c r="F67" s="239"/>
      <c r="G67" s="239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140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ht="33.75" outlineLevel="1" x14ac:dyDescent="0.2">
      <c r="A68" s="240">
        <v>22</v>
      </c>
      <c r="B68" s="241" t="s">
        <v>364</v>
      </c>
      <c r="C68" s="255" t="s">
        <v>365</v>
      </c>
      <c r="D68" s="242" t="s">
        <v>170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5">
        <v>1.6200000000000001E-3</v>
      </c>
      <c r="O68" s="245">
        <f>ROUND(E68*N68,2)</f>
        <v>0</v>
      </c>
      <c r="P68" s="245">
        <v>0</v>
      </c>
      <c r="Q68" s="245">
        <f>ROUND(E68*P68,2)</f>
        <v>0</v>
      </c>
      <c r="R68" s="245" t="s">
        <v>366</v>
      </c>
      <c r="S68" s="245" t="s">
        <v>137</v>
      </c>
      <c r="T68" s="246" t="s">
        <v>137</v>
      </c>
      <c r="U68" s="218">
        <v>0.4</v>
      </c>
      <c r="V68" s="218">
        <f>ROUND(E68*U68,2)</f>
        <v>0.4</v>
      </c>
      <c r="W68" s="218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138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40">
        <v>23</v>
      </c>
      <c r="B69" s="241" t="s">
        <v>367</v>
      </c>
      <c r="C69" s="255" t="s">
        <v>368</v>
      </c>
      <c r="D69" s="242" t="s">
        <v>222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171</v>
      </c>
      <c r="T69" s="246" t="s">
        <v>172</v>
      </c>
      <c r="U69" s="218">
        <v>0</v>
      </c>
      <c r="V69" s="218">
        <f>ROUND(E69*U69,2)</f>
        <v>0</v>
      </c>
      <c r="W69" s="218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138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ht="22.5" outlineLevel="1" x14ac:dyDescent="0.2">
      <c r="A70" s="231">
        <v>24</v>
      </c>
      <c r="B70" s="232" t="s">
        <v>369</v>
      </c>
      <c r="C70" s="251" t="s">
        <v>370</v>
      </c>
      <c r="D70" s="233" t="s">
        <v>170</v>
      </c>
      <c r="E70" s="234">
        <v>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3.0426100000000003</v>
      </c>
      <c r="O70" s="236">
        <f>ROUND(E70*N70,2)</f>
        <v>3.04</v>
      </c>
      <c r="P70" s="236">
        <v>0</v>
      </c>
      <c r="Q70" s="236">
        <f>ROUND(E70*P70,2)</f>
        <v>0</v>
      </c>
      <c r="R70" s="236" t="s">
        <v>371</v>
      </c>
      <c r="S70" s="236" t="s">
        <v>137</v>
      </c>
      <c r="T70" s="237" t="s">
        <v>137</v>
      </c>
      <c r="U70" s="218">
        <v>5.6095000000000006</v>
      </c>
      <c r="V70" s="218">
        <f>ROUND(E70*U70,2)</f>
        <v>5.61</v>
      </c>
      <c r="W70" s="218"/>
      <c r="X70" s="208"/>
      <c r="Y70" s="208"/>
      <c r="Z70" s="208"/>
      <c r="AA70" s="208"/>
      <c r="AB70" s="208"/>
      <c r="AC70" s="208"/>
      <c r="AD70" s="208"/>
      <c r="AE70" s="208"/>
      <c r="AF70" s="208"/>
      <c r="AG70" s="208" t="s">
        <v>345</v>
      </c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ht="22.5" outlineLevel="1" x14ac:dyDescent="0.2">
      <c r="A71" s="215"/>
      <c r="B71" s="216"/>
      <c r="C71" s="252" t="s">
        <v>372</v>
      </c>
      <c r="D71" s="239"/>
      <c r="E71" s="239"/>
      <c r="F71" s="239"/>
      <c r="G71" s="239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140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38" t="str">
        <f>C71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71" s="208"/>
      <c r="BC71" s="208"/>
      <c r="BD71" s="208"/>
      <c r="BE71" s="208"/>
      <c r="BF71" s="208"/>
      <c r="BG71" s="208"/>
      <c r="BH71" s="208"/>
    </row>
    <row r="72" spans="1:60" ht="22.5" outlineLevel="1" x14ac:dyDescent="0.2">
      <c r="A72" s="240">
        <v>25</v>
      </c>
      <c r="B72" s="241" t="s">
        <v>373</v>
      </c>
      <c r="C72" s="255" t="s">
        <v>374</v>
      </c>
      <c r="D72" s="242" t="s">
        <v>170</v>
      </c>
      <c r="E72" s="243">
        <v>1</v>
      </c>
      <c r="F72" s="244"/>
      <c r="G72" s="245">
        <f>ROUND(E72*F72,2)</f>
        <v>0</v>
      </c>
      <c r="H72" s="244"/>
      <c r="I72" s="245">
        <f>ROUND(E72*H72,2)</f>
        <v>0</v>
      </c>
      <c r="J72" s="244"/>
      <c r="K72" s="245">
        <f>ROUND(E72*J72,2)</f>
        <v>0</v>
      </c>
      <c r="L72" s="245">
        <v>21</v>
      </c>
      <c r="M72" s="245">
        <f>G72*(1+L72/100)</f>
        <v>0</v>
      </c>
      <c r="N72" s="245">
        <v>0.22212000000000001</v>
      </c>
      <c r="O72" s="245">
        <f>ROUND(E72*N72,2)</f>
        <v>0.22</v>
      </c>
      <c r="P72" s="245">
        <v>0</v>
      </c>
      <c r="Q72" s="245">
        <f>ROUND(E72*P72,2)</f>
        <v>0</v>
      </c>
      <c r="R72" s="245" t="s">
        <v>371</v>
      </c>
      <c r="S72" s="245" t="s">
        <v>137</v>
      </c>
      <c r="T72" s="246" t="s">
        <v>137</v>
      </c>
      <c r="U72" s="218">
        <v>2.99099</v>
      </c>
      <c r="V72" s="218">
        <f>ROUND(E72*U72,2)</f>
        <v>2.99</v>
      </c>
      <c r="W72" s="218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345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31">
        <v>26</v>
      </c>
      <c r="B73" s="232" t="s">
        <v>375</v>
      </c>
      <c r="C73" s="251" t="s">
        <v>376</v>
      </c>
      <c r="D73" s="233" t="s">
        <v>170</v>
      </c>
      <c r="E73" s="234">
        <v>72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3.5000000000000005E-4</v>
      </c>
      <c r="O73" s="236">
        <f>ROUND(E73*N73,2)</f>
        <v>0.03</v>
      </c>
      <c r="P73" s="236">
        <v>0</v>
      </c>
      <c r="Q73" s="236">
        <f>ROUND(E73*P73,2)</f>
        <v>0</v>
      </c>
      <c r="R73" s="236" t="s">
        <v>249</v>
      </c>
      <c r="S73" s="236" t="s">
        <v>137</v>
      </c>
      <c r="T73" s="237" t="s">
        <v>137</v>
      </c>
      <c r="U73" s="218">
        <v>0</v>
      </c>
      <c r="V73" s="218">
        <f>ROUND(E73*U73,2)</f>
        <v>0</v>
      </c>
      <c r="W73" s="218"/>
      <c r="X73" s="208"/>
      <c r="Y73" s="208"/>
      <c r="Z73" s="208"/>
      <c r="AA73" s="208"/>
      <c r="AB73" s="208"/>
      <c r="AC73" s="208"/>
      <c r="AD73" s="208"/>
      <c r="AE73" s="208"/>
      <c r="AF73" s="208"/>
      <c r="AG73" s="208" t="s">
        <v>193</v>
      </c>
      <c r="AH73" s="208"/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3" t="s">
        <v>377</v>
      </c>
      <c r="D74" s="220"/>
      <c r="E74" s="221">
        <v>72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142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ht="22.5" outlineLevel="1" x14ac:dyDescent="0.2">
      <c r="A75" s="240">
        <v>27</v>
      </c>
      <c r="B75" s="241" t="s">
        <v>378</v>
      </c>
      <c r="C75" s="255" t="s">
        <v>379</v>
      </c>
      <c r="D75" s="242" t="s">
        <v>170</v>
      </c>
      <c r="E75" s="243">
        <v>32</v>
      </c>
      <c r="F75" s="244"/>
      <c r="G75" s="245">
        <f>ROUND(E75*F75,2)</f>
        <v>0</v>
      </c>
      <c r="H75" s="244"/>
      <c r="I75" s="245">
        <f>ROUND(E75*H75,2)</f>
        <v>0</v>
      </c>
      <c r="J75" s="244"/>
      <c r="K75" s="245">
        <f>ROUND(E75*J75,2)</f>
        <v>0</v>
      </c>
      <c r="L75" s="245">
        <v>21</v>
      </c>
      <c r="M75" s="245">
        <f>G75*(1+L75/100)</f>
        <v>0</v>
      </c>
      <c r="N75" s="245">
        <v>5.1000000000000004E-3</v>
      </c>
      <c r="O75" s="245">
        <f>ROUND(E75*N75,2)</f>
        <v>0.16</v>
      </c>
      <c r="P75" s="245">
        <v>0</v>
      </c>
      <c r="Q75" s="245">
        <f>ROUND(E75*P75,2)</f>
        <v>0</v>
      </c>
      <c r="R75" s="245" t="s">
        <v>249</v>
      </c>
      <c r="S75" s="245" t="s">
        <v>137</v>
      </c>
      <c r="T75" s="246" t="s">
        <v>137</v>
      </c>
      <c r="U75" s="218">
        <v>0</v>
      </c>
      <c r="V75" s="218">
        <f>ROUND(E75*U75,2)</f>
        <v>0</v>
      </c>
      <c r="W75" s="218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193</v>
      </c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outlineLevel="1" x14ac:dyDescent="0.2">
      <c r="A76" s="240">
        <v>28</v>
      </c>
      <c r="B76" s="241" t="s">
        <v>380</v>
      </c>
      <c r="C76" s="255" t="s">
        <v>381</v>
      </c>
      <c r="D76" s="242" t="s">
        <v>170</v>
      </c>
      <c r="E76" s="243">
        <v>22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5">
        <v>3.8000000000000002E-4</v>
      </c>
      <c r="O76" s="245">
        <f>ROUND(E76*N76,2)</f>
        <v>0.01</v>
      </c>
      <c r="P76" s="245">
        <v>0</v>
      </c>
      <c r="Q76" s="245">
        <f>ROUND(E76*P76,2)</f>
        <v>0</v>
      </c>
      <c r="R76" s="245" t="s">
        <v>249</v>
      </c>
      <c r="S76" s="245" t="s">
        <v>137</v>
      </c>
      <c r="T76" s="246" t="s">
        <v>137</v>
      </c>
      <c r="U76" s="218">
        <v>0</v>
      </c>
      <c r="V76" s="218">
        <f>ROUND(E76*U76,2)</f>
        <v>0</v>
      </c>
      <c r="W76" s="218"/>
      <c r="X76" s="208"/>
      <c r="Y76" s="208"/>
      <c r="Z76" s="208"/>
      <c r="AA76" s="208"/>
      <c r="AB76" s="208"/>
      <c r="AC76" s="208"/>
      <c r="AD76" s="208"/>
      <c r="AE76" s="208"/>
      <c r="AF76" s="208"/>
      <c r="AG76" s="208" t="s">
        <v>193</v>
      </c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</row>
    <row r="77" spans="1:60" ht="22.5" outlineLevel="1" x14ac:dyDescent="0.2">
      <c r="A77" s="240">
        <v>29</v>
      </c>
      <c r="B77" s="241" t="s">
        <v>382</v>
      </c>
      <c r="C77" s="255" t="s">
        <v>383</v>
      </c>
      <c r="D77" s="242" t="s">
        <v>170</v>
      </c>
      <c r="E77" s="243">
        <v>6</v>
      </c>
      <c r="F77" s="244"/>
      <c r="G77" s="245">
        <f>ROUND(E77*F77,2)</f>
        <v>0</v>
      </c>
      <c r="H77" s="244"/>
      <c r="I77" s="245">
        <f>ROUND(E77*H77,2)</f>
        <v>0</v>
      </c>
      <c r="J77" s="244"/>
      <c r="K77" s="245">
        <f>ROUND(E77*J77,2)</f>
        <v>0</v>
      </c>
      <c r="L77" s="245">
        <v>21</v>
      </c>
      <c r="M77" s="245">
        <f>G77*(1+L77/100)</f>
        <v>0</v>
      </c>
      <c r="N77" s="245">
        <v>8.5000000000000006E-4</v>
      </c>
      <c r="O77" s="245">
        <f>ROUND(E77*N77,2)</f>
        <v>0.01</v>
      </c>
      <c r="P77" s="245">
        <v>0</v>
      </c>
      <c r="Q77" s="245">
        <f>ROUND(E77*P77,2)</f>
        <v>0</v>
      </c>
      <c r="R77" s="245" t="s">
        <v>249</v>
      </c>
      <c r="S77" s="245" t="s">
        <v>137</v>
      </c>
      <c r="T77" s="246" t="s">
        <v>137</v>
      </c>
      <c r="U77" s="218">
        <v>0</v>
      </c>
      <c r="V77" s="218">
        <f>ROUND(E77*U77,2)</f>
        <v>0</v>
      </c>
      <c r="W77" s="218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193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x14ac:dyDescent="0.2">
      <c r="A78" s="225" t="s">
        <v>131</v>
      </c>
      <c r="B78" s="226" t="s">
        <v>83</v>
      </c>
      <c r="C78" s="250" t="s">
        <v>84</v>
      </c>
      <c r="D78" s="227"/>
      <c r="E78" s="228"/>
      <c r="F78" s="229"/>
      <c r="G78" s="229">
        <f>SUMIF(AG79:AG84,"&lt;&gt;NOR",G79:G84)</f>
        <v>0</v>
      </c>
      <c r="H78" s="229"/>
      <c r="I78" s="229">
        <f>SUM(I79:I84)</f>
        <v>0</v>
      </c>
      <c r="J78" s="229"/>
      <c r="K78" s="229">
        <f>SUM(K79:K84)</f>
        <v>0</v>
      </c>
      <c r="L78" s="229"/>
      <c r="M78" s="229">
        <f>SUM(M79:M84)</f>
        <v>0</v>
      </c>
      <c r="N78" s="229"/>
      <c r="O78" s="229">
        <f>SUM(O79:O84)</f>
        <v>16.05</v>
      </c>
      <c r="P78" s="229"/>
      <c r="Q78" s="229">
        <f>SUM(Q79:Q84)</f>
        <v>0</v>
      </c>
      <c r="R78" s="229"/>
      <c r="S78" s="229"/>
      <c r="T78" s="230"/>
      <c r="U78" s="224"/>
      <c r="V78" s="224">
        <f>SUM(V79:V84)</f>
        <v>20.18</v>
      </c>
      <c r="W78" s="224"/>
      <c r="AG78" t="s">
        <v>132</v>
      </c>
    </row>
    <row r="79" spans="1:60" ht="22.5" outlineLevel="1" x14ac:dyDescent="0.2">
      <c r="A79" s="231">
        <v>30</v>
      </c>
      <c r="B79" s="232" t="s">
        <v>384</v>
      </c>
      <c r="C79" s="251" t="s">
        <v>385</v>
      </c>
      <c r="D79" s="233" t="s">
        <v>179</v>
      </c>
      <c r="E79" s="234">
        <v>74.2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0.188</v>
      </c>
      <c r="O79" s="236">
        <f>ROUND(E79*N79,2)</f>
        <v>13.95</v>
      </c>
      <c r="P79" s="236">
        <v>0</v>
      </c>
      <c r="Q79" s="236">
        <f>ROUND(E79*P79,2)</f>
        <v>0</v>
      </c>
      <c r="R79" s="236" t="s">
        <v>198</v>
      </c>
      <c r="S79" s="236" t="s">
        <v>137</v>
      </c>
      <c r="T79" s="237" t="s">
        <v>137</v>
      </c>
      <c r="U79" s="218">
        <v>0.27200000000000002</v>
      </c>
      <c r="V79" s="218">
        <f>ROUND(E79*U79,2)</f>
        <v>20.18</v>
      </c>
      <c r="W79" s="218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138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2" t="s">
        <v>210</v>
      </c>
      <c r="D80" s="239"/>
      <c r="E80" s="239"/>
      <c r="F80" s="239"/>
      <c r="G80" s="239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140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3" t="s">
        <v>386</v>
      </c>
      <c r="D81" s="220"/>
      <c r="E81" s="221">
        <v>74.2</v>
      </c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142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40">
        <v>31</v>
      </c>
      <c r="B82" s="241" t="s">
        <v>212</v>
      </c>
      <c r="C82" s="255" t="s">
        <v>387</v>
      </c>
      <c r="D82" s="242" t="s">
        <v>222</v>
      </c>
      <c r="E82" s="243">
        <v>1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/>
      <c r="S82" s="245" t="s">
        <v>171</v>
      </c>
      <c r="T82" s="246" t="s">
        <v>172</v>
      </c>
      <c r="U82" s="218">
        <v>0</v>
      </c>
      <c r="V82" s="218">
        <f>ROUND(E82*U82,2)</f>
        <v>0</v>
      </c>
      <c r="W82" s="218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138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31">
        <v>32</v>
      </c>
      <c r="B83" s="232" t="s">
        <v>388</v>
      </c>
      <c r="C83" s="251" t="s">
        <v>389</v>
      </c>
      <c r="D83" s="233" t="s">
        <v>170</v>
      </c>
      <c r="E83" s="234">
        <v>77.910000000000011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2.7000000000000003E-2</v>
      </c>
      <c r="O83" s="236">
        <f>ROUND(E83*N83,2)</f>
        <v>2.1</v>
      </c>
      <c r="P83" s="236">
        <v>0</v>
      </c>
      <c r="Q83" s="236">
        <f>ROUND(E83*P83,2)</f>
        <v>0</v>
      </c>
      <c r="R83" s="236" t="s">
        <v>249</v>
      </c>
      <c r="S83" s="236" t="s">
        <v>137</v>
      </c>
      <c r="T83" s="237" t="s">
        <v>137</v>
      </c>
      <c r="U83" s="218">
        <v>0</v>
      </c>
      <c r="V83" s="218">
        <f>ROUND(E83*U83,2)</f>
        <v>0</v>
      </c>
      <c r="W83" s="218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193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3" t="s">
        <v>390</v>
      </c>
      <c r="D84" s="220"/>
      <c r="E84" s="221">
        <v>77.910000000000011</v>
      </c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142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x14ac:dyDescent="0.2">
      <c r="A85" s="225" t="s">
        <v>131</v>
      </c>
      <c r="B85" s="226" t="s">
        <v>89</v>
      </c>
      <c r="C85" s="250" t="s">
        <v>90</v>
      </c>
      <c r="D85" s="227"/>
      <c r="E85" s="228"/>
      <c r="F85" s="229"/>
      <c r="G85" s="229">
        <f>SUMIF(AG86:AG89,"&lt;&gt;NOR",G86:G89)</f>
        <v>0</v>
      </c>
      <c r="H85" s="229"/>
      <c r="I85" s="229">
        <f>SUM(I86:I89)</f>
        <v>0</v>
      </c>
      <c r="J85" s="229"/>
      <c r="K85" s="229">
        <f>SUM(K86:K89)</f>
        <v>0</v>
      </c>
      <c r="L85" s="229"/>
      <c r="M85" s="229">
        <f>SUM(M86:M89)</f>
        <v>0</v>
      </c>
      <c r="N85" s="229"/>
      <c r="O85" s="229">
        <f>SUM(O86:O89)</f>
        <v>0</v>
      </c>
      <c r="P85" s="229"/>
      <c r="Q85" s="229">
        <f>SUM(Q86:Q89)</f>
        <v>0</v>
      </c>
      <c r="R85" s="229"/>
      <c r="S85" s="229"/>
      <c r="T85" s="230"/>
      <c r="U85" s="224"/>
      <c r="V85" s="224">
        <f>SUM(V86:V89)</f>
        <v>58.26</v>
      </c>
      <c r="W85" s="224"/>
      <c r="AG85" t="s">
        <v>132</v>
      </c>
    </row>
    <row r="86" spans="1:60" ht="22.5" outlineLevel="1" x14ac:dyDescent="0.2">
      <c r="A86" s="231">
        <v>33</v>
      </c>
      <c r="B86" s="232" t="s">
        <v>391</v>
      </c>
      <c r="C86" s="251" t="s">
        <v>392</v>
      </c>
      <c r="D86" s="233" t="s">
        <v>229</v>
      </c>
      <c r="E86" s="234">
        <v>137.74708000000001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 t="s">
        <v>357</v>
      </c>
      <c r="S86" s="236" t="s">
        <v>137</v>
      </c>
      <c r="T86" s="237" t="s">
        <v>137</v>
      </c>
      <c r="U86" s="218">
        <v>0.21150000000000002</v>
      </c>
      <c r="V86" s="218">
        <f>ROUND(E86*U86,2)</f>
        <v>29.13</v>
      </c>
      <c r="W86" s="218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231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15"/>
      <c r="B87" s="216"/>
      <c r="C87" s="252" t="s">
        <v>393</v>
      </c>
      <c r="D87" s="239"/>
      <c r="E87" s="239"/>
      <c r="F87" s="239"/>
      <c r="G87" s="239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08"/>
      <c r="Y87" s="208"/>
      <c r="Z87" s="208"/>
      <c r="AA87" s="208"/>
      <c r="AB87" s="208"/>
      <c r="AC87" s="208"/>
      <c r="AD87" s="208"/>
      <c r="AE87" s="208"/>
      <c r="AF87" s="208"/>
      <c r="AG87" s="208" t="s">
        <v>140</v>
      </c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ht="22.5" outlineLevel="1" x14ac:dyDescent="0.2">
      <c r="A88" s="231">
        <v>34</v>
      </c>
      <c r="B88" s="232" t="s">
        <v>391</v>
      </c>
      <c r="C88" s="251" t="s">
        <v>392</v>
      </c>
      <c r="D88" s="233" t="s">
        <v>229</v>
      </c>
      <c r="E88" s="234">
        <v>137.74708000000001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 t="s">
        <v>357</v>
      </c>
      <c r="S88" s="236" t="s">
        <v>137</v>
      </c>
      <c r="T88" s="237" t="s">
        <v>137</v>
      </c>
      <c r="U88" s="218">
        <v>0.21150000000000002</v>
      </c>
      <c r="V88" s="218">
        <f>ROUND(E88*U88,2)</f>
        <v>29.13</v>
      </c>
      <c r="W88" s="218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231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2" t="s">
        <v>393</v>
      </c>
      <c r="D89" s="239"/>
      <c r="E89" s="239"/>
      <c r="F89" s="239"/>
      <c r="G89" s="239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140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x14ac:dyDescent="0.2">
      <c r="A90" s="225" t="s">
        <v>131</v>
      </c>
      <c r="B90" s="226" t="s">
        <v>105</v>
      </c>
      <c r="C90" s="250" t="s">
        <v>28</v>
      </c>
      <c r="D90" s="227"/>
      <c r="E90" s="228"/>
      <c r="F90" s="229"/>
      <c r="G90" s="229">
        <f>SUMIF(AG91:AG92,"&lt;&gt;NOR",G91:G92)</f>
        <v>0</v>
      </c>
      <c r="H90" s="229"/>
      <c r="I90" s="229">
        <f>SUM(I91:I92)</f>
        <v>0</v>
      </c>
      <c r="J90" s="229"/>
      <c r="K90" s="229">
        <f>SUM(K91:K92)</f>
        <v>0</v>
      </c>
      <c r="L90" s="229"/>
      <c r="M90" s="229">
        <f>SUM(M91:M92)</f>
        <v>0</v>
      </c>
      <c r="N90" s="229"/>
      <c r="O90" s="229">
        <f>SUM(O91:O92)</f>
        <v>0</v>
      </c>
      <c r="P90" s="229"/>
      <c r="Q90" s="229">
        <f>SUM(Q91:Q92)</f>
        <v>0</v>
      </c>
      <c r="R90" s="229"/>
      <c r="S90" s="229"/>
      <c r="T90" s="230"/>
      <c r="U90" s="224"/>
      <c r="V90" s="224">
        <f>SUM(V91:V92)</f>
        <v>0</v>
      </c>
      <c r="W90" s="224"/>
      <c r="AG90" t="s">
        <v>132</v>
      </c>
    </row>
    <row r="91" spans="1:60" outlineLevel="1" x14ac:dyDescent="0.2">
      <c r="A91" s="240">
        <v>35</v>
      </c>
      <c r="B91" s="241" t="s">
        <v>281</v>
      </c>
      <c r="C91" s="255" t="s">
        <v>282</v>
      </c>
      <c r="D91" s="242" t="s">
        <v>279</v>
      </c>
      <c r="E91" s="243">
        <v>1</v>
      </c>
      <c r="F91" s="244"/>
      <c r="G91" s="245">
        <f>ROUND(E91*F91,2)</f>
        <v>0</v>
      </c>
      <c r="H91" s="244"/>
      <c r="I91" s="245">
        <f>ROUND(E91*H91,2)</f>
        <v>0</v>
      </c>
      <c r="J91" s="244"/>
      <c r="K91" s="245">
        <f>ROUND(E91*J91,2)</f>
        <v>0</v>
      </c>
      <c r="L91" s="245">
        <v>21</v>
      </c>
      <c r="M91" s="245">
        <f>G91*(1+L91/100)</f>
        <v>0</v>
      </c>
      <c r="N91" s="245">
        <v>0</v>
      </c>
      <c r="O91" s="245">
        <f>ROUND(E91*N91,2)</f>
        <v>0</v>
      </c>
      <c r="P91" s="245">
        <v>0</v>
      </c>
      <c r="Q91" s="245">
        <f>ROUND(E91*P91,2)</f>
        <v>0</v>
      </c>
      <c r="R91" s="245"/>
      <c r="S91" s="245" t="s">
        <v>137</v>
      </c>
      <c r="T91" s="246" t="s">
        <v>172</v>
      </c>
      <c r="U91" s="218">
        <v>0</v>
      </c>
      <c r="V91" s="218">
        <f>ROUND(E91*U91,2)</f>
        <v>0</v>
      </c>
      <c r="W91" s="218"/>
      <c r="X91" s="208"/>
      <c r="Y91" s="208"/>
      <c r="Z91" s="208"/>
      <c r="AA91" s="208"/>
      <c r="AB91" s="208"/>
      <c r="AC91" s="208"/>
      <c r="AD91" s="208"/>
      <c r="AE91" s="208"/>
      <c r="AF91" s="208"/>
      <c r="AG91" s="208" t="s">
        <v>280</v>
      </c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31">
        <v>36</v>
      </c>
      <c r="B92" s="232" t="s">
        <v>283</v>
      </c>
      <c r="C92" s="251" t="s">
        <v>284</v>
      </c>
      <c r="D92" s="233" t="s">
        <v>279</v>
      </c>
      <c r="E92" s="234">
        <v>1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6"/>
      <c r="S92" s="236" t="s">
        <v>137</v>
      </c>
      <c r="T92" s="237" t="s">
        <v>172</v>
      </c>
      <c r="U92" s="218">
        <v>0</v>
      </c>
      <c r="V92" s="218">
        <f>ROUND(E92*U92,2)</f>
        <v>0</v>
      </c>
      <c r="W92" s="218"/>
      <c r="X92" s="208"/>
      <c r="Y92" s="208"/>
      <c r="Z92" s="208"/>
      <c r="AA92" s="208"/>
      <c r="AB92" s="208"/>
      <c r="AC92" s="208"/>
      <c r="AD92" s="208"/>
      <c r="AE92" s="208"/>
      <c r="AF92" s="208"/>
      <c r="AG92" s="208" t="s">
        <v>285</v>
      </c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x14ac:dyDescent="0.2">
      <c r="A93" s="5"/>
      <c r="B93" s="6"/>
      <c r="C93" s="258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AE93">
        <v>15</v>
      </c>
      <c r="AF93">
        <v>21</v>
      </c>
    </row>
    <row r="94" spans="1:60" x14ac:dyDescent="0.2">
      <c r="A94" s="211"/>
      <c r="B94" s="212" t="s">
        <v>29</v>
      </c>
      <c r="C94" s="259"/>
      <c r="D94" s="213"/>
      <c r="E94" s="214"/>
      <c r="F94" s="214"/>
      <c r="G94" s="249">
        <f>G8+G46+G57+G61+G78+G85+G90</f>
        <v>0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AE94">
        <f>SUMIF(L7:L92,AE93,G7:G92)</f>
        <v>0</v>
      </c>
      <c r="AF94">
        <f>SUMIF(L7:L92,AF93,G7:G92)</f>
        <v>0</v>
      </c>
      <c r="AG94" t="s">
        <v>289</v>
      </c>
    </row>
    <row r="95" spans="1:60" x14ac:dyDescent="0.2">
      <c r="C95" s="260"/>
      <c r="D95" s="192"/>
      <c r="AG95" t="s">
        <v>290</v>
      </c>
    </row>
    <row r="96" spans="1:60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C9AC" sheet="1"/>
  <mergeCells count="23">
    <mergeCell ref="C67:G67"/>
    <mergeCell ref="C71:G71"/>
    <mergeCell ref="C80:G80"/>
    <mergeCell ref="C87:G87"/>
    <mergeCell ref="C89:G89"/>
    <mergeCell ref="C37:G37"/>
    <mergeCell ref="C41:G41"/>
    <mergeCell ref="C48:G48"/>
    <mergeCell ref="C59:G59"/>
    <mergeCell ref="C63:G63"/>
    <mergeCell ref="C65:G65"/>
    <mergeCell ref="C17:G17"/>
    <mergeCell ref="C20:G20"/>
    <mergeCell ref="C22:G22"/>
    <mergeCell ref="C25:G25"/>
    <mergeCell ref="C28:G28"/>
    <mergeCell ref="C30:G30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106</v>
      </c>
      <c r="B1" s="193"/>
      <c r="C1" s="193"/>
      <c r="D1" s="193"/>
      <c r="E1" s="193"/>
      <c r="F1" s="193"/>
      <c r="G1" s="193"/>
      <c r="AG1" t="s">
        <v>107</v>
      </c>
    </row>
    <row r="2" spans="1:60" ht="24.95" customHeight="1" x14ac:dyDescent="0.2">
      <c r="A2" s="194" t="s">
        <v>7</v>
      </c>
      <c r="B2" s="75" t="s">
        <v>44</v>
      </c>
      <c r="C2" s="197" t="s">
        <v>45</v>
      </c>
      <c r="D2" s="195"/>
      <c r="E2" s="195"/>
      <c r="F2" s="195"/>
      <c r="G2" s="196"/>
      <c r="AG2" t="s">
        <v>108</v>
      </c>
    </row>
    <row r="3" spans="1:60" ht="24.95" customHeight="1" x14ac:dyDescent="0.2">
      <c r="A3" s="194" t="s">
        <v>8</v>
      </c>
      <c r="B3" s="75" t="s">
        <v>55</v>
      </c>
      <c r="C3" s="197" t="s">
        <v>56</v>
      </c>
      <c r="D3" s="195"/>
      <c r="E3" s="195"/>
      <c r="F3" s="195"/>
      <c r="G3" s="196"/>
      <c r="AC3" s="126" t="s">
        <v>108</v>
      </c>
      <c r="AG3" t="s">
        <v>109</v>
      </c>
    </row>
    <row r="4" spans="1:60" ht="24.95" customHeight="1" x14ac:dyDescent="0.2">
      <c r="A4" s="198" t="s">
        <v>9</v>
      </c>
      <c r="B4" s="199" t="s">
        <v>57</v>
      </c>
      <c r="C4" s="200" t="s">
        <v>58</v>
      </c>
      <c r="D4" s="201"/>
      <c r="E4" s="201"/>
      <c r="F4" s="201"/>
      <c r="G4" s="202"/>
      <c r="AG4" t="s">
        <v>110</v>
      </c>
    </row>
    <row r="5" spans="1:60" x14ac:dyDescent="0.2">
      <c r="D5" s="192"/>
    </row>
    <row r="6" spans="1:60" ht="38.25" x14ac:dyDescent="0.2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29</v>
      </c>
      <c r="H6" s="207" t="s">
        <v>30</v>
      </c>
      <c r="I6" s="207" t="s">
        <v>117</v>
      </c>
      <c r="J6" s="207" t="s">
        <v>31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5" t="s">
        <v>131</v>
      </c>
      <c r="B8" s="226" t="s">
        <v>71</v>
      </c>
      <c r="C8" s="250" t="s">
        <v>72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3.52</v>
      </c>
      <c r="R8" s="229"/>
      <c r="S8" s="229"/>
      <c r="T8" s="230"/>
      <c r="U8" s="224"/>
      <c r="V8" s="224">
        <f>SUM(V9:V28)</f>
        <v>12.32</v>
      </c>
      <c r="W8" s="224"/>
      <c r="AG8" t="s">
        <v>132</v>
      </c>
    </row>
    <row r="9" spans="1:60" ht="22.5" outlineLevel="1" x14ac:dyDescent="0.2">
      <c r="A9" s="231">
        <v>1</v>
      </c>
      <c r="B9" s="232" t="s">
        <v>394</v>
      </c>
      <c r="C9" s="251" t="s">
        <v>395</v>
      </c>
      <c r="D9" s="233" t="s">
        <v>150</v>
      </c>
      <c r="E9" s="234">
        <v>22.5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0.13800000000000001</v>
      </c>
      <c r="Q9" s="236">
        <f>ROUND(E9*P9,2)</f>
        <v>3.11</v>
      </c>
      <c r="R9" s="236" t="s">
        <v>198</v>
      </c>
      <c r="S9" s="236" t="s">
        <v>137</v>
      </c>
      <c r="T9" s="237" t="s">
        <v>137</v>
      </c>
      <c r="U9" s="218">
        <v>0.16</v>
      </c>
      <c r="V9" s="218">
        <f>ROUND(E9*U9,2)</f>
        <v>3.6</v>
      </c>
      <c r="W9" s="218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2" t="s">
        <v>396</v>
      </c>
      <c r="D10" s="239"/>
      <c r="E10" s="239"/>
      <c r="F10" s="239"/>
      <c r="G10" s="239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140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15"/>
      <c r="B11" s="216"/>
      <c r="C11" s="253" t="s">
        <v>397</v>
      </c>
      <c r="D11" s="220"/>
      <c r="E11" s="221">
        <v>22.5</v>
      </c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142</v>
      </c>
      <c r="AH11" s="208">
        <v>0</v>
      </c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31">
        <v>2</v>
      </c>
      <c r="B12" s="232" t="s">
        <v>398</v>
      </c>
      <c r="C12" s="251" t="s">
        <v>399</v>
      </c>
      <c r="D12" s="233" t="s">
        <v>179</v>
      </c>
      <c r="E12" s="234">
        <v>1.5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0.27</v>
      </c>
      <c r="Q12" s="236">
        <f>ROUND(E12*P12,2)</f>
        <v>0.41</v>
      </c>
      <c r="R12" s="236" t="s">
        <v>198</v>
      </c>
      <c r="S12" s="236" t="s">
        <v>137</v>
      </c>
      <c r="T12" s="237" t="s">
        <v>137</v>
      </c>
      <c r="U12" s="218">
        <v>0.12300000000000001</v>
      </c>
      <c r="V12" s="218">
        <f>ROUND(E12*U12,2)</f>
        <v>0.18</v>
      </c>
      <c r="W12" s="218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138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2" t="s">
        <v>400</v>
      </c>
      <c r="D13" s="239"/>
      <c r="E13" s="239"/>
      <c r="F13" s="239"/>
      <c r="G13" s="239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140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38" t="str">
        <f>C13</f>
        <v>s vybouráním lože, s přemístěním hmot na skládku na vzdálenost do 3 m nebo naložením na dopravní prostředek</v>
      </c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31">
        <v>3</v>
      </c>
      <c r="B14" s="232" t="s">
        <v>401</v>
      </c>
      <c r="C14" s="251" t="s">
        <v>402</v>
      </c>
      <c r="D14" s="233" t="s">
        <v>135</v>
      </c>
      <c r="E14" s="234">
        <v>2.4012500000000001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136</v>
      </c>
      <c r="S14" s="236" t="s">
        <v>137</v>
      </c>
      <c r="T14" s="237" t="s">
        <v>137</v>
      </c>
      <c r="U14" s="218">
        <v>9.5200000000000007E-2</v>
      </c>
      <c r="V14" s="218">
        <f>ROUND(E14*U14,2)</f>
        <v>0.23</v>
      </c>
      <c r="W14" s="218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138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2" t="s">
        <v>403</v>
      </c>
      <c r="D15" s="239"/>
      <c r="E15" s="239"/>
      <c r="F15" s="239"/>
      <c r="G15" s="239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140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38" t="str">
        <f>C15</f>
        <v>nebo lesní půdy, s vodorovným přemístěním na hromady v místě upotřebení nebo na dočasné či trvalé skládky se složením</v>
      </c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3" t="s">
        <v>404</v>
      </c>
      <c r="D16" s="220"/>
      <c r="E16" s="221">
        <v>2.4012500000000001</v>
      </c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142</v>
      </c>
      <c r="AH16" s="208">
        <v>0</v>
      </c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ht="22.5" outlineLevel="1" x14ac:dyDescent="0.2">
      <c r="A17" s="231">
        <v>4</v>
      </c>
      <c r="B17" s="232" t="s">
        <v>291</v>
      </c>
      <c r="C17" s="251" t="s">
        <v>292</v>
      </c>
      <c r="D17" s="233" t="s">
        <v>135</v>
      </c>
      <c r="E17" s="234">
        <v>8.3250000000000011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 t="s">
        <v>136</v>
      </c>
      <c r="S17" s="236" t="s">
        <v>137</v>
      </c>
      <c r="T17" s="237" t="s">
        <v>137</v>
      </c>
      <c r="U17" s="218">
        <v>0.36800000000000005</v>
      </c>
      <c r="V17" s="218">
        <f>ROUND(E17*U17,2)</f>
        <v>3.06</v>
      </c>
      <c r="W17" s="218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138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2" t="s">
        <v>293</v>
      </c>
      <c r="D18" s="239"/>
      <c r="E18" s="239"/>
      <c r="F18" s="239"/>
      <c r="G18" s="239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140</v>
      </c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15"/>
      <c r="B19" s="216"/>
      <c r="C19" s="253" t="s">
        <v>405</v>
      </c>
      <c r="D19" s="220"/>
      <c r="E19" s="221">
        <v>8.3250000000000011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142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ht="22.5" outlineLevel="1" x14ac:dyDescent="0.2">
      <c r="A20" s="231">
        <v>5</v>
      </c>
      <c r="B20" s="232" t="s">
        <v>296</v>
      </c>
      <c r="C20" s="251" t="s">
        <v>297</v>
      </c>
      <c r="D20" s="233" t="s">
        <v>135</v>
      </c>
      <c r="E20" s="234">
        <v>8.3250000000000011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136</v>
      </c>
      <c r="S20" s="236" t="s">
        <v>137</v>
      </c>
      <c r="T20" s="237" t="s">
        <v>137</v>
      </c>
      <c r="U20" s="218">
        <v>5.8000000000000003E-2</v>
      </c>
      <c r="V20" s="218">
        <f>ROUND(E20*U20,2)</f>
        <v>0.48</v>
      </c>
      <c r="W20" s="218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138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2" t="s">
        <v>293</v>
      </c>
      <c r="D21" s="239"/>
      <c r="E21" s="239"/>
      <c r="F21" s="239"/>
      <c r="G21" s="239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08"/>
      <c r="Y21" s="208"/>
      <c r="Z21" s="208"/>
      <c r="AA21" s="208"/>
      <c r="AB21" s="208"/>
      <c r="AC21" s="208"/>
      <c r="AD21" s="208"/>
      <c r="AE21" s="208"/>
      <c r="AF21" s="208"/>
      <c r="AG21" s="208" t="s">
        <v>140</v>
      </c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31">
        <v>6</v>
      </c>
      <c r="B22" s="232" t="s">
        <v>406</v>
      </c>
      <c r="C22" s="251" t="s">
        <v>407</v>
      </c>
      <c r="D22" s="233" t="s">
        <v>150</v>
      </c>
      <c r="E22" s="234">
        <v>124.03700000000001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 t="s">
        <v>136</v>
      </c>
      <c r="S22" s="236" t="s">
        <v>137</v>
      </c>
      <c r="T22" s="237" t="s">
        <v>137</v>
      </c>
      <c r="U22" s="218">
        <v>1.8000000000000002E-2</v>
      </c>
      <c r="V22" s="218">
        <f>ROUND(E22*U22,2)</f>
        <v>2.23</v>
      </c>
      <c r="W22" s="218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138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2" t="s">
        <v>408</v>
      </c>
      <c r="D23" s="239"/>
      <c r="E23" s="239"/>
      <c r="F23" s="239"/>
      <c r="G23" s="239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140</v>
      </c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3" t="s">
        <v>409</v>
      </c>
      <c r="D24" s="220"/>
      <c r="E24" s="221">
        <v>101.53700000000001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08"/>
      <c r="Y24" s="208"/>
      <c r="Z24" s="208"/>
      <c r="AA24" s="208"/>
      <c r="AB24" s="208"/>
      <c r="AC24" s="208"/>
      <c r="AD24" s="208"/>
      <c r="AE24" s="208"/>
      <c r="AF24" s="208"/>
      <c r="AG24" s="208" t="s">
        <v>142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15"/>
      <c r="B25" s="216"/>
      <c r="C25" s="253" t="s">
        <v>410</v>
      </c>
      <c r="D25" s="220"/>
      <c r="E25" s="221">
        <v>22.5</v>
      </c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142</v>
      </c>
      <c r="AH25" s="208">
        <v>0</v>
      </c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ht="22.5" outlineLevel="1" x14ac:dyDescent="0.2">
      <c r="A26" s="231">
        <v>7</v>
      </c>
      <c r="B26" s="232" t="s">
        <v>411</v>
      </c>
      <c r="C26" s="251" t="s">
        <v>412</v>
      </c>
      <c r="D26" s="233" t="s">
        <v>150</v>
      </c>
      <c r="E26" s="234">
        <v>14.350000000000001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136</v>
      </c>
      <c r="S26" s="236" t="s">
        <v>137</v>
      </c>
      <c r="T26" s="237" t="s">
        <v>137</v>
      </c>
      <c r="U26" s="218">
        <v>0.17700000000000002</v>
      </c>
      <c r="V26" s="218">
        <f>ROUND(E26*U26,2)</f>
        <v>2.54</v>
      </c>
      <c r="W26" s="218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138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ht="22.5" outlineLevel="1" x14ac:dyDescent="0.2">
      <c r="A27" s="215"/>
      <c r="B27" s="216"/>
      <c r="C27" s="252" t="s">
        <v>413</v>
      </c>
      <c r="D27" s="239"/>
      <c r="E27" s="239"/>
      <c r="F27" s="239"/>
      <c r="G27" s="239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140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38" t="str">
        <f>C27</f>
        <v>s případným nutným přemístěním hromad nebo dočasných skládek na místo potřeby ze vzdálenosti do 30 m, v rovině nebo ve svahu do 1 : 5,</v>
      </c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3" t="s">
        <v>414</v>
      </c>
      <c r="D28" s="220"/>
      <c r="E28" s="221">
        <v>14.350000000000001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142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x14ac:dyDescent="0.2">
      <c r="A29" s="225" t="s">
        <v>131</v>
      </c>
      <c r="B29" s="226" t="s">
        <v>77</v>
      </c>
      <c r="C29" s="250" t="s">
        <v>78</v>
      </c>
      <c r="D29" s="227"/>
      <c r="E29" s="228"/>
      <c r="F29" s="229"/>
      <c r="G29" s="229">
        <f>SUMIF(AG30:AG50,"&lt;&gt;NOR",G30:G50)</f>
        <v>0</v>
      </c>
      <c r="H29" s="229"/>
      <c r="I29" s="229">
        <f>SUM(I30:I50)</f>
        <v>0</v>
      </c>
      <c r="J29" s="229"/>
      <c r="K29" s="229">
        <f>SUM(K30:K50)</f>
        <v>0</v>
      </c>
      <c r="L29" s="229"/>
      <c r="M29" s="229">
        <f>SUM(M30:M50)</f>
        <v>0</v>
      </c>
      <c r="N29" s="229"/>
      <c r="O29" s="229">
        <f>SUM(O30:O50)</f>
        <v>92.969999999999985</v>
      </c>
      <c r="P29" s="229"/>
      <c r="Q29" s="229">
        <f>SUM(Q30:Q50)</f>
        <v>0</v>
      </c>
      <c r="R29" s="229"/>
      <c r="S29" s="229"/>
      <c r="T29" s="230"/>
      <c r="U29" s="224"/>
      <c r="V29" s="224">
        <f>SUM(V30:V50)</f>
        <v>59.67</v>
      </c>
      <c r="W29" s="224"/>
      <c r="AG29" t="s">
        <v>132</v>
      </c>
    </row>
    <row r="30" spans="1:60" ht="22.5" outlineLevel="1" x14ac:dyDescent="0.2">
      <c r="A30" s="231">
        <v>8</v>
      </c>
      <c r="B30" s="232" t="s">
        <v>415</v>
      </c>
      <c r="C30" s="251" t="s">
        <v>416</v>
      </c>
      <c r="D30" s="233" t="s">
        <v>150</v>
      </c>
      <c r="E30" s="234">
        <v>22.5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0.28800000000000003</v>
      </c>
      <c r="O30" s="236">
        <f>ROUND(E30*N30,2)</f>
        <v>6.48</v>
      </c>
      <c r="P30" s="236">
        <v>0</v>
      </c>
      <c r="Q30" s="236">
        <f>ROUND(E30*P30,2)</f>
        <v>0</v>
      </c>
      <c r="R30" s="236" t="s">
        <v>198</v>
      </c>
      <c r="S30" s="236" t="s">
        <v>137</v>
      </c>
      <c r="T30" s="237" t="s">
        <v>137</v>
      </c>
      <c r="U30" s="218">
        <v>2.3000000000000003E-2</v>
      </c>
      <c r="V30" s="218">
        <f>ROUND(E30*U30,2)</f>
        <v>0.52</v>
      </c>
      <c r="W30" s="218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138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3" t="s">
        <v>410</v>
      </c>
      <c r="D31" s="220"/>
      <c r="E31" s="221">
        <v>22.5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142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ht="22.5" outlineLevel="1" x14ac:dyDescent="0.2">
      <c r="A32" s="231">
        <v>9</v>
      </c>
      <c r="B32" s="232" t="s">
        <v>417</v>
      </c>
      <c r="C32" s="251" t="s">
        <v>418</v>
      </c>
      <c r="D32" s="233" t="s">
        <v>150</v>
      </c>
      <c r="E32" s="234">
        <v>105.19600000000001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0.4284</v>
      </c>
      <c r="O32" s="236">
        <f>ROUND(E32*N32,2)</f>
        <v>45.07</v>
      </c>
      <c r="P32" s="236">
        <v>0</v>
      </c>
      <c r="Q32" s="236">
        <f>ROUND(E32*P32,2)</f>
        <v>0</v>
      </c>
      <c r="R32" s="236" t="s">
        <v>198</v>
      </c>
      <c r="S32" s="236" t="s">
        <v>137</v>
      </c>
      <c r="T32" s="237" t="s">
        <v>137</v>
      </c>
      <c r="U32" s="218">
        <v>2.6000000000000002E-2</v>
      </c>
      <c r="V32" s="218">
        <f>ROUND(E32*U32,2)</f>
        <v>2.74</v>
      </c>
      <c r="W32" s="218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138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15"/>
      <c r="B33" s="216"/>
      <c r="C33" s="253" t="s">
        <v>419</v>
      </c>
      <c r="D33" s="220"/>
      <c r="E33" s="221">
        <v>105.19600000000001</v>
      </c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142</v>
      </c>
      <c r="AH33" s="208">
        <v>0</v>
      </c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ht="22.5" outlineLevel="1" x14ac:dyDescent="0.2">
      <c r="A34" s="240">
        <v>10</v>
      </c>
      <c r="B34" s="241" t="s">
        <v>420</v>
      </c>
      <c r="C34" s="255" t="s">
        <v>421</v>
      </c>
      <c r="D34" s="242" t="s">
        <v>150</v>
      </c>
      <c r="E34" s="243">
        <v>22.5</v>
      </c>
      <c r="F34" s="244"/>
      <c r="G34" s="245">
        <f>ROUND(E34*F34,2)</f>
        <v>0</v>
      </c>
      <c r="H34" s="244"/>
      <c r="I34" s="245">
        <f>ROUND(E34*H34,2)</f>
        <v>0</v>
      </c>
      <c r="J34" s="244"/>
      <c r="K34" s="245">
        <f>ROUND(E34*J34,2)</f>
        <v>0</v>
      </c>
      <c r="L34" s="245">
        <v>21</v>
      </c>
      <c r="M34" s="245">
        <f>G34*(1+L34/100)</f>
        <v>0</v>
      </c>
      <c r="N34" s="245">
        <v>0.441</v>
      </c>
      <c r="O34" s="245">
        <f>ROUND(E34*N34,2)</f>
        <v>9.92</v>
      </c>
      <c r="P34" s="245">
        <v>0</v>
      </c>
      <c r="Q34" s="245">
        <f>ROUND(E34*P34,2)</f>
        <v>0</v>
      </c>
      <c r="R34" s="245" t="s">
        <v>198</v>
      </c>
      <c r="S34" s="245" t="s">
        <v>137</v>
      </c>
      <c r="T34" s="246" t="s">
        <v>137</v>
      </c>
      <c r="U34" s="218">
        <v>2.9000000000000001E-2</v>
      </c>
      <c r="V34" s="218">
        <f>ROUND(E34*U34,2)</f>
        <v>0.65</v>
      </c>
      <c r="W34" s="218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138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31">
        <v>11</v>
      </c>
      <c r="B35" s="232" t="s">
        <v>422</v>
      </c>
      <c r="C35" s="251" t="s">
        <v>423</v>
      </c>
      <c r="D35" s="233" t="s">
        <v>150</v>
      </c>
      <c r="E35" s="234">
        <v>23.03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0.25336000000000003</v>
      </c>
      <c r="O35" s="236">
        <f>ROUND(E35*N35,2)</f>
        <v>5.83</v>
      </c>
      <c r="P35" s="236">
        <v>0</v>
      </c>
      <c r="Q35" s="236">
        <f>ROUND(E35*P35,2)</f>
        <v>0</v>
      </c>
      <c r="R35" s="236" t="s">
        <v>198</v>
      </c>
      <c r="S35" s="236" t="s">
        <v>137</v>
      </c>
      <c r="T35" s="237" t="s">
        <v>137</v>
      </c>
      <c r="U35" s="218">
        <v>0.14200000000000002</v>
      </c>
      <c r="V35" s="218">
        <f>ROUND(E35*U35,2)</f>
        <v>3.27</v>
      </c>
      <c r="W35" s="218"/>
      <c r="X35" s="208"/>
      <c r="Y35" s="208"/>
      <c r="Z35" s="208"/>
      <c r="AA35" s="208"/>
      <c r="AB35" s="208"/>
      <c r="AC35" s="208"/>
      <c r="AD35" s="208"/>
      <c r="AE35" s="208"/>
      <c r="AF35" s="208"/>
      <c r="AG35" s="208" t="s">
        <v>138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15"/>
      <c r="B36" s="216"/>
      <c r="C36" s="253" t="s">
        <v>424</v>
      </c>
      <c r="D36" s="220"/>
      <c r="E36" s="221">
        <v>18.770000000000003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142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15"/>
      <c r="B37" s="216"/>
      <c r="C37" s="253" t="s">
        <v>425</v>
      </c>
      <c r="D37" s="220"/>
      <c r="E37" s="221">
        <v>0.60000000000000009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08"/>
      <c r="Y37" s="208"/>
      <c r="Z37" s="208"/>
      <c r="AA37" s="208"/>
      <c r="AB37" s="208"/>
      <c r="AC37" s="208"/>
      <c r="AD37" s="208"/>
      <c r="AE37" s="208"/>
      <c r="AF37" s="208"/>
      <c r="AG37" s="208" t="s">
        <v>142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3" t="s">
        <v>426</v>
      </c>
      <c r="D38" s="220"/>
      <c r="E38" s="221">
        <v>3.66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142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31">
        <v>12</v>
      </c>
      <c r="B39" s="232" t="s">
        <v>427</v>
      </c>
      <c r="C39" s="251" t="s">
        <v>428</v>
      </c>
      <c r="D39" s="233" t="s">
        <v>150</v>
      </c>
      <c r="E39" s="234">
        <v>92.865000000000009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7.3900000000000007E-2</v>
      </c>
      <c r="O39" s="236">
        <f>ROUND(E39*N39,2)</f>
        <v>6.86</v>
      </c>
      <c r="P39" s="236">
        <v>0</v>
      </c>
      <c r="Q39" s="236">
        <f>ROUND(E39*P39,2)</f>
        <v>0</v>
      </c>
      <c r="R39" s="236" t="s">
        <v>198</v>
      </c>
      <c r="S39" s="236" t="s">
        <v>137</v>
      </c>
      <c r="T39" s="237" t="s">
        <v>137</v>
      </c>
      <c r="U39" s="218">
        <v>0.45200000000000001</v>
      </c>
      <c r="V39" s="218">
        <f>ROUND(E39*U39,2)</f>
        <v>41.97</v>
      </c>
      <c r="W39" s="218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138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ht="22.5" outlineLevel="1" x14ac:dyDescent="0.2">
      <c r="A40" s="215"/>
      <c r="B40" s="216"/>
      <c r="C40" s="252" t="s">
        <v>429</v>
      </c>
      <c r="D40" s="239"/>
      <c r="E40" s="239"/>
      <c r="F40" s="239"/>
      <c r="G40" s="239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08"/>
      <c r="Y40" s="208"/>
      <c r="Z40" s="208"/>
      <c r="AA40" s="208"/>
      <c r="AB40" s="208"/>
      <c r="AC40" s="208"/>
      <c r="AD40" s="208"/>
      <c r="AE40" s="208"/>
      <c r="AF40" s="208"/>
      <c r="AG40" s="208" t="s">
        <v>140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38" t="str">
        <f>C40</f>
        <v>s provedením lože z kameniva drceného, s vyplněním spár, s dvojitým hutněním a se smetením přebytečného materiálu na krajnici. S dodáním hmot pro lože a výplň spár.</v>
      </c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3" t="s">
        <v>430</v>
      </c>
      <c r="D41" s="220"/>
      <c r="E41" s="221">
        <v>92.865000000000009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08"/>
      <c r="Y41" s="208"/>
      <c r="Z41" s="208"/>
      <c r="AA41" s="208"/>
      <c r="AB41" s="208"/>
      <c r="AC41" s="208"/>
      <c r="AD41" s="208"/>
      <c r="AE41" s="208"/>
      <c r="AF41" s="208"/>
      <c r="AG41" s="208" t="s">
        <v>142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31">
        <v>13</v>
      </c>
      <c r="B42" s="232" t="s">
        <v>431</v>
      </c>
      <c r="C42" s="251" t="s">
        <v>432</v>
      </c>
      <c r="D42" s="233" t="s">
        <v>150</v>
      </c>
      <c r="E42" s="234">
        <v>22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7.3900000000000007E-2</v>
      </c>
      <c r="O42" s="236">
        <f>ROUND(E42*N42,2)</f>
        <v>1.63</v>
      </c>
      <c r="P42" s="236">
        <v>0</v>
      </c>
      <c r="Q42" s="236">
        <f>ROUND(E42*P42,2)</f>
        <v>0</v>
      </c>
      <c r="R42" s="236" t="s">
        <v>198</v>
      </c>
      <c r="S42" s="236" t="s">
        <v>137</v>
      </c>
      <c r="T42" s="237" t="s">
        <v>137</v>
      </c>
      <c r="U42" s="218">
        <v>0.47800000000000004</v>
      </c>
      <c r="V42" s="218">
        <f>ROUND(E42*U42,2)</f>
        <v>10.52</v>
      </c>
      <c r="W42" s="218"/>
      <c r="X42" s="208"/>
      <c r="Y42" s="208"/>
      <c r="Z42" s="208"/>
      <c r="AA42" s="208"/>
      <c r="AB42" s="208"/>
      <c r="AC42" s="208"/>
      <c r="AD42" s="208"/>
      <c r="AE42" s="208"/>
      <c r="AF42" s="208"/>
      <c r="AG42" s="208" t="s">
        <v>138</v>
      </c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ht="22.5" outlineLevel="1" x14ac:dyDescent="0.2">
      <c r="A43" s="215"/>
      <c r="B43" s="216"/>
      <c r="C43" s="252" t="s">
        <v>429</v>
      </c>
      <c r="D43" s="239"/>
      <c r="E43" s="239"/>
      <c r="F43" s="239"/>
      <c r="G43" s="239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08"/>
      <c r="Y43" s="208"/>
      <c r="Z43" s="208"/>
      <c r="AA43" s="208"/>
      <c r="AB43" s="208"/>
      <c r="AC43" s="208"/>
      <c r="AD43" s="208"/>
      <c r="AE43" s="208"/>
      <c r="AF43" s="208"/>
      <c r="AG43" s="208" t="s">
        <v>140</v>
      </c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38" t="str">
        <f>C43</f>
        <v>s provedením lože z kameniva drceného, s vyplněním spár, s dvojitým hutněním a se smetením přebytečného materiálu na krajnici. S dodáním hmot pro lože a výplň spár.</v>
      </c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3" t="s">
        <v>433</v>
      </c>
      <c r="D44" s="220"/>
      <c r="E44" s="221">
        <v>22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08"/>
      <c r="Y44" s="208"/>
      <c r="Z44" s="208"/>
      <c r="AA44" s="208"/>
      <c r="AB44" s="208"/>
      <c r="AC44" s="208"/>
      <c r="AD44" s="208"/>
      <c r="AE44" s="208"/>
      <c r="AF44" s="208"/>
      <c r="AG44" s="208" t="s">
        <v>142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ht="22.5" outlineLevel="1" x14ac:dyDescent="0.2">
      <c r="A45" s="231">
        <v>14</v>
      </c>
      <c r="B45" s="232" t="s">
        <v>434</v>
      </c>
      <c r="C45" s="251" t="s">
        <v>435</v>
      </c>
      <c r="D45" s="233" t="s">
        <v>150</v>
      </c>
      <c r="E45" s="234">
        <v>1.32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0.13150000000000001</v>
      </c>
      <c r="O45" s="236">
        <f>ROUND(E45*N45,2)</f>
        <v>0.17</v>
      </c>
      <c r="P45" s="236">
        <v>0</v>
      </c>
      <c r="Q45" s="236">
        <f>ROUND(E45*P45,2)</f>
        <v>0</v>
      </c>
      <c r="R45" s="236" t="s">
        <v>249</v>
      </c>
      <c r="S45" s="236" t="s">
        <v>137</v>
      </c>
      <c r="T45" s="237" t="s">
        <v>137</v>
      </c>
      <c r="U45" s="218">
        <v>0</v>
      </c>
      <c r="V45" s="218">
        <f>ROUND(E45*U45,2)</f>
        <v>0</v>
      </c>
      <c r="W45" s="218"/>
      <c r="X45" s="208"/>
      <c r="Y45" s="208"/>
      <c r="Z45" s="208"/>
      <c r="AA45" s="208"/>
      <c r="AB45" s="208"/>
      <c r="AC45" s="208"/>
      <c r="AD45" s="208"/>
      <c r="AE45" s="208"/>
      <c r="AF45" s="208"/>
      <c r="AG45" s="208" t="s">
        <v>193</v>
      </c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15"/>
      <c r="B46" s="216"/>
      <c r="C46" s="253" t="s">
        <v>436</v>
      </c>
      <c r="D46" s="220"/>
      <c r="E46" s="221">
        <v>1.32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08"/>
      <c r="Y46" s="208"/>
      <c r="Z46" s="208"/>
      <c r="AA46" s="208"/>
      <c r="AB46" s="208"/>
      <c r="AC46" s="208"/>
      <c r="AD46" s="208"/>
      <c r="AE46" s="208"/>
      <c r="AF46" s="208"/>
      <c r="AG46" s="208" t="s">
        <v>142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31">
        <v>15</v>
      </c>
      <c r="B47" s="232" t="s">
        <v>437</v>
      </c>
      <c r="C47" s="251" t="s">
        <v>438</v>
      </c>
      <c r="D47" s="233" t="s">
        <v>150</v>
      </c>
      <c r="E47" s="234">
        <v>97.508250000000004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0.13100000000000001</v>
      </c>
      <c r="O47" s="236">
        <f>ROUND(E47*N47,2)</f>
        <v>12.77</v>
      </c>
      <c r="P47" s="236">
        <v>0</v>
      </c>
      <c r="Q47" s="236">
        <f>ROUND(E47*P47,2)</f>
        <v>0</v>
      </c>
      <c r="R47" s="236" t="s">
        <v>249</v>
      </c>
      <c r="S47" s="236" t="s">
        <v>137</v>
      </c>
      <c r="T47" s="237" t="s">
        <v>137</v>
      </c>
      <c r="U47" s="218">
        <v>0</v>
      </c>
      <c r="V47" s="218">
        <f>ROUND(E47*U47,2)</f>
        <v>0</v>
      </c>
      <c r="W47" s="218"/>
      <c r="X47" s="208"/>
      <c r="Y47" s="208"/>
      <c r="Z47" s="208"/>
      <c r="AA47" s="208"/>
      <c r="AB47" s="208"/>
      <c r="AC47" s="208"/>
      <c r="AD47" s="208"/>
      <c r="AE47" s="208"/>
      <c r="AF47" s="208"/>
      <c r="AG47" s="208" t="s">
        <v>193</v>
      </c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3" t="s">
        <v>439</v>
      </c>
      <c r="D48" s="220"/>
      <c r="E48" s="221">
        <v>97.508250000000004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08"/>
      <c r="Y48" s="208"/>
      <c r="Z48" s="208"/>
      <c r="AA48" s="208"/>
      <c r="AB48" s="208"/>
      <c r="AC48" s="208"/>
      <c r="AD48" s="208"/>
      <c r="AE48" s="208"/>
      <c r="AF48" s="208"/>
      <c r="AG48" s="208" t="s">
        <v>142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31">
        <v>16</v>
      </c>
      <c r="B49" s="232" t="s">
        <v>440</v>
      </c>
      <c r="C49" s="251" t="s">
        <v>441</v>
      </c>
      <c r="D49" s="233" t="s">
        <v>150</v>
      </c>
      <c r="E49" s="234">
        <v>24.200000000000003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0.17500000000000002</v>
      </c>
      <c r="O49" s="236">
        <f>ROUND(E49*N49,2)</f>
        <v>4.24</v>
      </c>
      <c r="P49" s="236">
        <v>0</v>
      </c>
      <c r="Q49" s="236">
        <f>ROUND(E49*P49,2)</f>
        <v>0</v>
      </c>
      <c r="R49" s="236" t="s">
        <v>249</v>
      </c>
      <c r="S49" s="236" t="s">
        <v>137</v>
      </c>
      <c r="T49" s="237" t="s">
        <v>137</v>
      </c>
      <c r="U49" s="218">
        <v>0</v>
      </c>
      <c r="V49" s="218">
        <f>ROUND(E49*U49,2)</f>
        <v>0</v>
      </c>
      <c r="W49" s="218"/>
      <c r="X49" s="208"/>
      <c r="Y49" s="208"/>
      <c r="Z49" s="208"/>
      <c r="AA49" s="208"/>
      <c r="AB49" s="208"/>
      <c r="AC49" s="208"/>
      <c r="AD49" s="208"/>
      <c r="AE49" s="208"/>
      <c r="AF49" s="208"/>
      <c r="AG49" s="208" t="s">
        <v>193</v>
      </c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3" t="s">
        <v>442</v>
      </c>
      <c r="D50" s="220"/>
      <c r="E50" s="221">
        <v>24.200000000000003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08"/>
      <c r="Y50" s="208"/>
      <c r="Z50" s="208"/>
      <c r="AA50" s="208"/>
      <c r="AB50" s="208"/>
      <c r="AC50" s="208"/>
      <c r="AD50" s="208"/>
      <c r="AE50" s="208"/>
      <c r="AF50" s="208"/>
      <c r="AG50" s="208" t="s">
        <v>142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x14ac:dyDescent="0.2">
      <c r="A51" s="225" t="s">
        <v>131</v>
      </c>
      <c r="B51" s="226" t="s">
        <v>79</v>
      </c>
      <c r="C51" s="250" t="s">
        <v>80</v>
      </c>
      <c r="D51" s="227"/>
      <c r="E51" s="228"/>
      <c r="F51" s="229"/>
      <c r="G51" s="229">
        <f>SUMIF(AG52:AG59,"&lt;&gt;NOR",G52:G59)</f>
        <v>0</v>
      </c>
      <c r="H51" s="229"/>
      <c r="I51" s="229">
        <f>SUM(I52:I59)</f>
        <v>0</v>
      </c>
      <c r="J51" s="229"/>
      <c r="K51" s="229">
        <f>SUM(K52:K59)</f>
        <v>0</v>
      </c>
      <c r="L51" s="229"/>
      <c r="M51" s="229">
        <f>SUM(M52:M59)</f>
        <v>0</v>
      </c>
      <c r="N51" s="229"/>
      <c r="O51" s="229">
        <f>SUM(O52:O59)</f>
        <v>19.260000000000002</v>
      </c>
      <c r="P51" s="229"/>
      <c r="Q51" s="229">
        <f>SUM(Q52:Q59)</f>
        <v>0</v>
      </c>
      <c r="R51" s="229"/>
      <c r="S51" s="229"/>
      <c r="T51" s="230"/>
      <c r="U51" s="224"/>
      <c r="V51" s="224">
        <f>SUM(V52:V59)</f>
        <v>37.17</v>
      </c>
      <c r="W51" s="224"/>
      <c r="AG51" t="s">
        <v>132</v>
      </c>
    </row>
    <row r="52" spans="1:60" outlineLevel="1" x14ac:dyDescent="0.2">
      <c r="A52" s="231">
        <v>17</v>
      </c>
      <c r="B52" s="232" t="s">
        <v>443</v>
      </c>
      <c r="C52" s="251" t="s">
        <v>444</v>
      </c>
      <c r="D52" s="233" t="s">
        <v>135</v>
      </c>
      <c r="E52" s="234">
        <v>7.4292000000000007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2.5250000000000004</v>
      </c>
      <c r="O52" s="236">
        <f>ROUND(E52*N52,2)</f>
        <v>18.760000000000002</v>
      </c>
      <c r="P52" s="236">
        <v>0</v>
      </c>
      <c r="Q52" s="236">
        <f>ROUND(E52*P52,2)</f>
        <v>0</v>
      </c>
      <c r="R52" s="236" t="s">
        <v>162</v>
      </c>
      <c r="S52" s="236" t="s">
        <v>137</v>
      </c>
      <c r="T52" s="237" t="s">
        <v>137</v>
      </c>
      <c r="U52" s="218">
        <v>3.2130000000000001</v>
      </c>
      <c r="V52" s="218">
        <f>ROUND(E52*U52,2)</f>
        <v>23.87</v>
      </c>
      <c r="W52" s="218"/>
      <c r="X52" s="208"/>
      <c r="Y52" s="208"/>
      <c r="Z52" s="208"/>
      <c r="AA52" s="208"/>
      <c r="AB52" s="208"/>
      <c r="AC52" s="208"/>
      <c r="AD52" s="208"/>
      <c r="AE52" s="208"/>
      <c r="AF52" s="208"/>
      <c r="AG52" s="208" t="s">
        <v>138</v>
      </c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2" t="s">
        <v>445</v>
      </c>
      <c r="D53" s="239"/>
      <c r="E53" s="239"/>
      <c r="F53" s="239"/>
      <c r="G53" s="239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08"/>
      <c r="Y53" s="208"/>
      <c r="Z53" s="208"/>
      <c r="AA53" s="208"/>
      <c r="AB53" s="208"/>
      <c r="AC53" s="208"/>
      <c r="AD53" s="208"/>
      <c r="AE53" s="208"/>
      <c r="AF53" s="208"/>
      <c r="AG53" s="208" t="s">
        <v>140</v>
      </c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3" t="s">
        <v>446</v>
      </c>
      <c r="D54" s="220"/>
      <c r="E54" s="221">
        <v>7.4292000000000007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08"/>
      <c r="Y54" s="208"/>
      <c r="Z54" s="208"/>
      <c r="AA54" s="208"/>
      <c r="AB54" s="208"/>
      <c r="AC54" s="208"/>
      <c r="AD54" s="208"/>
      <c r="AE54" s="208"/>
      <c r="AF54" s="208"/>
      <c r="AG54" s="208" t="s">
        <v>142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31">
        <v>18</v>
      </c>
      <c r="B55" s="232" t="s">
        <v>447</v>
      </c>
      <c r="C55" s="251" t="s">
        <v>448</v>
      </c>
      <c r="D55" s="233" t="s">
        <v>135</v>
      </c>
      <c r="E55" s="234">
        <v>7.4292000000000007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 t="s">
        <v>162</v>
      </c>
      <c r="S55" s="236" t="s">
        <v>137</v>
      </c>
      <c r="T55" s="237" t="s">
        <v>137</v>
      </c>
      <c r="U55" s="218">
        <v>0.82000000000000006</v>
      </c>
      <c r="V55" s="218">
        <f>ROUND(E55*U55,2)</f>
        <v>6.09</v>
      </c>
      <c r="W55" s="218"/>
      <c r="X55" s="208"/>
      <c r="Y55" s="208"/>
      <c r="Z55" s="208"/>
      <c r="AA55" s="208"/>
      <c r="AB55" s="208"/>
      <c r="AC55" s="208"/>
      <c r="AD55" s="208"/>
      <c r="AE55" s="208"/>
      <c r="AF55" s="208"/>
      <c r="AG55" s="208" t="s">
        <v>138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52" t="s">
        <v>449</v>
      </c>
      <c r="D56" s="239"/>
      <c r="E56" s="239"/>
      <c r="F56" s="239"/>
      <c r="G56" s="239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08"/>
      <c r="Y56" s="208"/>
      <c r="Z56" s="208"/>
      <c r="AA56" s="208"/>
      <c r="AB56" s="208"/>
      <c r="AC56" s="208"/>
      <c r="AD56" s="208"/>
      <c r="AE56" s="208"/>
      <c r="AF56" s="208"/>
      <c r="AG56" s="208" t="s">
        <v>140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ht="22.5" outlineLevel="1" x14ac:dyDescent="0.2">
      <c r="A57" s="231">
        <v>19</v>
      </c>
      <c r="B57" s="232" t="s">
        <v>450</v>
      </c>
      <c r="C57" s="251" t="s">
        <v>451</v>
      </c>
      <c r="D57" s="233" t="s">
        <v>229</v>
      </c>
      <c r="E57" s="234">
        <v>0.47359000000000001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1.0662500000000001</v>
      </c>
      <c r="O57" s="236">
        <f>ROUND(E57*N57,2)</f>
        <v>0.5</v>
      </c>
      <c r="P57" s="236">
        <v>0</v>
      </c>
      <c r="Q57" s="236">
        <f>ROUND(E57*P57,2)</f>
        <v>0</v>
      </c>
      <c r="R57" s="236" t="s">
        <v>162</v>
      </c>
      <c r="S57" s="236" t="s">
        <v>137</v>
      </c>
      <c r="T57" s="237" t="s">
        <v>137</v>
      </c>
      <c r="U57" s="218">
        <v>15.231000000000002</v>
      </c>
      <c r="V57" s="218">
        <f>ROUND(E57*U57,2)</f>
        <v>7.21</v>
      </c>
      <c r="W57" s="218"/>
      <c r="X57" s="208"/>
      <c r="Y57" s="208"/>
      <c r="Z57" s="208"/>
      <c r="AA57" s="208"/>
      <c r="AB57" s="208"/>
      <c r="AC57" s="208"/>
      <c r="AD57" s="208"/>
      <c r="AE57" s="208"/>
      <c r="AF57" s="208"/>
      <c r="AG57" s="208" t="s">
        <v>138</v>
      </c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2" t="s">
        <v>452</v>
      </c>
      <c r="D58" s="239"/>
      <c r="E58" s="239"/>
      <c r="F58" s="239"/>
      <c r="G58" s="239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08"/>
      <c r="Y58" s="208"/>
      <c r="Z58" s="208"/>
      <c r="AA58" s="208"/>
      <c r="AB58" s="208"/>
      <c r="AC58" s="208"/>
      <c r="AD58" s="208"/>
      <c r="AE58" s="208"/>
      <c r="AF58" s="208"/>
      <c r="AG58" s="208" t="s">
        <v>140</v>
      </c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3" t="s">
        <v>453</v>
      </c>
      <c r="D59" s="220"/>
      <c r="E59" s="221">
        <v>0.47359000000000001</v>
      </c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08"/>
      <c r="Y59" s="208"/>
      <c r="Z59" s="208"/>
      <c r="AA59" s="208"/>
      <c r="AB59" s="208"/>
      <c r="AC59" s="208"/>
      <c r="AD59" s="208"/>
      <c r="AE59" s="208"/>
      <c r="AF59" s="208"/>
      <c r="AG59" s="208" t="s">
        <v>142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x14ac:dyDescent="0.2">
      <c r="A60" s="225" t="s">
        <v>131</v>
      </c>
      <c r="B60" s="226" t="s">
        <v>83</v>
      </c>
      <c r="C60" s="250" t="s">
        <v>84</v>
      </c>
      <c r="D60" s="227"/>
      <c r="E60" s="228"/>
      <c r="F60" s="229"/>
      <c r="G60" s="229">
        <f>SUMIF(AG61:AG69,"&lt;&gt;NOR",G61:G69)</f>
        <v>0</v>
      </c>
      <c r="H60" s="229"/>
      <c r="I60" s="229">
        <f>SUM(I61:I69)</f>
        <v>0</v>
      </c>
      <c r="J60" s="229"/>
      <c r="K60" s="229">
        <f>SUM(K61:K69)</f>
        <v>0</v>
      </c>
      <c r="L60" s="229"/>
      <c r="M60" s="229">
        <f>SUM(M61:M69)</f>
        <v>0</v>
      </c>
      <c r="N60" s="229"/>
      <c r="O60" s="229">
        <f>SUM(O61:O69)</f>
        <v>19.72</v>
      </c>
      <c r="P60" s="229"/>
      <c r="Q60" s="229">
        <f>SUM(Q61:Q69)</f>
        <v>0</v>
      </c>
      <c r="R60" s="229"/>
      <c r="S60" s="229"/>
      <c r="T60" s="230"/>
      <c r="U60" s="224"/>
      <c r="V60" s="224">
        <f>SUM(V61:V69)</f>
        <v>24.25</v>
      </c>
      <c r="W60" s="224"/>
      <c r="AG60" t="s">
        <v>132</v>
      </c>
    </row>
    <row r="61" spans="1:60" ht="45" outlineLevel="1" x14ac:dyDescent="0.2">
      <c r="A61" s="231">
        <v>20</v>
      </c>
      <c r="B61" s="232" t="s">
        <v>454</v>
      </c>
      <c r="C61" s="251" t="s">
        <v>455</v>
      </c>
      <c r="D61" s="233" t="s">
        <v>179</v>
      </c>
      <c r="E61" s="234">
        <v>1.5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0.26681000000000005</v>
      </c>
      <c r="O61" s="236">
        <f>ROUND(E61*N61,2)</f>
        <v>0.4</v>
      </c>
      <c r="P61" s="236">
        <v>0</v>
      </c>
      <c r="Q61" s="236">
        <f>ROUND(E61*P61,2)</f>
        <v>0</v>
      </c>
      <c r="R61" s="236" t="s">
        <v>198</v>
      </c>
      <c r="S61" s="236" t="s">
        <v>137</v>
      </c>
      <c r="T61" s="237" t="s">
        <v>137</v>
      </c>
      <c r="U61" s="218">
        <v>0.33704000000000001</v>
      </c>
      <c r="V61" s="218">
        <f>ROUND(E61*U61,2)</f>
        <v>0.51</v>
      </c>
      <c r="W61" s="218"/>
      <c r="X61" s="208"/>
      <c r="Y61" s="208"/>
      <c r="Z61" s="208"/>
      <c r="AA61" s="208"/>
      <c r="AB61" s="208"/>
      <c r="AC61" s="208"/>
      <c r="AD61" s="208"/>
      <c r="AE61" s="208"/>
      <c r="AF61" s="208"/>
      <c r="AG61" s="208" t="s">
        <v>138</v>
      </c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2" t="s">
        <v>210</v>
      </c>
      <c r="D62" s="239"/>
      <c r="E62" s="239"/>
      <c r="F62" s="239"/>
      <c r="G62" s="239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08"/>
      <c r="Y62" s="208"/>
      <c r="Z62" s="208"/>
      <c r="AA62" s="208"/>
      <c r="AB62" s="208"/>
      <c r="AC62" s="208"/>
      <c r="AD62" s="208"/>
      <c r="AE62" s="208"/>
      <c r="AF62" s="208"/>
      <c r="AG62" s="208" t="s">
        <v>140</v>
      </c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ht="45" outlineLevel="1" x14ac:dyDescent="0.2">
      <c r="A63" s="231">
        <v>21</v>
      </c>
      <c r="B63" s="232" t="s">
        <v>208</v>
      </c>
      <c r="C63" s="251" t="s">
        <v>209</v>
      </c>
      <c r="D63" s="233" t="s">
        <v>179</v>
      </c>
      <c r="E63" s="234">
        <v>87.28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0.22133000000000003</v>
      </c>
      <c r="O63" s="236">
        <f>ROUND(E63*N63,2)</f>
        <v>19.32</v>
      </c>
      <c r="P63" s="236">
        <v>0</v>
      </c>
      <c r="Q63" s="236">
        <f>ROUND(E63*P63,2)</f>
        <v>0</v>
      </c>
      <c r="R63" s="236" t="s">
        <v>198</v>
      </c>
      <c r="S63" s="236" t="s">
        <v>137</v>
      </c>
      <c r="T63" s="237" t="s">
        <v>137</v>
      </c>
      <c r="U63" s="218">
        <v>0.27200000000000002</v>
      </c>
      <c r="V63" s="218">
        <f>ROUND(E63*U63,2)</f>
        <v>23.74</v>
      </c>
      <c r="W63" s="218"/>
      <c r="X63" s="208"/>
      <c r="Y63" s="208"/>
      <c r="Z63" s="208"/>
      <c r="AA63" s="208"/>
      <c r="AB63" s="208"/>
      <c r="AC63" s="208"/>
      <c r="AD63" s="208"/>
      <c r="AE63" s="208"/>
      <c r="AF63" s="208"/>
      <c r="AG63" s="208" t="s">
        <v>138</v>
      </c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outlineLevel="1" x14ac:dyDescent="0.2">
      <c r="A64" s="215"/>
      <c r="B64" s="216"/>
      <c r="C64" s="252" t="s">
        <v>210</v>
      </c>
      <c r="D64" s="239"/>
      <c r="E64" s="239"/>
      <c r="F64" s="239"/>
      <c r="G64" s="239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08"/>
      <c r="Y64" s="208"/>
      <c r="Z64" s="208"/>
      <c r="AA64" s="208"/>
      <c r="AB64" s="208"/>
      <c r="AC64" s="208"/>
      <c r="AD64" s="208"/>
      <c r="AE64" s="208"/>
      <c r="AF64" s="208"/>
      <c r="AG64" s="208" t="s">
        <v>140</v>
      </c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</row>
    <row r="65" spans="1:60" outlineLevel="1" x14ac:dyDescent="0.2">
      <c r="A65" s="215"/>
      <c r="B65" s="216"/>
      <c r="C65" s="253" t="s">
        <v>456</v>
      </c>
      <c r="D65" s="220"/>
      <c r="E65" s="221">
        <v>75.080000000000013</v>
      </c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08"/>
      <c r="Y65" s="208"/>
      <c r="Z65" s="208"/>
      <c r="AA65" s="208"/>
      <c r="AB65" s="208"/>
      <c r="AC65" s="208"/>
      <c r="AD65" s="208"/>
      <c r="AE65" s="208"/>
      <c r="AF65" s="208"/>
      <c r="AG65" s="208" t="s">
        <v>142</v>
      </c>
      <c r="AH65" s="208">
        <v>0</v>
      </c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15"/>
      <c r="B66" s="216"/>
      <c r="C66" s="253" t="s">
        <v>457</v>
      </c>
      <c r="D66" s="220"/>
      <c r="E66" s="221">
        <v>12.200000000000001</v>
      </c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08"/>
      <c r="Y66" s="208"/>
      <c r="Z66" s="208"/>
      <c r="AA66" s="208"/>
      <c r="AB66" s="208"/>
      <c r="AC66" s="208"/>
      <c r="AD66" s="208"/>
      <c r="AE66" s="208"/>
      <c r="AF66" s="208"/>
      <c r="AG66" s="208" t="s">
        <v>142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40">
        <v>22</v>
      </c>
      <c r="B67" s="241" t="s">
        <v>212</v>
      </c>
      <c r="C67" s="255" t="s">
        <v>458</v>
      </c>
      <c r="D67" s="242" t="s">
        <v>170</v>
      </c>
      <c r="E67" s="243">
        <v>1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5"/>
      <c r="S67" s="245" t="s">
        <v>171</v>
      </c>
      <c r="T67" s="246" t="s">
        <v>172</v>
      </c>
      <c r="U67" s="218">
        <v>0</v>
      </c>
      <c r="V67" s="218">
        <f>ROUND(E67*U67,2)</f>
        <v>0</v>
      </c>
      <c r="W67" s="218"/>
      <c r="X67" s="208"/>
      <c r="Y67" s="208"/>
      <c r="Z67" s="208"/>
      <c r="AA67" s="208"/>
      <c r="AB67" s="208"/>
      <c r="AC67" s="208"/>
      <c r="AD67" s="208"/>
      <c r="AE67" s="208"/>
      <c r="AF67" s="208"/>
      <c r="AG67" s="208" t="s">
        <v>138</v>
      </c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40">
        <v>23</v>
      </c>
      <c r="B68" s="241" t="s">
        <v>214</v>
      </c>
      <c r="C68" s="255" t="s">
        <v>459</v>
      </c>
      <c r="D68" s="242" t="s">
        <v>170</v>
      </c>
      <c r="E68" s="243">
        <v>1</v>
      </c>
      <c r="F68" s="244"/>
      <c r="G68" s="245">
        <f>ROUND(E68*F68,2)</f>
        <v>0</v>
      </c>
      <c r="H68" s="244"/>
      <c r="I68" s="245">
        <f>ROUND(E68*H68,2)</f>
        <v>0</v>
      </c>
      <c r="J68" s="244"/>
      <c r="K68" s="245">
        <f>ROUND(E68*J68,2)</f>
        <v>0</v>
      </c>
      <c r="L68" s="245">
        <v>21</v>
      </c>
      <c r="M68" s="245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5"/>
      <c r="S68" s="245" t="s">
        <v>171</v>
      </c>
      <c r="T68" s="246" t="s">
        <v>172</v>
      </c>
      <c r="U68" s="218">
        <v>0</v>
      </c>
      <c r="V68" s="218">
        <f>ROUND(E68*U68,2)</f>
        <v>0</v>
      </c>
      <c r="W68" s="218"/>
      <c r="X68" s="208"/>
      <c r="Y68" s="208"/>
      <c r="Z68" s="208"/>
      <c r="AA68" s="208"/>
      <c r="AB68" s="208"/>
      <c r="AC68" s="208"/>
      <c r="AD68" s="208"/>
      <c r="AE68" s="208"/>
      <c r="AF68" s="208"/>
      <c r="AG68" s="208" t="s">
        <v>138</v>
      </c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40">
        <v>24</v>
      </c>
      <c r="B69" s="241" t="s">
        <v>217</v>
      </c>
      <c r="C69" s="255" t="s">
        <v>460</v>
      </c>
      <c r="D69" s="242" t="s">
        <v>170</v>
      </c>
      <c r="E69" s="243">
        <v>1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5"/>
      <c r="S69" s="245" t="s">
        <v>171</v>
      </c>
      <c r="T69" s="246" t="s">
        <v>172</v>
      </c>
      <c r="U69" s="218">
        <v>0</v>
      </c>
      <c r="V69" s="218">
        <f>ROUND(E69*U69,2)</f>
        <v>0</v>
      </c>
      <c r="W69" s="218"/>
      <c r="X69" s="208"/>
      <c r="Y69" s="208"/>
      <c r="Z69" s="208"/>
      <c r="AA69" s="208"/>
      <c r="AB69" s="208"/>
      <c r="AC69" s="208"/>
      <c r="AD69" s="208"/>
      <c r="AE69" s="208"/>
      <c r="AF69" s="208"/>
      <c r="AG69" s="208" t="s">
        <v>138</v>
      </c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x14ac:dyDescent="0.2">
      <c r="A70" s="225" t="s">
        <v>131</v>
      </c>
      <c r="B70" s="226" t="s">
        <v>89</v>
      </c>
      <c r="C70" s="250" t="s">
        <v>90</v>
      </c>
      <c r="D70" s="227"/>
      <c r="E70" s="228"/>
      <c r="F70" s="229"/>
      <c r="G70" s="229">
        <f>SUMIF(AG71:AG72,"&lt;&gt;NOR",G71:G72)</f>
        <v>0</v>
      </c>
      <c r="H70" s="229"/>
      <c r="I70" s="229">
        <f>SUM(I71:I72)</f>
        <v>0</v>
      </c>
      <c r="J70" s="229"/>
      <c r="K70" s="229">
        <f>SUM(K71:K72)</f>
        <v>0</v>
      </c>
      <c r="L70" s="229"/>
      <c r="M70" s="229">
        <f>SUM(M71:M72)</f>
        <v>0</v>
      </c>
      <c r="N70" s="229"/>
      <c r="O70" s="229">
        <f>SUM(O71:O72)</f>
        <v>0</v>
      </c>
      <c r="P70" s="229"/>
      <c r="Q70" s="229">
        <f>SUM(Q71:Q72)</f>
        <v>0</v>
      </c>
      <c r="R70" s="229"/>
      <c r="S70" s="229"/>
      <c r="T70" s="230"/>
      <c r="U70" s="224"/>
      <c r="V70" s="224">
        <f>SUM(V71:V72)</f>
        <v>51.46</v>
      </c>
      <c r="W70" s="224"/>
      <c r="AG70" t="s">
        <v>132</v>
      </c>
    </row>
    <row r="71" spans="1:60" outlineLevel="1" x14ac:dyDescent="0.2">
      <c r="A71" s="231">
        <v>25</v>
      </c>
      <c r="B71" s="232" t="s">
        <v>461</v>
      </c>
      <c r="C71" s="251" t="s">
        <v>462</v>
      </c>
      <c r="D71" s="233" t="s">
        <v>229</v>
      </c>
      <c r="E71" s="234">
        <v>131.95562000000001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198</v>
      </c>
      <c r="S71" s="236" t="s">
        <v>137</v>
      </c>
      <c r="T71" s="237" t="s">
        <v>137</v>
      </c>
      <c r="U71" s="218">
        <v>0.39</v>
      </c>
      <c r="V71" s="218">
        <f>ROUND(E71*U71,2)</f>
        <v>51.46</v>
      </c>
      <c r="W71" s="218"/>
      <c r="X71" s="208"/>
      <c r="Y71" s="208"/>
      <c r="Z71" s="208"/>
      <c r="AA71" s="208"/>
      <c r="AB71" s="208"/>
      <c r="AC71" s="208"/>
      <c r="AD71" s="208"/>
      <c r="AE71" s="208"/>
      <c r="AF71" s="208"/>
      <c r="AG71" s="208" t="s">
        <v>231</v>
      </c>
      <c r="AH71" s="208"/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2" t="s">
        <v>463</v>
      </c>
      <c r="D72" s="239"/>
      <c r="E72" s="239"/>
      <c r="F72" s="239"/>
      <c r="G72" s="239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08"/>
      <c r="Y72" s="208"/>
      <c r="Z72" s="208"/>
      <c r="AA72" s="208"/>
      <c r="AB72" s="208"/>
      <c r="AC72" s="208"/>
      <c r="AD72" s="208"/>
      <c r="AE72" s="208"/>
      <c r="AF72" s="208"/>
      <c r="AG72" s="208" t="s">
        <v>140</v>
      </c>
      <c r="AH72" s="208"/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x14ac:dyDescent="0.2">
      <c r="A73" s="225" t="s">
        <v>131</v>
      </c>
      <c r="B73" s="226" t="s">
        <v>95</v>
      </c>
      <c r="C73" s="250" t="s">
        <v>96</v>
      </c>
      <c r="D73" s="227"/>
      <c r="E73" s="228"/>
      <c r="F73" s="229"/>
      <c r="G73" s="229">
        <f>SUMIF(AG74:AG75,"&lt;&gt;NOR",G74:G75)</f>
        <v>0</v>
      </c>
      <c r="H73" s="229"/>
      <c r="I73" s="229">
        <f>SUM(I74:I75)</f>
        <v>0</v>
      </c>
      <c r="J73" s="229"/>
      <c r="K73" s="229">
        <f>SUM(K74:K75)</f>
        <v>0</v>
      </c>
      <c r="L73" s="229"/>
      <c r="M73" s="229">
        <f>SUM(M74:M75)</f>
        <v>0</v>
      </c>
      <c r="N73" s="229"/>
      <c r="O73" s="229">
        <f>SUM(O74:O75)</f>
        <v>0</v>
      </c>
      <c r="P73" s="229"/>
      <c r="Q73" s="229">
        <f>SUM(Q74:Q75)</f>
        <v>0.72</v>
      </c>
      <c r="R73" s="229"/>
      <c r="S73" s="229"/>
      <c r="T73" s="230"/>
      <c r="U73" s="224"/>
      <c r="V73" s="224">
        <f>SUM(V74:V75)</f>
        <v>22.39</v>
      </c>
      <c r="W73" s="224"/>
      <c r="AG73" t="s">
        <v>132</v>
      </c>
    </row>
    <row r="74" spans="1:60" outlineLevel="1" x14ac:dyDescent="0.2">
      <c r="A74" s="231">
        <v>26</v>
      </c>
      <c r="B74" s="232" t="s">
        <v>464</v>
      </c>
      <c r="C74" s="251" t="s">
        <v>465</v>
      </c>
      <c r="D74" s="233" t="s">
        <v>179</v>
      </c>
      <c r="E74" s="234">
        <v>78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9.2500000000000013E-3</v>
      </c>
      <c r="Q74" s="236">
        <f>ROUND(E74*P74,2)</f>
        <v>0.72</v>
      </c>
      <c r="R74" s="236" t="s">
        <v>257</v>
      </c>
      <c r="S74" s="236" t="s">
        <v>137</v>
      </c>
      <c r="T74" s="237" t="s">
        <v>137</v>
      </c>
      <c r="U74" s="218">
        <v>0.28700000000000003</v>
      </c>
      <c r="V74" s="218">
        <f>ROUND(E74*U74,2)</f>
        <v>22.39</v>
      </c>
      <c r="W74" s="218"/>
      <c r="X74" s="208"/>
      <c r="Y74" s="208"/>
      <c r="Z74" s="208"/>
      <c r="AA74" s="208"/>
      <c r="AB74" s="208"/>
      <c r="AC74" s="208"/>
      <c r="AD74" s="208"/>
      <c r="AE74" s="208"/>
      <c r="AF74" s="208"/>
      <c r="AG74" s="208" t="s">
        <v>138</v>
      </c>
      <c r="AH74" s="208"/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15"/>
      <c r="B75" s="216"/>
      <c r="C75" s="253" t="s">
        <v>466</v>
      </c>
      <c r="D75" s="220"/>
      <c r="E75" s="221">
        <v>78</v>
      </c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08"/>
      <c r="Y75" s="208"/>
      <c r="Z75" s="208"/>
      <c r="AA75" s="208"/>
      <c r="AB75" s="208"/>
      <c r="AC75" s="208"/>
      <c r="AD75" s="208"/>
      <c r="AE75" s="208"/>
      <c r="AF75" s="208"/>
      <c r="AG75" s="208" t="s">
        <v>142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x14ac:dyDescent="0.2">
      <c r="A76" s="225" t="s">
        <v>131</v>
      </c>
      <c r="B76" s="226" t="s">
        <v>101</v>
      </c>
      <c r="C76" s="250" t="s">
        <v>102</v>
      </c>
      <c r="D76" s="227"/>
      <c r="E76" s="228"/>
      <c r="F76" s="229"/>
      <c r="G76" s="229">
        <f>SUMIF(AG77:AG86,"&lt;&gt;NOR",G77:G86)</f>
        <v>0</v>
      </c>
      <c r="H76" s="229"/>
      <c r="I76" s="229">
        <f>SUM(I77:I86)</f>
        <v>0</v>
      </c>
      <c r="J76" s="229"/>
      <c r="K76" s="229">
        <f>SUM(K77:K86)</f>
        <v>0</v>
      </c>
      <c r="L76" s="229"/>
      <c r="M76" s="229">
        <f>SUM(M77:M86)</f>
        <v>0</v>
      </c>
      <c r="N76" s="229"/>
      <c r="O76" s="229">
        <f>SUM(O77:O86)</f>
        <v>0</v>
      </c>
      <c r="P76" s="229"/>
      <c r="Q76" s="229">
        <f>SUM(Q77:Q86)</f>
        <v>0</v>
      </c>
      <c r="R76" s="229"/>
      <c r="S76" s="229"/>
      <c r="T76" s="230"/>
      <c r="U76" s="224"/>
      <c r="V76" s="224">
        <f>SUM(V77:V86)</f>
        <v>10.53</v>
      </c>
      <c r="W76" s="224"/>
      <c r="AG76" t="s">
        <v>132</v>
      </c>
    </row>
    <row r="77" spans="1:60" ht="22.5" outlineLevel="1" x14ac:dyDescent="0.2">
      <c r="A77" s="231">
        <v>27</v>
      </c>
      <c r="B77" s="232" t="s">
        <v>467</v>
      </c>
      <c r="C77" s="251" t="s">
        <v>468</v>
      </c>
      <c r="D77" s="233" t="s">
        <v>229</v>
      </c>
      <c r="E77" s="234">
        <v>4.2315000000000005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 t="s">
        <v>469</v>
      </c>
      <c r="S77" s="236" t="s">
        <v>137</v>
      </c>
      <c r="T77" s="237" t="s">
        <v>137</v>
      </c>
      <c r="U77" s="218">
        <v>0.27700000000000002</v>
      </c>
      <c r="V77" s="218">
        <f>ROUND(E77*U77,2)</f>
        <v>1.17</v>
      </c>
      <c r="W77" s="218"/>
      <c r="X77" s="208"/>
      <c r="Y77" s="208"/>
      <c r="Z77" s="208"/>
      <c r="AA77" s="208"/>
      <c r="AB77" s="208"/>
      <c r="AC77" s="208"/>
      <c r="AD77" s="208"/>
      <c r="AE77" s="208"/>
      <c r="AF77" s="208"/>
      <c r="AG77" s="208" t="s">
        <v>470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15"/>
      <c r="B78" s="216"/>
      <c r="C78" s="252" t="s">
        <v>471</v>
      </c>
      <c r="D78" s="239"/>
      <c r="E78" s="239"/>
      <c r="F78" s="239"/>
      <c r="G78" s="239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08"/>
      <c r="Y78" s="208"/>
      <c r="Z78" s="208"/>
      <c r="AA78" s="208"/>
      <c r="AB78" s="208"/>
      <c r="AC78" s="208"/>
      <c r="AD78" s="208"/>
      <c r="AE78" s="208"/>
      <c r="AF78" s="208"/>
      <c r="AG78" s="208" t="s">
        <v>140</v>
      </c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40">
        <v>28</v>
      </c>
      <c r="B79" s="241" t="s">
        <v>472</v>
      </c>
      <c r="C79" s="255" t="s">
        <v>473</v>
      </c>
      <c r="D79" s="242" t="s">
        <v>229</v>
      </c>
      <c r="E79" s="243">
        <v>4.2315000000000005</v>
      </c>
      <c r="F79" s="244"/>
      <c r="G79" s="245">
        <f>ROUND(E79*F79,2)</f>
        <v>0</v>
      </c>
      <c r="H79" s="244"/>
      <c r="I79" s="245">
        <f>ROUND(E79*H79,2)</f>
        <v>0</v>
      </c>
      <c r="J79" s="244"/>
      <c r="K79" s="245">
        <f>ROUND(E79*J79,2)</f>
        <v>0</v>
      </c>
      <c r="L79" s="245">
        <v>21</v>
      </c>
      <c r="M79" s="245">
        <f>G79*(1+L79/100)</f>
        <v>0</v>
      </c>
      <c r="N79" s="245">
        <v>0</v>
      </c>
      <c r="O79" s="245">
        <f>ROUND(E79*N79,2)</f>
        <v>0</v>
      </c>
      <c r="P79" s="245">
        <v>0</v>
      </c>
      <c r="Q79" s="245">
        <f>ROUND(E79*P79,2)</f>
        <v>0</v>
      </c>
      <c r="R79" s="245"/>
      <c r="S79" s="245" t="s">
        <v>137</v>
      </c>
      <c r="T79" s="246" t="s">
        <v>137</v>
      </c>
      <c r="U79" s="218">
        <v>0.45800000000000002</v>
      </c>
      <c r="V79" s="218">
        <f>ROUND(E79*U79,2)</f>
        <v>1.94</v>
      </c>
      <c r="W79" s="218"/>
      <c r="X79" s="208"/>
      <c r="Y79" s="208"/>
      <c r="Z79" s="208"/>
      <c r="AA79" s="208"/>
      <c r="AB79" s="208"/>
      <c r="AC79" s="208"/>
      <c r="AD79" s="208"/>
      <c r="AE79" s="208"/>
      <c r="AF79" s="208"/>
      <c r="AG79" s="208" t="s">
        <v>470</v>
      </c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40">
        <v>29</v>
      </c>
      <c r="B80" s="241" t="s">
        <v>474</v>
      </c>
      <c r="C80" s="255" t="s">
        <v>475</v>
      </c>
      <c r="D80" s="242" t="s">
        <v>229</v>
      </c>
      <c r="E80" s="243">
        <v>4.2315000000000005</v>
      </c>
      <c r="F80" s="244"/>
      <c r="G80" s="245">
        <f>ROUND(E80*F80,2)</f>
        <v>0</v>
      </c>
      <c r="H80" s="244"/>
      <c r="I80" s="245">
        <f>ROUND(E80*H80,2)</f>
        <v>0</v>
      </c>
      <c r="J80" s="244"/>
      <c r="K80" s="245">
        <f>ROUND(E80*J80,2)</f>
        <v>0</v>
      </c>
      <c r="L80" s="245">
        <v>21</v>
      </c>
      <c r="M80" s="245">
        <f>G80*(1+L80/100)</f>
        <v>0</v>
      </c>
      <c r="N80" s="245">
        <v>0</v>
      </c>
      <c r="O80" s="245">
        <f>ROUND(E80*N80,2)</f>
        <v>0</v>
      </c>
      <c r="P80" s="245">
        <v>0</v>
      </c>
      <c r="Q80" s="245">
        <f>ROUND(E80*P80,2)</f>
        <v>0</v>
      </c>
      <c r="R80" s="245" t="s">
        <v>476</v>
      </c>
      <c r="S80" s="245" t="s">
        <v>137</v>
      </c>
      <c r="T80" s="246" t="s">
        <v>137</v>
      </c>
      <c r="U80" s="218">
        <v>0.49000000000000005</v>
      </c>
      <c r="V80" s="218">
        <f>ROUND(E80*U80,2)</f>
        <v>2.0699999999999998</v>
      </c>
      <c r="W80" s="218"/>
      <c r="X80" s="208"/>
      <c r="Y80" s="208"/>
      <c r="Z80" s="208"/>
      <c r="AA80" s="208"/>
      <c r="AB80" s="208"/>
      <c r="AC80" s="208"/>
      <c r="AD80" s="208"/>
      <c r="AE80" s="208"/>
      <c r="AF80" s="208"/>
      <c r="AG80" s="208" t="s">
        <v>470</v>
      </c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40">
        <v>30</v>
      </c>
      <c r="B81" s="241" t="s">
        <v>477</v>
      </c>
      <c r="C81" s="255" t="s">
        <v>478</v>
      </c>
      <c r="D81" s="242" t="s">
        <v>229</v>
      </c>
      <c r="E81" s="243">
        <v>63.472500000000004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5" t="s">
        <v>476</v>
      </c>
      <c r="S81" s="245" t="s">
        <v>137</v>
      </c>
      <c r="T81" s="246" t="s">
        <v>137</v>
      </c>
      <c r="U81" s="218">
        <v>0</v>
      </c>
      <c r="V81" s="218">
        <f>ROUND(E81*U81,2)</f>
        <v>0</v>
      </c>
      <c r="W81" s="218"/>
      <c r="X81" s="208"/>
      <c r="Y81" s="208"/>
      <c r="Z81" s="208"/>
      <c r="AA81" s="208"/>
      <c r="AB81" s="208"/>
      <c r="AC81" s="208"/>
      <c r="AD81" s="208"/>
      <c r="AE81" s="208"/>
      <c r="AF81" s="208"/>
      <c r="AG81" s="208" t="s">
        <v>470</v>
      </c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40">
        <v>31</v>
      </c>
      <c r="B82" s="241" t="s">
        <v>479</v>
      </c>
      <c r="C82" s="255" t="s">
        <v>480</v>
      </c>
      <c r="D82" s="242" t="s">
        <v>229</v>
      </c>
      <c r="E82" s="243">
        <v>4.2315000000000005</v>
      </c>
      <c r="F82" s="244"/>
      <c r="G82" s="245">
        <f>ROUND(E82*F82,2)</f>
        <v>0</v>
      </c>
      <c r="H82" s="244"/>
      <c r="I82" s="245">
        <f>ROUND(E82*H82,2)</f>
        <v>0</v>
      </c>
      <c r="J82" s="244"/>
      <c r="K82" s="245">
        <f>ROUND(E82*J82,2)</f>
        <v>0</v>
      </c>
      <c r="L82" s="245">
        <v>21</v>
      </c>
      <c r="M82" s="245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5" t="s">
        <v>476</v>
      </c>
      <c r="S82" s="245" t="s">
        <v>137</v>
      </c>
      <c r="T82" s="246" t="s">
        <v>137</v>
      </c>
      <c r="U82" s="218">
        <v>0.94200000000000006</v>
      </c>
      <c r="V82" s="218">
        <f>ROUND(E82*U82,2)</f>
        <v>3.99</v>
      </c>
      <c r="W82" s="218"/>
      <c r="X82" s="208"/>
      <c r="Y82" s="208"/>
      <c r="Z82" s="208"/>
      <c r="AA82" s="208"/>
      <c r="AB82" s="208"/>
      <c r="AC82" s="208"/>
      <c r="AD82" s="208"/>
      <c r="AE82" s="208"/>
      <c r="AF82" s="208"/>
      <c r="AG82" s="208" t="s">
        <v>470</v>
      </c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ht="22.5" outlineLevel="1" x14ac:dyDescent="0.2">
      <c r="A83" s="240">
        <v>32</v>
      </c>
      <c r="B83" s="241" t="s">
        <v>481</v>
      </c>
      <c r="C83" s="255" t="s">
        <v>482</v>
      </c>
      <c r="D83" s="242" t="s">
        <v>229</v>
      </c>
      <c r="E83" s="243">
        <v>12.694500000000001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5" t="s">
        <v>476</v>
      </c>
      <c r="S83" s="245" t="s">
        <v>137</v>
      </c>
      <c r="T83" s="246" t="s">
        <v>137</v>
      </c>
      <c r="U83" s="218">
        <v>0.10500000000000001</v>
      </c>
      <c r="V83" s="218">
        <f>ROUND(E83*U83,2)</f>
        <v>1.33</v>
      </c>
      <c r="W83" s="218"/>
      <c r="X83" s="208"/>
      <c r="Y83" s="208"/>
      <c r="Z83" s="208"/>
      <c r="AA83" s="208"/>
      <c r="AB83" s="208"/>
      <c r="AC83" s="208"/>
      <c r="AD83" s="208"/>
      <c r="AE83" s="208"/>
      <c r="AF83" s="208"/>
      <c r="AG83" s="208" t="s">
        <v>470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40">
        <v>33</v>
      </c>
      <c r="B84" s="241" t="s">
        <v>483</v>
      </c>
      <c r="C84" s="255" t="s">
        <v>484</v>
      </c>
      <c r="D84" s="242" t="s">
        <v>229</v>
      </c>
      <c r="E84" s="243">
        <v>4.2315000000000005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 t="s">
        <v>476</v>
      </c>
      <c r="S84" s="245" t="s">
        <v>137</v>
      </c>
      <c r="T84" s="246" t="s">
        <v>137</v>
      </c>
      <c r="U84" s="218">
        <v>0</v>
      </c>
      <c r="V84" s="218">
        <f>ROUND(E84*U84,2)</f>
        <v>0</v>
      </c>
      <c r="W84" s="218"/>
      <c r="X84" s="208"/>
      <c r="Y84" s="208"/>
      <c r="Z84" s="208"/>
      <c r="AA84" s="208"/>
      <c r="AB84" s="208"/>
      <c r="AC84" s="208"/>
      <c r="AD84" s="208"/>
      <c r="AE84" s="208"/>
      <c r="AF84" s="208"/>
      <c r="AG84" s="208" t="s">
        <v>470</v>
      </c>
      <c r="AH84" s="208"/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31">
        <v>34</v>
      </c>
      <c r="B85" s="232" t="s">
        <v>485</v>
      </c>
      <c r="C85" s="251" t="s">
        <v>486</v>
      </c>
      <c r="D85" s="233" t="s">
        <v>229</v>
      </c>
      <c r="E85" s="234">
        <v>4.2315000000000005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487</v>
      </c>
      <c r="S85" s="236" t="s">
        <v>137</v>
      </c>
      <c r="T85" s="237" t="s">
        <v>137</v>
      </c>
      <c r="U85" s="218">
        <v>6.0000000000000001E-3</v>
      </c>
      <c r="V85" s="218">
        <f>ROUND(E85*U85,2)</f>
        <v>0.03</v>
      </c>
      <c r="W85" s="218"/>
      <c r="X85" s="208"/>
      <c r="Y85" s="208"/>
      <c r="Z85" s="208"/>
      <c r="AA85" s="208"/>
      <c r="AB85" s="208"/>
      <c r="AC85" s="208"/>
      <c r="AD85" s="208"/>
      <c r="AE85" s="208"/>
      <c r="AF85" s="208"/>
      <c r="AG85" s="208" t="s">
        <v>470</v>
      </c>
      <c r="AH85" s="208"/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2" t="s">
        <v>488</v>
      </c>
      <c r="D86" s="239"/>
      <c r="E86" s="239"/>
      <c r="F86" s="239"/>
      <c r="G86" s="239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08"/>
      <c r="Y86" s="208"/>
      <c r="Z86" s="208"/>
      <c r="AA86" s="208"/>
      <c r="AB86" s="208"/>
      <c r="AC86" s="208"/>
      <c r="AD86" s="208"/>
      <c r="AE86" s="208"/>
      <c r="AF86" s="208"/>
      <c r="AG86" s="208" t="s">
        <v>140</v>
      </c>
      <c r="AH86" s="208"/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x14ac:dyDescent="0.2">
      <c r="A87" s="225" t="s">
        <v>131</v>
      </c>
      <c r="B87" s="226" t="s">
        <v>105</v>
      </c>
      <c r="C87" s="250" t="s">
        <v>28</v>
      </c>
      <c r="D87" s="227"/>
      <c r="E87" s="228"/>
      <c r="F87" s="229"/>
      <c r="G87" s="229">
        <f>SUMIF(AG88:AG89,"&lt;&gt;NOR",G88:G89)</f>
        <v>0</v>
      </c>
      <c r="H87" s="229"/>
      <c r="I87" s="229">
        <f>SUM(I88:I89)</f>
        <v>0</v>
      </c>
      <c r="J87" s="229"/>
      <c r="K87" s="229">
        <f>SUM(K88:K89)</f>
        <v>0</v>
      </c>
      <c r="L87" s="229"/>
      <c r="M87" s="229">
        <f>SUM(M88:M89)</f>
        <v>0</v>
      </c>
      <c r="N87" s="229"/>
      <c r="O87" s="229">
        <f>SUM(O88:O89)</f>
        <v>0</v>
      </c>
      <c r="P87" s="229"/>
      <c r="Q87" s="229">
        <f>SUM(Q88:Q89)</f>
        <v>0</v>
      </c>
      <c r="R87" s="229"/>
      <c r="S87" s="229"/>
      <c r="T87" s="230"/>
      <c r="U87" s="224"/>
      <c r="V87" s="224">
        <f>SUM(V88:V89)</f>
        <v>0</v>
      </c>
      <c r="W87" s="224"/>
      <c r="AG87" t="s">
        <v>132</v>
      </c>
    </row>
    <row r="88" spans="1:60" outlineLevel="1" x14ac:dyDescent="0.2">
      <c r="A88" s="240">
        <v>35</v>
      </c>
      <c r="B88" s="241" t="s">
        <v>281</v>
      </c>
      <c r="C88" s="255" t="s">
        <v>282</v>
      </c>
      <c r="D88" s="242" t="s">
        <v>279</v>
      </c>
      <c r="E88" s="243">
        <v>1</v>
      </c>
      <c r="F88" s="244"/>
      <c r="G88" s="245">
        <f>ROUND(E88*F88,2)</f>
        <v>0</v>
      </c>
      <c r="H88" s="244"/>
      <c r="I88" s="245">
        <f>ROUND(E88*H88,2)</f>
        <v>0</v>
      </c>
      <c r="J88" s="244"/>
      <c r="K88" s="245">
        <f>ROUND(E88*J88,2)</f>
        <v>0</v>
      </c>
      <c r="L88" s="245">
        <v>21</v>
      </c>
      <c r="M88" s="245">
        <f>G88*(1+L88/100)</f>
        <v>0</v>
      </c>
      <c r="N88" s="245">
        <v>0</v>
      </c>
      <c r="O88" s="245">
        <f>ROUND(E88*N88,2)</f>
        <v>0</v>
      </c>
      <c r="P88" s="245">
        <v>0</v>
      </c>
      <c r="Q88" s="245">
        <f>ROUND(E88*P88,2)</f>
        <v>0</v>
      </c>
      <c r="R88" s="245"/>
      <c r="S88" s="245" t="s">
        <v>137</v>
      </c>
      <c r="T88" s="246" t="s">
        <v>172</v>
      </c>
      <c r="U88" s="218">
        <v>0</v>
      </c>
      <c r="V88" s="218">
        <f>ROUND(E88*U88,2)</f>
        <v>0</v>
      </c>
      <c r="W88" s="218"/>
      <c r="X88" s="208"/>
      <c r="Y88" s="208"/>
      <c r="Z88" s="208"/>
      <c r="AA88" s="208"/>
      <c r="AB88" s="208"/>
      <c r="AC88" s="208"/>
      <c r="AD88" s="208"/>
      <c r="AE88" s="208"/>
      <c r="AF88" s="208"/>
      <c r="AG88" s="208" t="s">
        <v>280</v>
      </c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31">
        <v>36</v>
      </c>
      <c r="B89" s="232" t="s">
        <v>283</v>
      </c>
      <c r="C89" s="251" t="s">
        <v>284</v>
      </c>
      <c r="D89" s="233" t="s">
        <v>279</v>
      </c>
      <c r="E89" s="234">
        <v>1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137</v>
      </c>
      <c r="T89" s="237" t="s">
        <v>172</v>
      </c>
      <c r="U89" s="218">
        <v>0</v>
      </c>
      <c r="V89" s="218">
        <f>ROUND(E89*U89,2)</f>
        <v>0</v>
      </c>
      <c r="W89" s="218"/>
      <c r="X89" s="208"/>
      <c r="Y89" s="208"/>
      <c r="Z89" s="208"/>
      <c r="AA89" s="208"/>
      <c r="AB89" s="208"/>
      <c r="AC89" s="208"/>
      <c r="AD89" s="208"/>
      <c r="AE89" s="208"/>
      <c r="AF89" s="208"/>
      <c r="AG89" s="208" t="s">
        <v>285</v>
      </c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x14ac:dyDescent="0.2">
      <c r="A90" s="5"/>
      <c r="B90" s="6"/>
      <c r="C90" s="258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AE90">
        <v>15</v>
      </c>
      <c r="AF90">
        <v>21</v>
      </c>
    </row>
    <row r="91" spans="1:60" x14ac:dyDescent="0.2">
      <c r="A91" s="211"/>
      <c r="B91" s="212" t="s">
        <v>29</v>
      </c>
      <c r="C91" s="259"/>
      <c r="D91" s="213"/>
      <c r="E91" s="214"/>
      <c r="F91" s="214"/>
      <c r="G91" s="249">
        <f>G8+G29+G51+G60+G70+G73+G76+G87</f>
        <v>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E91">
        <f>SUMIF(L7:L89,AE90,G7:G89)</f>
        <v>0</v>
      </c>
      <c r="AF91">
        <f>SUMIF(L7:L89,AF90,G7:G89)</f>
        <v>0</v>
      </c>
      <c r="AG91" t="s">
        <v>289</v>
      </c>
    </row>
    <row r="92" spans="1:60" x14ac:dyDescent="0.2">
      <c r="C92" s="260"/>
      <c r="D92" s="192"/>
      <c r="AG92" t="s">
        <v>290</v>
      </c>
    </row>
    <row r="93" spans="1:60" x14ac:dyDescent="0.2">
      <c r="D93" s="192"/>
    </row>
    <row r="94" spans="1:60" x14ac:dyDescent="0.2">
      <c r="D94" s="192"/>
    </row>
    <row r="95" spans="1:60" x14ac:dyDescent="0.2">
      <c r="D95" s="192"/>
    </row>
    <row r="96" spans="1:60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C9AC" sheet="1"/>
  <mergeCells count="21">
    <mergeCell ref="C72:G72"/>
    <mergeCell ref="C78:G78"/>
    <mergeCell ref="C86:G86"/>
    <mergeCell ref="C43:G43"/>
    <mergeCell ref="C53:G53"/>
    <mergeCell ref="C56:G56"/>
    <mergeCell ref="C58:G58"/>
    <mergeCell ref="C62:G62"/>
    <mergeCell ref="C64:G64"/>
    <mergeCell ref="C15:G15"/>
    <mergeCell ref="C18:G18"/>
    <mergeCell ref="C21:G21"/>
    <mergeCell ref="C23:G23"/>
    <mergeCell ref="C27:G27"/>
    <mergeCell ref="C40:G40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106</v>
      </c>
      <c r="B1" s="193"/>
      <c r="C1" s="193"/>
      <c r="D1" s="193"/>
      <c r="E1" s="193"/>
      <c r="F1" s="193"/>
      <c r="G1" s="193"/>
      <c r="AG1" t="s">
        <v>107</v>
      </c>
    </row>
    <row r="2" spans="1:60" ht="24.95" customHeight="1" x14ac:dyDescent="0.2">
      <c r="A2" s="194" t="s">
        <v>7</v>
      </c>
      <c r="B2" s="75" t="s">
        <v>44</v>
      </c>
      <c r="C2" s="197" t="s">
        <v>45</v>
      </c>
      <c r="D2" s="195"/>
      <c r="E2" s="195"/>
      <c r="F2" s="195"/>
      <c r="G2" s="196"/>
      <c r="AG2" t="s">
        <v>108</v>
      </c>
    </row>
    <row r="3" spans="1:60" ht="24.95" customHeight="1" x14ac:dyDescent="0.2">
      <c r="A3" s="194" t="s">
        <v>8</v>
      </c>
      <c r="B3" s="75" t="s">
        <v>59</v>
      </c>
      <c r="C3" s="197" t="s">
        <v>60</v>
      </c>
      <c r="D3" s="195"/>
      <c r="E3" s="195"/>
      <c r="F3" s="195"/>
      <c r="G3" s="196"/>
      <c r="AC3" s="126" t="s">
        <v>108</v>
      </c>
      <c r="AG3" t="s">
        <v>109</v>
      </c>
    </row>
    <row r="4" spans="1:60" ht="24.95" customHeight="1" x14ac:dyDescent="0.2">
      <c r="A4" s="198" t="s">
        <v>9</v>
      </c>
      <c r="B4" s="199" t="s">
        <v>61</v>
      </c>
      <c r="C4" s="200" t="s">
        <v>62</v>
      </c>
      <c r="D4" s="201"/>
      <c r="E4" s="201"/>
      <c r="F4" s="201"/>
      <c r="G4" s="202"/>
      <c r="AG4" t="s">
        <v>110</v>
      </c>
    </row>
    <row r="5" spans="1:60" x14ac:dyDescent="0.2">
      <c r="D5" s="192"/>
    </row>
    <row r="6" spans="1:60" ht="38.25" x14ac:dyDescent="0.2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29</v>
      </c>
      <c r="H6" s="207" t="s">
        <v>30</v>
      </c>
      <c r="I6" s="207" t="s">
        <v>117</v>
      </c>
      <c r="J6" s="207" t="s">
        <v>31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5" t="s">
        <v>131</v>
      </c>
      <c r="B8" s="226" t="s">
        <v>75</v>
      </c>
      <c r="C8" s="250" t="s">
        <v>76</v>
      </c>
      <c r="D8" s="227"/>
      <c r="E8" s="228"/>
      <c r="F8" s="229"/>
      <c r="G8" s="229">
        <f>SUMIF(AG9:AG15,"&lt;&gt;NOR",G9:G15)</f>
        <v>0</v>
      </c>
      <c r="H8" s="229"/>
      <c r="I8" s="229">
        <f>SUM(I9:I15)</f>
        <v>0</v>
      </c>
      <c r="J8" s="229"/>
      <c r="K8" s="229">
        <f>SUM(K9:K15)</f>
        <v>0</v>
      </c>
      <c r="L8" s="229"/>
      <c r="M8" s="229">
        <f>SUM(M9:M15)</f>
        <v>0</v>
      </c>
      <c r="N8" s="229"/>
      <c r="O8" s="229">
        <f>SUM(O9:O15)</f>
        <v>0</v>
      </c>
      <c r="P8" s="229"/>
      <c r="Q8" s="229">
        <f>SUM(Q9:Q15)</f>
        <v>0</v>
      </c>
      <c r="R8" s="229"/>
      <c r="S8" s="229"/>
      <c r="T8" s="230"/>
      <c r="U8" s="224"/>
      <c r="V8" s="224">
        <f>SUM(V9:V15)</f>
        <v>0</v>
      </c>
      <c r="W8" s="224"/>
      <c r="AG8" t="s">
        <v>132</v>
      </c>
    </row>
    <row r="9" spans="1:60" outlineLevel="1" x14ac:dyDescent="0.2">
      <c r="A9" s="240">
        <v>1</v>
      </c>
      <c r="B9" s="241" t="s">
        <v>489</v>
      </c>
      <c r="C9" s="255" t="s">
        <v>490</v>
      </c>
      <c r="D9" s="242" t="s">
        <v>170</v>
      </c>
      <c r="E9" s="243">
        <v>3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5"/>
      <c r="S9" s="245" t="s">
        <v>171</v>
      </c>
      <c r="T9" s="246" t="s">
        <v>172</v>
      </c>
      <c r="U9" s="218">
        <v>0</v>
      </c>
      <c r="V9" s="218">
        <f>ROUND(E9*U9,2)</f>
        <v>0</v>
      </c>
      <c r="W9" s="218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40">
        <v>2</v>
      </c>
      <c r="B10" s="241" t="s">
        <v>491</v>
      </c>
      <c r="C10" s="255" t="s">
        <v>492</v>
      </c>
      <c r="D10" s="242" t="s">
        <v>170</v>
      </c>
      <c r="E10" s="243">
        <v>3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5">
        <v>0</v>
      </c>
      <c r="O10" s="245">
        <f>ROUND(E10*N10,2)</f>
        <v>0</v>
      </c>
      <c r="P10" s="245">
        <v>0</v>
      </c>
      <c r="Q10" s="245">
        <f>ROUND(E10*P10,2)</f>
        <v>0</v>
      </c>
      <c r="R10" s="245"/>
      <c r="S10" s="245" t="s">
        <v>171</v>
      </c>
      <c r="T10" s="246" t="s">
        <v>172</v>
      </c>
      <c r="U10" s="218">
        <v>0</v>
      </c>
      <c r="V10" s="218">
        <f>ROUND(E10*U10,2)</f>
        <v>0</v>
      </c>
      <c r="W10" s="218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138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40">
        <v>3</v>
      </c>
      <c r="B11" s="241" t="s">
        <v>493</v>
      </c>
      <c r="C11" s="255" t="s">
        <v>494</v>
      </c>
      <c r="D11" s="242" t="s">
        <v>170</v>
      </c>
      <c r="E11" s="243">
        <v>2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5"/>
      <c r="S11" s="245" t="s">
        <v>171</v>
      </c>
      <c r="T11" s="246" t="s">
        <v>172</v>
      </c>
      <c r="U11" s="218">
        <v>0</v>
      </c>
      <c r="V11" s="218">
        <f>ROUND(E11*U11,2)</f>
        <v>0</v>
      </c>
      <c r="W11" s="218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138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40">
        <v>4</v>
      </c>
      <c r="B12" s="241" t="s">
        <v>495</v>
      </c>
      <c r="C12" s="255" t="s">
        <v>496</v>
      </c>
      <c r="D12" s="242" t="s">
        <v>222</v>
      </c>
      <c r="E12" s="243">
        <v>1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5">
        <v>0</v>
      </c>
      <c r="O12" s="245">
        <f>ROUND(E12*N12,2)</f>
        <v>0</v>
      </c>
      <c r="P12" s="245">
        <v>0</v>
      </c>
      <c r="Q12" s="245">
        <f>ROUND(E12*P12,2)</f>
        <v>0</v>
      </c>
      <c r="R12" s="245"/>
      <c r="S12" s="245" t="s">
        <v>171</v>
      </c>
      <c r="T12" s="246" t="s">
        <v>172</v>
      </c>
      <c r="U12" s="218">
        <v>0</v>
      </c>
      <c r="V12" s="218">
        <f>ROUND(E12*U12,2)</f>
        <v>0</v>
      </c>
      <c r="W12" s="218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138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40">
        <v>5</v>
      </c>
      <c r="B13" s="241" t="s">
        <v>497</v>
      </c>
      <c r="C13" s="255" t="s">
        <v>498</v>
      </c>
      <c r="D13" s="242" t="s">
        <v>170</v>
      </c>
      <c r="E13" s="243">
        <v>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5"/>
      <c r="S13" s="245" t="s">
        <v>171</v>
      </c>
      <c r="T13" s="246" t="s">
        <v>172</v>
      </c>
      <c r="U13" s="218">
        <v>0</v>
      </c>
      <c r="V13" s="218">
        <f>ROUND(E13*U13,2)</f>
        <v>0</v>
      </c>
      <c r="W13" s="218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138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40">
        <v>6</v>
      </c>
      <c r="B14" s="241" t="s">
        <v>499</v>
      </c>
      <c r="C14" s="255" t="s">
        <v>500</v>
      </c>
      <c r="D14" s="242" t="s">
        <v>222</v>
      </c>
      <c r="E14" s="243">
        <v>1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5"/>
      <c r="S14" s="245" t="s">
        <v>171</v>
      </c>
      <c r="T14" s="246" t="s">
        <v>172</v>
      </c>
      <c r="U14" s="218">
        <v>0</v>
      </c>
      <c r="V14" s="218">
        <f>ROUND(E14*U14,2)</f>
        <v>0</v>
      </c>
      <c r="W14" s="218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138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31">
        <v>7</v>
      </c>
      <c r="B15" s="232" t="s">
        <v>501</v>
      </c>
      <c r="C15" s="251" t="s">
        <v>502</v>
      </c>
      <c r="D15" s="233" t="s">
        <v>222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171</v>
      </c>
      <c r="T15" s="237" t="s">
        <v>172</v>
      </c>
      <c r="U15" s="218">
        <v>0</v>
      </c>
      <c r="V15" s="218">
        <f>ROUND(E15*U15,2)</f>
        <v>0</v>
      </c>
      <c r="W15" s="218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138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x14ac:dyDescent="0.2">
      <c r="A16" s="5"/>
      <c r="B16" s="6"/>
      <c r="C16" s="258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v>15</v>
      </c>
      <c r="AF16">
        <v>21</v>
      </c>
    </row>
    <row r="17" spans="1:33" x14ac:dyDescent="0.2">
      <c r="A17" s="211"/>
      <c r="B17" s="212" t="s">
        <v>29</v>
      </c>
      <c r="C17" s="259"/>
      <c r="D17" s="213"/>
      <c r="E17" s="214"/>
      <c r="F17" s="214"/>
      <c r="G17" s="249">
        <f>G8</f>
        <v>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f>SUMIF(L7:L15,AE16,G7:G15)</f>
        <v>0</v>
      </c>
      <c r="AF17">
        <f>SUMIF(L7:L15,AF16,G7:G15)</f>
        <v>0</v>
      </c>
      <c r="AG17" t="s">
        <v>289</v>
      </c>
    </row>
    <row r="18" spans="1:33" x14ac:dyDescent="0.2">
      <c r="C18" s="260"/>
      <c r="D18" s="192"/>
      <c r="AG18" t="s">
        <v>290</v>
      </c>
    </row>
    <row r="19" spans="1:33" x14ac:dyDescent="0.2">
      <c r="D19" s="192"/>
    </row>
    <row r="20" spans="1:33" x14ac:dyDescent="0.2">
      <c r="D20" s="192"/>
    </row>
    <row r="21" spans="1:33" x14ac:dyDescent="0.2">
      <c r="D21" s="192"/>
    </row>
    <row r="22" spans="1:33" x14ac:dyDescent="0.2">
      <c r="D22" s="192"/>
    </row>
    <row r="23" spans="1:33" x14ac:dyDescent="0.2">
      <c r="D23" s="192"/>
    </row>
    <row r="24" spans="1:33" x14ac:dyDescent="0.2">
      <c r="D24" s="192"/>
    </row>
    <row r="25" spans="1:33" x14ac:dyDescent="0.2">
      <c r="D25" s="192"/>
    </row>
    <row r="26" spans="1:33" x14ac:dyDescent="0.2">
      <c r="D26" s="192"/>
    </row>
    <row r="27" spans="1:33" x14ac:dyDescent="0.2">
      <c r="D27" s="192"/>
    </row>
    <row r="28" spans="1:33" x14ac:dyDescent="0.2">
      <c r="D28" s="192"/>
    </row>
    <row r="29" spans="1:33" x14ac:dyDescent="0.2">
      <c r="D29" s="192"/>
    </row>
    <row r="30" spans="1:33" x14ac:dyDescent="0.2">
      <c r="D30" s="192"/>
    </row>
    <row r="31" spans="1:33" x14ac:dyDescent="0.2">
      <c r="D31" s="192"/>
    </row>
    <row r="32" spans="1:33" x14ac:dyDescent="0.2">
      <c r="D32" s="192"/>
    </row>
    <row r="33" spans="4:4" x14ac:dyDescent="0.2">
      <c r="D33" s="192"/>
    </row>
    <row r="34" spans="4:4" x14ac:dyDescent="0.2">
      <c r="D34" s="192"/>
    </row>
    <row r="35" spans="4:4" x14ac:dyDescent="0.2">
      <c r="D35" s="192"/>
    </row>
    <row r="36" spans="4:4" x14ac:dyDescent="0.2">
      <c r="D36" s="192"/>
    </row>
    <row r="37" spans="4:4" x14ac:dyDescent="0.2">
      <c r="D37" s="192"/>
    </row>
    <row r="38" spans="4:4" x14ac:dyDescent="0.2">
      <c r="D38" s="192"/>
    </row>
    <row r="39" spans="4:4" x14ac:dyDescent="0.2">
      <c r="D39" s="192"/>
    </row>
    <row r="40" spans="4:4" x14ac:dyDescent="0.2">
      <c r="D40" s="192"/>
    </row>
    <row r="41" spans="4:4" x14ac:dyDescent="0.2">
      <c r="D41" s="192"/>
    </row>
    <row r="42" spans="4:4" x14ac:dyDescent="0.2">
      <c r="D42" s="192"/>
    </row>
    <row r="43" spans="4:4" x14ac:dyDescent="0.2">
      <c r="D43" s="192"/>
    </row>
    <row r="44" spans="4:4" x14ac:dyDescent="0.2">
      <c r="D44" s="192"/>
    </row>
    <row r="45" spans="4:4" x14ac:dyDescent="0.2">
      <c r="D45" s="192"/>
    </row>
    <row r="46" spans="4:4" x14ac:dyDescent="0.2">
      <c r="D46" s="192"/>
    </row>
    <row r="47" spans="4:4" x14ac:dyDescent="0.2">
      <c r="D47" s="192"/>
    </row>
    <row r="48" spans="4:4" x14ac:dyDescent="0.2">
      <c r="D48" s="192"/>
    </row>
    <row r="49" spans="4:4" x14ac:dyDescent="0.2">
      <c r="D49" s="192"/>
    </row>
    <row r="50" spans="4:4" x14ac:dyDescent="0.2">
      <c r="D50" s="192"/>
    </row>
    <row r="51" spans="4:4" x14ac:dyDescent="0.2">
      <c r="D51" s="192"/>
    </row>
    <row r="52" spans="4:4" x14ac:dyDescent="0.2">
      <c r="D52" s="192"/>
    </row>
    <row r="53" spans="4:4" x14ac:dyDescent="0.2">
      <c r="D53" s="192"/>
    </row>
    <row r="54" spans="4:4" x14ac:dyDescent="0.2">
      <c r="D54" s="192"/>
    </row>
    <row r="55" spans="4:4" x14ac:dyDescent="0.2">
      <c r="D55" s="192"/>
    </row>
    <row r="56" spans="4:4" x14ac:dyDescent="0.2">
      <c r="D56" s="192"/>
    </row>
    <row r="57" spans="4:4" x14ac:dyDescent="0.2">
      <c r="D57" s="192"/>
    </row>
    <row r="58" spans="4:4" x14ac:dyDescent="0.2">
      <c r="D58" s="192"/>
    </row>
    <row r="59" spans="4:4" x14ac:dyDescent="0.2">
      <c r="D59" s="192"/>
    </row>
    <row r="60" spans="4:4" x14ac:dyDescent="0.2">
      <c r="D60" s="192"/>
    </row>
    <row r="61" spans="4:4" x14ac:dyDescent="0.2">
      <c r="D61" s="192"/>
    </row>
    <row r="62" spans="4:4" x14ac:dyDescent="0.2">
      <c r="D62" s="192"/>
    </row>
    <row r="63" spans="4:4" x14ac:dyDescent="0.2">
      <c r="D63" s="192"/>
    </row>
    <row r="64" spans="4:4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2"/>
    </row>
    <row r="68" spans="4:4" x14ac:dyDescent="0.2">
      <c r="D68" s="192"/>
    </row>
    <row r="69" spans="4:4" x14ac:dyDescent="0.2">
      <c r="D69" s="192"/>
    </row>
    <row r="70" spans="4:4" x14ac:dyDescent="0.2">
      <c r="D70" s="192"/>
    </row>
    <row r="71" spans="4:4" x14ac:dyDescent="0.2">
      <c r="D71" s="192"/>
    </row>
    <row r="72" spans="4:4" x14ac:dyDescent="0.2">
      <c r="D72" s="192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2"/>
    </row>
    <row r="84" spans="4:4" x14ac:dyDescent="0.2">
      <c r="D84" s="192"/>
    </row>
    <row r="85" spans="4:4" x14ac:dyDescent="0.2">
      <c r="D85" s="192"/>
    </row>
    <row r="86" spans="4:4" x14ac:dyDescent="0.2">
      <c r="D86" s="192"/>
    </row>
    <row r="87" spans="4:4" x14ac:dyDescent="0.2">
      <c r="D87" s="192"/>
    </row>
    <row r="88" spans="4:4" x14ac:dyDescent="0.2">
      <c r="D88" s="192"/>
    </row>
    <row r="89" spans="4:4" x14ac:dyDescent="0.2">
      <c r="D89" s="192"/>
    </row>
    <row r="90" spans="4:4" x14ac:dyDescent="0.2">
      <c r="D90" s="192"/>
    </row>
    <row r="91" spans="4:4" x14ac:dyDescent="0.2">
      <c r="D91" s="192"/>
    </row>
    <row r="92" spans="4:4" x14ac:dyDescent="0.2">
      <c r="D92" s="192"/>
    </row>
    <row r="93" spans="4:4" x14ac:dyDescent="0.2">
      <c r="D93" s="192"/>
    </row>
    <row r="94" spans="4:4" x14ac:dyDescent="0.2">
      <c r="D94" s="192"/>
    </row>
    <row r="95" spans="4:4" x14ac:dyDescent="0.2">
      <c r="D95" s="192"/>
    </row>
    <row r="96" spans="4:4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C9AC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106</v>
      </c>
      <c r="B1" s="193"/>
      <c r="C1" s="193"/>
      <c r="D1" s="193"/>
      <c r="E1" s="193"/>
      <c r="F1" s="193"/>
      <c r="G1" s="193"/>
      <c r="AG1" t="s">
        <v>107</v>
      </c>
    </row>
    <row r="2" spans="1:60" ht="24.95" customHeight="1" x14ac:dyDescent="0.2">
      <c r="A2" s="194" t="s">
        <v>7</v>
      </c>
      <c r="B2" s="75" t="s">
        <v>44</v>
      </c>
      <c r="C2" s="197" t="s">
        <v>45</v>
      </c>
      <c r="D2" s="195"/>
      <c r="E2" s="195"/>
      <c r="F2" s="195"/>
      <c r="G2" s="196"/>
      <c r="AG2" t="s">
        <v>108</v>
      </c>
    </row>
    <row r="3" spans="1:60" ht="24.95" customHeight="1" x14ac:dyDescent="0.2">
      <c r="A3" s="194" t="s">
        <v>8</v>
      </c>
      <c r="B3" s="75" t="s">
        <v>63</v>
      </c>
      <c r="C3" s="197" t="s">
        <v>64</v>
      </c>
      <c r="D3" s="195"/>
      <c r="E3" s="195"/>
      <c r="F3" s="195"/>
      <c r="G3" s="196"/>
      <c r="AC3" s="126" t="s">
        <v>108</v>
      </c>
      <c r="AG3" t="s">
        <v>109</v>
      </c>
    </row>
    <row r="4" spans="1:60" ht="24.95" customHeight="1" x14ac:dyDescent="0.2">
      <c r="A4" s="198" t="s">
        <v>9</v>
      </c>
      <c r="B4" s="199" t="s">
        <v>65</v>
      </c>
      <c r="C4" s="200" t="s">
        <v>66</v>
      </c>
      <c r="D4" s="201"/>
      <c r="E4" s="201"/>
      <c r="F4" s="201"/>
      <c r="G4" s="202"/>
      <c r="AG4" t="s">
        <v>110</v>
      </c>
    </row>
    <row r="5" spans="1:60" x14ac:dyDescent="0.2">
      <c r="D5" s="192"/>
    </row>
    <row r="6" spans="1:60" ht="38.25" x14ac:dyDescent="0.2">
      <c r="A6" s="204" t="s">
        <v>111</v>
      </c>
      <c r="B6" s="206" t="s">
        <v>112</v>
      </c>
      <c r="C6" s="206" t="s">
        <v>113</v>
      </c>
      <c r="D6" s="205" t="s">
        <v>114</v>
      </c>
      <c r="E6" s="204" t="s">
        <v>115</v>
      </c>
      <c r="F6" s="203" t="s">
        <v>116</v>
      </c>
      <c r="G6" s="204" t="s">
        <v>29</v>
      </c>
      <c r="H6" s="207" t="s">
        <v>30</v>
      </c>
      <c r="I6" s="207" t="s">
        <v>117</v>
      </c>
      <c r="J6" s="207" t="s">
        <v>31</v>
      </c>
      <c r="K6" s="207" t="s">
        <v>118</v>
      </c>
      <c r="L6" s="207" t="s">
        <v>119</v>
      </c>
      <c r="M6" s="207" t="s">
        <v>120</v>
      </c>
      <c r="N6" s="207" t="s">
        <v>121</v>
      </c>
      <c r="O6" s="207" t="s">
        <v>122</v>
      </c>
      <c r="P6" s="207" t="s">
        <v>123</v>
      </c>
      <c r="Q6" s="207" t="s">
        <v>124</v>
      </c>
      <c r="R6" s="207" t="s">
        <v>125</v>
      </c>
      <c r="S6" s="207" t="s">
        <v>126</v>
      </c>
      <c r="T6" s="207" t="s">
        <v>127</v>
      </c>
      <c r="U6" s="207" t="s">
        <v>128</v>
      </c>
      <c r="V6" s="207" t="s">
        <v>129</v>
      </c>
      <c r="W6" s="207" t="s">
        <v>130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</row>
    <row r="8" spans="1:60" x14ac:dyDescent="0.2">
      <c r="A8" s="225" t="s">
        <v>131</v>
      </c>
      <c r="B8" s="226" t="s">
        <v>71</v>
      </c>
      <c r="C8" s="250" t="s">
        <v>72</v>
      </c>
      <c r="D8" s="227"/>
      <c r="E8" s="228"/>
      <c r="F8" s="229"/>
      <c r="G8" s="229">
        <f>SUMIF(AG9:AG20,"&lt;&gt;NOR",G9:G20)</f>
        <v>0</v>
      </c>
      <c r="H8" s="229"/>
      <c r="I8" s="229">
        <f>SUM(I9:I20)</f>
        <v>0</v>
      </c>
      <c r="J8" s="229"/>
      <c r="K8" s="229">
        <f>SUM(K9:K20)</f>
        <v>0</v>
      </c>
      <c r="L8" s="229"/>
      <c r="M8" s="229">
        <f>SUM(M9:M20)</f>
        <v>0</v>
      </c>
      <c r="N8" s="229"/>
      <c r="O8" s="229">
        <f>SUM(O9:O20)</f>
        <v>0.02</v>
      </c>
      <c r="P8" s="229"/>
      <c r="Q8" s="229">
        <f>SUM(Q9:Q20)</f>
        <v>1311.0200000000002</v>
      </c>
      <c r="R8" s="229"/>
      <c r="S8" s="229"/>
      <c r="T8" s="230"/>
      <c r="U8" s="224"/>
      <c r="V8" s="224">
        <f>SUM(V9:V20)</f>
        <v>351.61</v>
      </c>
      <c r="W8" s="224"/>
      <c r="AG8" t="s">
        <v>132</v>
      </c>
    </row>
    <row r="9" spans="1:60" ht="22.5" outlineLevel="1" x14ac:dyDescent="0.2">
      <c r="A9" s="231">
        <v>1</v>
      </c>
      <c r="B9" s="232" t="s">
        <v>503</v>
      </c>
      <c r="C9" s="251" t="s">
        <v>504</v>
      </c>
      <c r="D9" s="233" t="s">
        <v>150</v>
      </c>
      <c r="E9" s="234">
        <v>751.27500000000009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0.11</v>
      </c>
      <c r="Q9" s="236">
        <f>ROUND(E9*P9,2)</f>
        <v>82.64</v>
      </c>
      <c r="R9" s="236" t="s">
        <v>198</v>
      </c>
      <c r="S9" s="236" t="s">
        <v>137</v>
      </c>
      <c r="T9" s="237" t="s">
        <v>137</v>
      </c>
      <c r="U9" s="218">
        <v>2.5900000000000003E-2</v>
      </c>
      <c r="V9" s="218">
        <f>ROUND(E9*U9,2)</f>
        <v>19.46</v>
      </c>
      <c r="W9" s="218"/>
      <c r="X9" s="208"/>
      <c r="Y9" s="208"/>
      <c r="Z9" s="208"/>
      <c r="AA9" s="208"/>
      <c r="AB9" s="208"/>
      <c r="AC9" s="208"/>
      <c r="AD9" s="208"/>
      <c r="AE9" s="208"/>
      <c r="AF9" s="208"/>
      <c r="AG9" s="208" t="s">
        <v>138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3" t="s">
        <v>505</v>
      </c>
      <c r="D10" s="220"/>
      <c r="E10" s="221">
        <v>751.27500000000009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08"/>
      <c r="Y10" s="208"/>
      <c r="Z10" s="208"/>
      <c r="AA10" s="208"/>
      <c r="AB10" s="208"/>
      <c r="AC10" s="208"/>
      <c r="AD10" s="208"/>
      <c r="AE10" s="208"/>
      <c r="AF10" s="208"/>
      <c r="AG10" s="208" t="s">
        <v>142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31">
        <v>2</v>
      </c>
      <c r="B11" s="232" t="s">
        <v>506</v>
      </c>
      <c r="C11" s="251" t="s">
        <v>507</v>
      </c>
      <c r="D11" s="233" t="s">
        <v>135</v>
      </c>
      <c r="E11" s="234">
        <v>767.74025000000006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1.6</v>
      </c>
      <c r="Q11" s="236">
        <f>ROUND(E11*P11,2)</f>
        <v>1228.3800000000001</v>
      </c>
      <c r="R11" s="236" t="s">
        <v>166</v>
      </c>
      <c r="S11" s="236" t="s">
        <v>137</v>
      </c>
      <c r="T11" s="237" t="s">
        <v>137</v>
      </c>
      <c r="U11" s="218">
        <v>0.38</v>
      </c>
      <c r="V11" s="218">
        <f>ROUND(E11*U11,2)</f>
        <v>291.74</v>
      </c>
      <c r="W11" s="218"/>
      <c r="X11" s="208"/>
      <c r="Y11" s="208"/>
      <c r="Z11" s="208"/>
      <c r="AA11" s="208"/>
      <c r="AB11" s="208"/>
      <c r="AC11" s="208"/>
      <c r="AD11" s="208"/>
      <c r="AE11" s="208"/>
      <c r="AF11" s="208"/>
      <c r="AG11" s="208" t="s">
        <v>138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15"/>
      <c r="B12" s="216"/>
      <c r="C12" s="252" t="s">
        <v>508</v>
      </c>
      <c r="D12" s="239"/>
      <c r="E12" s="239"/>
      <c r="F12" s="239"/>
      <c r="G12" s="239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08"/>
      <c r="Y12" s="208"/>
      <c r="Z12" s="208"/>
      <c r="AA12" s="208"/>
      <c r="AB12" s="208"/>
      <c r="AC12" s="208"/>
      <c r="AD12" s="208"/>
      <c r="AE12" s="208"/>
      <c r="AF12" s="208"/>
      <c r="AG12" s="208" t="s">
        <v>140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3" t="s">
        <v>509</v>
      </c>
      <c r="D13" s="220"/>
      <c r="E13" s="221">
        <v>595.74025000000006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08"/>
      <c r="Y13" s="208"/>
      <c r="Z13" s="208"/>
      <c r="AA13" s="208"/>
      <c r="AB13" s="208"/>
      <c r="AC13" s="208"/>
      <c r="AD13" s="208"/>
      <c r="AE13" s="208"/>
      <c r="AF13" s="208"/>
      <c r="AG13" s="208" t="s">
        <v>142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3" t="s">
        <v>510</v>
      </c>
      <c r="D14" s="220"/>
      <c r="E14" s="221">
        <v>172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08"/>
      <c r="Y14" s="208"/>
      <c r="Z14" s="208"/>
      <c r="AA14" s="208"/>
      <c r="AB14" s="208"/>
      <c r="AC14" s="208"/>
      <c r="AD14" s="208"/>
      <c r="AE14" s="208"/>
      <c r="AF14" s="208"/>
      <c r="AG14" s="208" t="s">
        <v>142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31">
        <v>3</v>
      </c>
      <c r="B15" s="232" t="s">
        <v>511</v>
      </c>
      <c r="C15" s="251" t="s">
        <v>512</v>
      </c>
      <c r="D15" s="233" t="s">
        <v>150</v>
      </c>
      <c r="E15" s="234">
        <v>673.56000000000006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 t="s">
        <v>230</v>
      </c>
      <c r="S15" s="236" t="s">
        <v>137</v>
      </c>
      <c r="T15" s="237" t="s">
        <v>137</v>
      </c>
      <c r="U15" s="218">
        <v>6.0000000000000005E-2</v>
      </c>
      <c r="V15" s="218">
        <f>ROUND(E15*U15,2)</f>
        <v>40.409999999999997</v>
      </c>
      <c r="W15" s="218"/>
      <c r="X15" s="208"/>
      <c r="Y15" s="208"/>
      <c r="Z15" s="208"/>
      <c r="AA15" s="208"/>
      <c r="AB15" s="208"/>
      <c r="AC15" s="208"/>
      <c r="AD15" s="208"/>
      <c r="AE15" s="208"/>
      <c r="AF15" s="208"/>
      <c r="AG15" s="208" t="s">
        <v>138</v>
      </c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15"/>
      <c r="B16" s="216"/>
      <c r="C16" s="252" t="s">
        <v>513</v>
      </c>
      <c r="D16" s="239"/>
      <c r="E16" s="239"/>
      <c r="F16" s="239"/>
      <c r="G16" s="239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08"/>
      <c r="Y16" s="208"/>
      <c r="Z16" s="208"/>
      <c r="AA16" s="208"/>
      <c r="AB16" s="208"/>
      <c r="AC16" s="208"/>
      <c r="AD16" s="208"/>
      <c r="AE16" s="208"/>
      <c r="AF16" s="208"/>
      <c r="AG16" s="208" t="s">
        <v>140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3" t="s">
        <v>514</v>
      </c>
      <c r="D17" s="220"/>
      <c r="E17" s="221">
        <v>43.56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08"/>
      <c r="Y17" s="208"/>
      <c r="Z17" s="208"/>
      <c r="AA17" s="208"/>
      <c r="AB17" s="208"/>
      <c r="AC17" s="208"/>
      <c r="AD17" s="208"/>
      <c r="AE17" s="208"/>
      <c r="AF17" s="208"/>
      <c r="AG17" s="208" t="s">
        <v>142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3" t="s">
        <v>515</v>
      </c>
      <c r="D18" s="220"/>
      <c r="E18" s="221">
        <v>630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08"/>
      <c r="Y18" s="208"/>
      <c r="Z18" s="208"/>
      <c r="AA18" s="208"/>
      <c r="AB18" s="208"/>
      <c r="AC18" s="208"/>
      <c r="AD18" s="208"/>
      <c r="AE18" s="208"/>
      <c r="AF18" s="208"/>
      <c r="AG18" s="208" t="s">
        <v>142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40">
        <v>4</v>
      </c>
      <c r="B19" s="241" t="s">
        <v>516</v>
      </c>
      <c r="C19" s="255" t="s">
        <v>517</v>
      </c>
      <c r="D19" s="242" t="s">
        <v>135</v>
      </c>
      <c r="E19" s="243">
        <v>63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5"/>
      <c r="S19" s="245" t="s">
        <v>171</v>
      </c>
      <c r="T19" s="246" t="s">
        <v>172</v>
      </c>
      <c r="U19" s="218">
        <v>0</v>
      </c>
      <c r="V19" s="218">
        <f>ROUND(E19*U19,2)</f>
        <v>0</v>
      </c>
      <c r="W19" s="218"/>
      <c r="X19" s="208"/>
      <c r="Y19" s="208"/>
      <c r="Z19" s="208"/>
      <c r="AA19" s="208"/>
      <c r="AB19" s="208"/>
      <c r="AC19" s="208"/>
      <c r="AD19" s="208"/>
      <c r="AE19" s="208"/>
      <c r="AF19" s="208"/>
      <c r="AG19" s="208" t="s">
        <v>138</v>
      </c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40">
        <v>5</v>
      </c>
      <c r="B20" s="241" t="s">
        <v>518</v>
      </c>
      <c r="C20" s="255" t="s">
        <v>519</v>
      </c>
      <c r="D20" s="242" t="s">
        <v>520</v>
      </c>
      <c r="E20" s="243">
        <v>15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5">
        <v>1E-3</v>
      </c>
      <c r="O20" s="245">
        <f>ROUND(E20*N20,2)</f>
        <v>0.02</v>
      </c>
      <c r="P20" s="245">
        <v>0</v>
      </c>
      <c r="Q20" s="245">
        <f>ROUND(E20*P20,2)</f>
        <v>0</v>
      </c>
      <c r="R20" s="245" t="s">
        <v>249</v>
      </c>
      <c r="S20" s="245" t="s">
        <v>137</v>
      </c>
      <c r="T20" s="246" t="s">
        <v>137</v>
      </c>
      <c r="U20" s="218">
        <v>0</v>
      </c>
      <c r="V20" s="218">
        <f>ROUND(E20*U20,2)</f>
        <v>0</v>
      </c>
      <c r="W20" s="218"/>
      <c r="X20" s="208"/>
      <c r="Y20" s="208"/>
      <c r="Z20" s="208"/>
      <c r="AA20" s="208"/>
      <c r="AB20" s="208"/>
      <c r="AC20" s="208"/>
      <c r="AD20" s="208"/>
      <c r="AE20" s="208"/>
      <c r="AF20" s="208"/>
      <c r="AG20" s="208" t="s">
        <v>193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x14ac:dyDescent="0.2">
      <c r="A21" s="225" t="s">
        <v>131</v>
      </c>
      <c r="B21" s="226" t="s">
        <v>87</v>
      </c>
      <c r="C21" s="250" t="s">
        <v>88</v>
      </c>
      <c r="D21" s="227"/>
      <c r="E21" s="228"/>
      <c r="F21" s="229"/>
      <c r="G21" s="229">
        <f>SUMIF(AG22:AG23,"&lt;&gt;NOR",G22:G23)</f>
        <v>0</v>
      </c>
      <c r="H21" s="229"/>
      <c r="I21" s="229">
        <f>SUM(I22:I23)</f>
        <v>0</v>
      </c>
      <c r="J21" s="229"/>
      <c r="K21" s="229">
        <f>SUM(K22:K23)</f>
        <v>0</v>
      </c>
      <c r="L21" s="229"/>
      <c r="M21" s="229">
        <f>SUM(M22:M23)</f>
        <v>0</v>
      </c>
      <c r="N21" s="229"/>
      <c r="O21" s="229">
        <f>SUM(O22:O23)</f>
        <v>0</v>
      </c>
      <c r="P21" s="229"/>
      <c r="Q21" s="229">
        <f>SUM(Q22:Q23)</f>
        <v>11.17</v>
      </c>
      <c r="R21" s="229"/>
      <c r="S21" s="229"/>
      <c r="T21" s="230"/>
      <c r="U21" s="224"/>
      <c r="V21" s="224">
        <f>SUM(V22:V23)</f>
        <v>29.78</v>
      </c>
      <c r="W21" s="224"/>
      <c r="AG21" t="s">
        <v>132</v>
      </c>
    </row>
    <row r="22" spans="1:60" ht="22.5" outlineLevel="1" x14ac:dyDescent="0.2">
      <c r="A22" s="231">
        <v>6</v>
      </c>
      <c r="B22" s="232" t="s">
        <v>521</v>
      </c>
      <c r="C22" s="251" t="s">
        <v>522</v>
      </c>
      <c r="D22" s="233" t="s">
        <v>135</v>
      </c>
      <c r="E22" s="234">
        <v>5.0750000000000002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2.2000000000000002</v>
      </c>
      <c r="Q22" s="236">
        <f>ROUND(E22*P22,2)</f>
        <v>11.17</v>
      </c>
      <c r="R22" s="236" t="s">
        <v>476</v>
      </c>
      <c r="S22" s="236" t="s">
        <v>137</v>
      </c>
      <c r="T22" s="237" t="s">
        <v>137</v>
      </c>
      <c r="U22" s="218">
        <v>5.8670000000000009</v>
      </c>
      <c r="V22" s="218">
        <f>ROUND(E22*U22,2)</f>
        <v>29.78</v>
      </c>
      <c r="W22" s="218"/>
      <c r="X22" s="208"/>
      <c r="Y22" s="208"/>
      <c r="Z22" s="208"/>
      <c r="AA22" s="208"/>
      <c r="AB22" s="208"/>
      <c r="AC22" s="208"/>
      <c r="AD22" s="208"/>
      <c r="AE22" s="208"/>
      <c r="AF22" s="208"/>
      <c r="AG22" s="208" t="s">
        <v>138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3" t="s">
        <v>523</v>
      </c>
      <c r="D23" s="220"/>
      <c r="E23" s="221">
        <v>5.0750000000000002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08"/>
      <c r="Y23" s="208"/>
      <c r="Z23" s="208"/>
      <c r="AA23" s="208"/>
      <c r="AB23" s="208"/>
      <c r="AC23" s="208"/>
      <c r="AD23" s="208"/>
      <c r="AE23" s="208"/>
      <c r="AF23" s="208"/>
      <c r="AG23" s="208" t="s">
        <v>142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x14ac:dyDescent="0.2">
      <c r="A24" s="225" t="s">
        <v>131</v>
      </c>
      <c r="B24" s="226" t="s">
        <v>101</v>
      </c>
      <c r="C24" s="250" t="s">
        <v>102</v>
      </c>
      <c r="D24" s="227"/>
      <c r="E24" s="228"/>
      <c r="F24" s="229"/>
      <c r="G24" s="229">
        <f>SUMIF(AG25:AG34,"&lt;&gt;NOR",G25:G34)</f>
        <v>0</v>
      </c>
      <c r="H24" s="229"/>
      <c r="I24" s="229">
        <f>SUM(I25:I34)</f>
        <v>0</v>
      </c>
      <c r="J24" s="229"/>
      <c r="K24" s="229">
        <f>SUM(K25:K34)</f>
        <v>0</v>
      </c>
      <c r="L24" s="229"/>
      <c r="M24" s="229">
        <f>SUM(M25:M34)</f>
        <v>0</v>
      </c>
      <c r="N24" s="229"/>
      <c r="O24" s="229">
        <f>SUM(O25:O34)</f>
        <v>0</v>
      </c>
      <c r="P24" s="229"/>
      <c r="Q24" s="229">
        <f>SUM(Q25:Q34)</f>
        <v>0</v>
      </c>
      <c r="R24" s="229"/>
      <c r="S24" s="229"/>
      <c r="T24" s="230"/>
      <c r="U24" s="224"/>
      <c r="V24" s="224">
        <f>SUM(V25:V34)</f>
        <v>3289.6</v>
      </c>
      <c r="W24" s="224"/>
      <c r="AG24" t="s">
        <v>132</v>
      </c>
    </row>
    <row r="25" spans="1:60" ht="22.5" outlineLevel="1" x14ac:dyDescent="0.2">
      <c r="A25" s="231">
        <v>7</v>
      </c>
      <c r="B25" s="232" t="s">
        <v>467</v>
      </c>
      <c r="C25" s="251" t="s">
        <v>468</v>
      </c>
      <c r="D25" s="233" t="s">
        <v>229</v>
      </c>
      <c r="E25" s="234">
        <v>1322.18965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 t="s">
        <v>469</v>
      </c>
      <c r="S25" s="236" t="s">
        <v>137</v>
      </c>
      <c r="T25" s="237" t="s">
        <v>137</v>
      </c>
      <c r="U25" s="218">
        <v>0.27700000000000002</v>
      </c>
      <c r="V25" s="218">
        <f>ROUND(E25*U25,2)</f>
        <v>366.25</v>
      </c>
      <c r="W25" s="218"/>
      <c r="X25" s="208"/>
      <c r="Y25" s="208"/>
      <c r="Z25" s="208"/>
      <c r="AA25" s="208"/>
      <c r="AB25" s="208"/>
      <c r="AC25" s="208"/>
      <c r="AD25" s="208"/>
      <c r="AE25" s="208"/>
      <c r="AF25" s="208"/>
      <c r="AG25" s="208" t="s">
        <v>470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2" t="s">
        <v>471</v>
      </c>
      <c r="D26" s="239"/>
      <c r="E26" s="239"/>
      <c r="F26" s="239"/>
      <c r="G26" s="239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08"/>
      <c r="Y26" s="208"/>
      <c r="Z26" s="208"/>
      <c r="AA26" s="208"/>
      <c r="AB26" s="208"/>
      <c r="AC26" s="208"/>
      <c r="AD26" s="208"/>
      <c r="AE26" s="208"/>
      <c r="AF26" s="208"/>
      <c r="AG26" s="208" t="s">
        <v>140</v>
      </c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40">
        <v>8</v>
      </c>
      <c r="B27" s="241" t="s">
        <v>472</v>
      </c>
      <c r="C27" s="255" t="s">
        <v>473</v>
      </c>
      <c r="D27" s="242" t="s">
        <v>229</v>
      </c>
      <c r="E27" s="243">
        <v>1322.18965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5"/>
      <c r="S27" s="245" t="s">
        <v>137</v>
      </c>
      <c r="T27" s="246" t="s">
        <v>137</v>
      </c>
      <c r="U27" s="218">
        <v>0.45800000000000002</v>
      </c>
      <c r="V27" s="218">
        <f>ROUND(E27*U27,2)</f>
        <v>605.55999999999995</v>
      </c>
      <c r="W27" s="218"/>
      <c r="X27" s="208"/>
      <c r="Y27" s="208"/>
      <c r="Z27" s="208"/>
      <c r="AA27" s="208"/>
      <c r="AB27" s="208"/>
      <c r="AC27" s="208"/>
      <c r="AD27" s="208"/>
      <c r="AE27" s="208"/>
      <c r="AF27" s="208"/>
      <c r="AG27" s="208" t="s">
        <v>470</v>
      </c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40">
        <v>9</v>
      </c>
      <c r="B28" s="241" t="s">
        <v>474</v>
      </c>
      <c r="C28" s="255" t="s">
        <v>475</v>
      </c>
      <c r="D28" s="242" t="s">
        <v>229</v>
      </c>
      <c r="E28" s="243">
        <v>1322.18965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5" t="s">
        <v>476</v>
      </c>
      <c r="S28" s="245" t="s">
        <v>137</v>
      </c>
      <c r="T28" s="246" t="s">
        <v>137</v>
      </c>
      <c r="U28" s="218">
        <v>0.49000000000000005</v>
      </c>
      <c r="V28" s="218">
        <f>ROUND(E28*U28,2)</f>
        <v>647.87</v>
      </c>
      <c r="W28" s="218"/>
      <c r="X28" s="208"/>
      <c r="Y28" s="208"/>
      <c r="Z28" s="208"/>
      <c r="AA28" s="208"/>
      <c r="AB28" s="208"/>
      <c r="AC28" s="208"/>
      <c r="AD28" s="208"/>
      <c r="AE28" s="208"/>
      <c r="AF28" s="208"/>
      <c r="AG28" s="208" t="s">
        <v>470</v>
      </c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40">
        <v>10</v>
      </c>
      <c r="B29" s="241" t="s">
        <v>477</v>
      </c>
      <c r="C29" s="255" t="s">
        <v>478</v>
      </c>
      <c r="D29" s="242" t="s">
        <v>229</v>
      </c>
      <c r="E29" s="243">
        <v>19832.84475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5">
        <v>0</v>
      </c>
      <c r="O29" s="245">
        <f>ROUND(E29*N29,2)</f>
        <v>0</v>
      </c>
      <c r="P29" s="245">
        <v>0</v>
      </c>
      <c r="Q29" s="245">
        <f>ROUND(E29*P29,2)</f>
        <v>0</v>
      </c>
      <c r="R29" s="245" t="s">
        <v>476</v>
      </c>
      <c r="S29" s="245" t="s">
        <v>137</v>
      </c>
      <c r="T29" s="246" t="s">
        <v>137</v>
      </c>
      <c r="U29" s="218">
        <v>0</v>
      </c>
      <c r="V29" s="218">
        <f>ROUND(E29*U29,2)</f>
        <v>0</v>
      </c>
      <c r="W29" s="218"/>
      <c r="X29" s="208"/>
      <c r="Y29" s="208"/>
      <c r="Z29" s="208"/>
      <c r="AA29" s="208"/>
      <c r="AB29" s="208"/>
      <c r="AC29" s="208"/>
      <c r="AD29" s="208"/>
      <c r="AE29" s="208"/>
      <c r="AF29" s="208"/>
      <c r="AG29" s="208" t="s">
        <v>470</v>
      </c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40">
        <v>11</v>
      </c>
      <c r="B30" s="241" t="s">
        <v>479</v>
      </c>
      <c r="C30" s="255" t="s">
        <v>480</v>
      </c>
      <c r="D30" s="242" t="s">
        <v>229</v>
      </c>
      <c r="E30" s="243">
        <v>1322.18965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21</v>
      </c>
      <c r="M30" s="245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5" t="s">
        <v>476</v>
      </c>
      <c r="S30" s="245" t="s">
        <v>137</v>
      </c>
      <c r="T30" s="246" t="s">
        <v>137</v>
      </c>
      <c r="U30" s="218">
        <v>0.94200000000000006</v>
      </c>
      <c r="V30" s="218">
        <f>ROUND(E30*U30,2)</f>
        <v>1245.5</v>
      </c>
      <c r="W30" s="218"/>
      <c r="X30" s="208"/>
      <c r="Y30" s="208"/>
      <c r="Z30" s="208"/>
      <c r="AA30" s="208"/>
      <c r="AB30" s="208"/>
      <c r="AC30" s="208"/>
      <c r="AD30" s="208"/>
      <c r="AE30" s="208"/>
      <c r="AF30" s="208"/>
      <c r="AG30" s="208" t="s">
        <v>470</v>
      </c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ht="22.5" outlineLevel="1" x14ac:dyDescent="0.2">
      <c r="A31" s="240">
        <v>12</v>
      </c>
      <c r="B31" s="241" t="s">
        <v>481</v>
      </c>
      <c r="C31" s="255" t="s">
        <v>482</v>
      </c>
      <c r="D31" s="242" t="s">
        <v>229</v>
      </c>
      <c r="E31" s="243">
        <v>3966.5689500000003</v>
      </c>
      <c r="F31" s="244"/>
      <c r="G31" s="245">
        <f>ROUND(E31*F31,2)</f>
        <v>0</v>
      </c>
      <c r="H31" s="244"/>
      <c r="I31" s="245">
        <f>ROUND(E31*H31,2)</f>
        <v>0</v>
      </c>
      <c r="J31" s="244"/>
      <c r="K31" s="245">
        <f>ROUND(E31*J31,2)</f>
        <v>0</v>
      </c>
      <c r="L31" s="245">
        <v>21</v>
      </c>
      <c r="M31" s="245">
        <f>G31*(1+L31/100)</f>
        <v>0</v>
      </c>
      <c r="N31" s="245">
        <v>0</v>
      </c>
      <c r="O31" s="245">
        <f>ROUND(E31*N31,2)</f>
        <v>0</v>
      </c>
      <c r="P31" s="245">
        <v>0</v>
      </c>
      <c r="Q31" s="245">
        <f>ROUND(E31*P31,2)</f>
        <v>0</v>
      </c>
      <c r="R31" s="245" t="s">
        <v>476</v>
      </c>
      <c r="S31" s="245" t="s">
        <v>137</v>
      </c>
      <c r="T31" s="246" t="s">
        <v>137</v>
      </c>
      <c r="U31" s="218">
        <v>0.10500000000000001</v>
      </c>
      <c r="V31" s="218">
        <f>ROUND(E31*U31,2)</f>
        <v>416.49</v>
      </c>
      <c r="W31" s="218"/>
      <c r="X31" s="208"/>
      <c r="Y31" s="208"/>
      <c r="Z31" s="208"/>
      <c r="AA31" s="208"/>
      <c r="AB31" s="208"/>
      <c r="AC31" s="208"/>
      <c r="AD31" s="208"/>
      <c r="AE31" s="208"/>
      <c r="AF31" s="208"/>
      <c r="AG31" s="208" t="s">
        <v>470</v>
      </c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40">
        <v>13</v>
      </c>
      <c r="B32" s="241" t="s">
        <v>483</v>
      </c>
      <c r="C32" s="255" t="s">
        <v>484</v>
      </c>
      <c r="D32" s="242" t="s">
        <v>229</v>
      </c>
      <c r="E32" s="243">
        <v>1322.18965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5" t="s">
        <v>476</v>
      </c>
      <c r="S32" s="245" t="s">
        <v>137</v>
      </c>
      <c r="T32" s="246" t="s">
        <v>137</v>
      </c>
      <c r="U32" s="218">
        <v>0</v>
      </c>
      <c r="V32" s="218">
        <f>ROUND(E32*U32,2)</f>
        <v>0</v>
      </c>
      <c r="W32" s="218"/>
      <c r="X32" s="208"/>
      <c r="Y32" s="208"/>
      <c r="Z32" s="208"/>
      <c r="AA32" s="208"/>
      <c r="AB32" s="208"/>
      <c r="AC32" s="208"/>
      <c r="AD32" s="208"/>
      <c r="AE32" s="208"/>
      <c r="AF32" s="208"/>
      <c r="AG32" s="208" t="s">
        <v>470</v>
      </c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outlineLevel="1" x14ac:dyDescent="0.2">
      <c r="A33" s="231">
        <v>14</v>
      </c>
      <c r="B33" s="232" t="s">
        <v>485</v>
      </c>
      <c r="C33" s="251" t="s">
        <v>486</v>
      </c>
      <c r="D33" s="233" t="s">
        <v>229</v>
      </c>
      <c r="E33" s="234">
        <v>1322.18965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487</v>
      </c>
      <c r="S33" s="236" t="s">
        <v>137</v>
      </c>
      <c r="T33" s="237" t="s">
        <v>137</v>
      </c>
      <c r="U33" s="218">
        <v>6.0000000000000001E-3</v>
      </c>
      <c r="V33" s="218">
        <f>ROUND(E33*U33,2)</f>
        <v>7.93</v>
      </c>
      <c r="W33" s="218"/>
      <c r="X33" s="208"/>
      <c r="Y33" s="208"/>
      <c r="Z33" s="208"/>
      <c r="AA33" s="208"/>
      <c r="AB33" s="208"/>
      <c r="AC33" s="208"/>
      <c r="AD33" s="208"/>
      <c r="AE33" s="208"/>
      <c r="AF33" s="208"/>
      <c r="AG33" s="208" t="s">
        <v>470</v>
      </c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</row>
    <row r="34" spans="1:60" outlineLevel="1" x14ac:dyDescent="0.2">
      <c r="A34" s="215"/>
      <c r="B34" s="216"/>
      <c r="C34" s="252" t="s">
        <v>488</v>
      </c>
      <c r="D34" s="239"/>
      <c r="E34" s="239"/>
      <c r="F34" s="239"/>
      <c r="G34" s="239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08"/>
      <c r="Y34" s="208"/>
      <c r="Z34" s="208"/>
      <c r="AA34" s="208"/>
      <c r="AB34" s="208"/>
      <c r="AC34" s="208"/>
      <c r="AD34" s="208"/>
      <c r="AE34" s="208"/>
      <c r="AF34" s="208"/>
      <c r="AG34" s="208" t="s">
        <v>140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x14ac:dyDescent="0.2">
      <c r="A35" s="225" t="s">
        <v>131</v>
      </c>
      <c r="B35" s="226" t="s">
        <v>104</v>
      </c>
      <c r="C35" s="250" t="s">
        <v>27</v>
      </c>
      <c r="D35" s="227"/>
      <c r="E35" s="228"/>
      <c r="F35" s="229"/>
      <c r="G35" s="229">
        <f>SUMIF(AG36:AG36,"&lt;&gt;NOR",G36:G36)</f>
        <v>0</v>
      </c>
      <c r="H35" s="229"/>
      <c r="I35" s="229">
        <f>SUM(I36:I36)</f>
        <v>0</v>
      </c>
      <c r="J35" s="229"/>
      <c r="K35" s="229">
        <f>SUM(K36:K36)</f>
        <v>0</v>
      </c>
      <c r="L35" s="229"/>
      <c r="M35" s="229">
        <f>SUM(M36:M36)</f>
        <v>0</v>
      </c>
      <c r="N35" s="229"/>
      <c r="O35" s="229">
        <f>SUM(O36:O36)</f>
        <v>0</v>
      </c>
      <c r="P35" s="229"/>
      <c r="Q35" s="229">
        <f>SUM(Q36:Q36)</f>
        <v>0</v>
      </c>
      <c r="R35" s="229"/>
      <c r="S35" s="229"/>
      <c r="T35" s="230"/>
      <c r="U35" s="224"/>
      <c r="V35" s="224">
        <f>SUM(V36:V36)</f>
        <v>0</v>
      </c>
      <c r="W35" s="224"/>
      <c r="AG35" t="s">
        <v>132</v>
      </c>
    </row>
    <row r="36" spans="1:60" outlineLevel="1" x14ac:dyDescent="0.2">
      <c r="A36" s="240">
        <v>15</v>
      </c>
      <c r="B36" s="241" t="s">
        <v>524</v>
      </c>
      <c r="C36" s="255" t="s">
        <v>525</v>
      </c>
      <c r="D36" s="242" t="s">
        <v>279</v>
      </c>
      <c r="E36" s="243">
        <v>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5"/>
      <c r="S36" s="245" t="s">
        <v>137</v>
      </c>
      <c r="T36" s="246" t="s">
        <v>172</v>
      </c>
      <c r="U36" s="218">
        <v>0</v>
      </c>
      <c r="V36" s="218">
        <f>ROUND(E36*U36,2)</f>
        <v>0</v>
      </c>
      <c r="W36" s="218"/>
      <c r="X36" s="208"/>
      <c r="Y36" s="208"/>
      <c r="Z36" s="208"/>
      <c r="AA36" s="208"/>
      <c r="AB36" s="208"/>
      <c r="AC36" s="208"/>
      <c r="AD36" s="208"/>
      <c r="AE36" s="208"/>
      <c r="AF36" s="208"/>
      <c r="AG36" s="208" t="s">
        <v>288</v>
      </c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x14ac:dyDescent="0.2">
      <c r="A37" s="225" t="s">
        <v>131</v>
      </c>
      <c r="B37" s="226" t="s">
        <v>105</v>
      </c>
      <c r="C37" s="250" t="s">
        <v>28</v>
      </c>
      <c r="D37" s="227"/>
      <c r="E37" s="228"/>
      <c r="F37" s="229"/>
      <c r="G37" s="229">
        <f>SUMIF(AG38:AG39,"&lt;&gt;NOR",G38:G39)</f>
        <v>0</v>
      </c>
      <c r="H37" s="229"/>
      <c r="I37" s="229">
        <f>SUM(I38:I39)</f>
        <v>0</v>
      </c>
      <c r="J37" s="229"/>
      <c r="K37" s="229">
        <f>SUM(K38:K39)</f>
        <v>0</v>
      </c>
      <c r="L37" s="229"/>
      <c r="M37" s="229">
        <f>SUM(M38:M39)</f>
        <v>0</v>
      </c>
      <c r="N37" s="229"/>
      <c r="O37" s="229">
        <f>SUM(O38:O39)</f>
        <v>0</v>
      </c>
      <c r="P37" s="229"/>
      <c r="Q37" s="229">
        <f>SUM(Q38:Q39)</f>
        <v>0</v>
      </c>
      <c r="R37" s="229"/>
      <c r="S37" s="229"/>
      <c r="T37" s="230"/>
      <c r="U37" s="224"/>
      <c r="V37" s="224">
        <f>SUM(V38:V39)</f>
        <v>0</v>
      </c>
      <c r="W37" s="224"/>
      <c r="AG37" t="s">
        <v>132</v>
      </c>
    </row>
    <row r="38" spans="1:60" outlineLevel="1" x14ac:dyDescent="0.2">
      <c r="A38" s="240">
        <v>16</v>
      </c>
      <c r="B38" s="241" t="s">
        <v>281</v>
      </c>
      <c r="C38" s="255" t="s">
        <v>282</v>
      </c>
      <c r="D38" s="242" t="s">
        <v>279</v>
      </c>
      <c r="E38" s="243">
        <v>1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21</v>
      </c>
      <c r="M38" s="245">
        <f>G38*(1+L38/100)</f>
        <v>0</v>
      </c>
      <c r="N38" s="245">
        <v>0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5" t="s">
        <v>137</v>
      </c>
      <c r="T38" s="246" t="s">
        <v>172</v>
      </c>
      <c r="U38" s="218">
        <v>0</v>
      </c>
      <c r="V38" s="218">
        <f>ROUND(E38*U38,2)</f>
        <v>0</v>
      </c>
      <c r="W38" s="218"/>
      <c r="X38" s="208"/>
      <c r="Y38" s="208"/>
      <c r="Z38" s="208"/>
      <c r="AA38" s="208"/>
      <c r="AB38" s="208"/>
      <c r="AC38" s="208"/>
      <c r="AD38" s="208"/>
      <c r="AE38" s="208"/>
      <c r="AF38" s="208"/>
      <c r="AG38" s="208" t="s">
        <v>280</v>
      </c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31">
        <v>17</v>
      </c>
      <c r="B39" s="232" t="s">
        <v>283</v>
      </c>
      <c r="C39" s="251" t="s">
        <v>284</v>
      </c>
      <c r="D39" s="233" t="s">
        <v>279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137</v>
      </c>
      <c r="T39" s="237" t="s">
        <v>172</v>
      </c>
      <c r="U39" s="218">
        <v>0</v>
      </c>
      <c r="V39" s="218">
        <f>ROUND(E39*U39,2)</f>
        <v>0</v>
      </c>
      <c r="W39" s="218"/>
      <c r="X39" s="208"/>
      <c r="Y39" s="208"/>
      <c r="Z39" s="208"/>
      <c r="AA39" s="208"/>
      <c r="AB39" s="208"/>
      <c r="AC39" s="208"/>
      <c r="AD39" s="208"/>
      <c r="AE39" s="208"/>
      <c r="AF39" s="208"/>
      <c r="AG39" s="208" t="s">
        <v>285</v>
      </c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x14ac:dyDescent="0.2">
      <c r="A40" s="5"/>
      <c r="B40" s="6"/>
      <c r="C40" s="25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 x14ac:dyDescent="0.2">
      <c r="A41" s="211"/>
      <c r="B41" s="212" t="s">
        <v>29</v>
      </c>
      <c r="C41" s="259"/>
      <c r="D41" s="213"/>
      <c r="E41" s="214"/>
      <c r="F41" s="214"/>
      <c r="G41" s="249">
        <f>G8+G21+G24+G35+G37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289</v>
      </c>
    </row>
    <row r="42" spans="1:60" x14ac:dyDescent="0.2">
      <c r="C42" s="260"/>
      <c r="D42" s="192"/>
      <c r="AG42" t="s">
        <v>290</v>
      </c>
    </row>
    <row r="43" spans="1:60" x14ac:dyDescent="0.2">
      <c r="D43" s="192"/>
    </row>
    <row r="44" spans="1:60" x14ac:dyDescent="0.2">
      <c r="D44" s="192"/>
    </row>
    <row r="45" spans="1:60" x14ac:dyDescent="0.2">
      <c r="D45" s="192"/>
    </row>
    <row r="46" spans="1:60" x14ac:dyDescent="0.2">
      <c r="D46" s="192"/>
    </row>
    <row r="47" spans="1:60" x14ac:dyDescent="0.2">
      <c r="D47" s="192"/>
    </row>
    <row r="48" spans="1:60" x14ac:dyDescent="0.2">
      <c r="D48" s="192"/>
    </row>
    <row r="49" spans="4:4" x14ac:dyDescent="0.2">
      <c r="D49" s="192"/>
    </row>
    <row r="50" spans="4:4" x14ac:dyDescent="0.2">
      <c r="D50" s="192"/>
    </row>
    <row r="51" spans="4:4" x14ac:dyDescent="0.2">
      <c r="D51" s="192"/>
    </row>
    <row r="52" spans="4:4" x14ac:dyDescent="0.2">
      <c r="D52" s="192"/>
    </row>
    <row r="53" spans="4:4" x14ac:dyDescent="0.2">
      <c r="D53" s="192"/>
    </row>
    <row r="54" spans="4:4" x14ac:dyDescent="0.2">
      <c r="D54" s="192"/>
    </row>
    <row r="55" spans="4:4" x14ac:dyDescent="0.2">
      <c r="D55" s="192"/>
    </row>
    <row r="56" spans="4:4" x14ac:dyDescent="0.2">
      <c r="D56" s="192"/>
    </row>
    <row r="57" spans="4:4" x14ac:dyDescent="0.2">
      <c r="D57" s="192"/>
    </row>
    <row r="58" spans="4:4" x14ac:dyDescent="0.2">
      <c r="D58" s="192"/>
    </row>
    <row r="59" spans="4:4" x14ac:dyDescent="0.2">
      <c r="D59" s="192"/>
    </row>
    <row r="60" spans="4:4" x14ac:dyDescent="0.2">
      <c r="D60" s="192"/>
    </row>
    <row r="61" spans="4:4" x14ac:dyDescent="0.2">
      <c r="D61" s="192"/>
    </row>
    <row r="62" spans="4:4" x14ac:dyDescent="0.2">
      <c r="D62" s="192"/>
    </row>
    <row r="63" spans="4:4" x14ac:dyDescent="0.2">
      <c r="D63" s="192"/>
    </row>
    <row r="64" spans="4:4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2"/>
    </row>
    <row r="68" spans="4:4" x14ac:dyDescent="0.2">
      <c r="D68" s="192"/>
    </row>
    <row r="69" spans="4:4" x14ac:dyDescent="0.2">
      <c r="D69" s="192"/>
    </row>
    <row r="70" spans="4:4" x14ac:dyDescent="0.2">
      <c r="D70" s="192"/>
    </row>
    <row r="71" spans="4:4" x14ac:dyDescent="0.2">
      <c r="D71" s="192"/>
    </row>
    <row r="72" spans="4:4" x14ac:dyDescent="0.2">
      <c r="D72" s="192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2"/>
    </row>
    <row r="84" spans="4:4" x14ac:dyDescent="0.2">
      <c r="D84" s="192"/>
    </row>
    <row r="85" spans="4:4" x14ac:dyDescent="0.2">
      <c r="D85" s="192"/>
    </row>
    <row r="86" spans="4:4" x14ac:dyDescent="0.2">
      <c r="D86" s="192"/>
    </row>
    <row r="87" spans="4:4" x14ac:dyDescent="0.2">
      <c r="D87" s="192"/>
    </row>
    <row r="88" spans="4:4" x14ac:dyDescent="0.2">
      <c r="D88" s="192"/>
    </row>
    <row r="89" spans="4:4" x14ac:dyDescent="0.2">
      <c r="D89" s="192"/>
    </row>
    <row r="90" spans="4:4" x14ac:dyDescent="0.2">
      <c r="D90" s="192"/>
    </row>
    <row r="91" spans="4:4" x14ac:dyDescent="0.2">
      <c r="D91" s="192"/>
    </row>
    <row r="92" spans="4:4" x14ac:dyDescent="0.2">
      <c r="D92" s="192"/>
    </row>
    <row r="93" spans="4:4" x14ac:dyDescent="0.2">
      <c r="D93" s="192"/>
    </row>
    <row r="94" spans="4:4" x14ac:dyDescent="0.2">
      <c r="D94" s="192"/>
    </row>
    <row r="95" spans="4:4" x14ac:dyDescent="0.2">
      <c r="D95" s="192"/>
    </row>
    <row r="96" spans="4:4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C9AC" sheet="1"/>
  <mergeCells count="8">
    <mergeCell ref="C26:G26"/>
    <mergeCell ref="C34:G34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horizontalDpi="4294967293" verticalDpi="4294967293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01 2018054-001 Pol</vt:lpstr>
      <vt:lpstr>02 2018054-002 Pol</vt:lpstr>
      <vt:lpstr>03 2018053-003 Pol</vt:lpstr>
      <vt:lpstr>04 2018054-004 Pol</vt:lpstr>
      <vt:lpstr>05 2018053-005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2018054-001 Pol'!Názvy_tisku</vt:lpstr>
      <vt:lpstr>'02 2018054-002 Pol'!Názvy_tisku</vt:lpstr>
      <vt:lpstr>'03 2018053-003 Pol'!Názvy_tisku</vt:lpstr>
      <vt:lpstr>'04 2018054-004 Pol'!Názvy_tisku</vt:lpstr>
      <vt:lpstr>'05 2018053-005 Pol'!Názvy_tisku</vt:lpstr>
      <vt:lpstr>oadresa</vt:lpstr>
      <vt:lpstr>Stavba!Objednatel</vt:lpstr>
      <vt:lpstr>Stavba!Objekt</vt:lpstr>
      <vt:lpstr>'01 2018054-001 Pol'!Oblast_tisku</vt:lpstr>
      <vt:lpstr>'02 2018054-002 Pol'!Oblast_tisku</vt:lpstr>
      <vt:lpstr>'03 2018053-003 Pol'!Oblast_tisku</vt:lpstr>
      <vt:lpstr>'04 2018054-004 Pol'!Oblast_tisku</vt:lpstr>
      <vt:lpstr>'05 2018053-005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2014-02-28T09:52:57Z</cp:lastPrinted>
  <dcterms:created xsi:type="dcterms:W3CDTF">2009-04-08T07:15:50Z</dcterms:created>
  <dcterms:modified xsi:type="dcterms:W3CDTF">2018-08-30T16:13:37Z</dcterms:modified>
</cp:coreProperties>
</file>