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720" yWindow="45" windowWidth="20730" windowHeight="11760" tabRatio="799" activeTab="1"/>
  </bookViews>
  <sheets>
    <sheet name="Titul" sheetId="14" r:id="rId1"/>
    <sheet name="Rekapitulace" sheetId="5" r:id="rId2"/>
    <sheet name="VRN" sheetId="15" r:id="rId3"/>
    <sheet name="Kollárova ulice  - Kácení, likd" sheetId="1" r:id="rId4"/>
    <sheet name="Kollárova ulice - Sadové úpravy" sheetId="2" r:id="rId5"/>
    <sheet name="Kollárova ul. - Rozvojová péče" sheetId="4" r:id="rId6"/>
    <sheet name="Kollárova ul. - nezpůsobilé v." sheetId="12" r:id="rId7"/>
  </sheets>
  <definedNames>
    <definedName name="_xlnm.Print_Area" localSheetId="6">'Kollárova ul. - nezpůsobilé v.'!$A$1:$F$138</definedName>
    <definedName name="_xlnm.Print_Area" localSheetId="3">'Kollárova ulice  - Kácení, likd'!$A$1:$J$60</definedName>
    <definedName name="_xlnm.Print_Area" localSheetId="1">'Rekapitulace'!$A$1:$C$31</definedName>
    <definedName name="_xlnm.Print_Area" localSheetId="0">'Titul'!$A$1:$D$23</definedName>
  </definedNames>
  <calcPr calcId="145621"/>
</workbook>
</file>

<file path=xl/sharedStrings.xml><?xml version="1.0" encoding="utf-8"?>
<sst xmlns="http://schemas.openxmlformats.org/spreadsheetml/2006/main" count="830" uniqueCount="379">
  <si>
    <t>m.j.</t>
  </si>
  <si>
    <t>počet m.j.</t>
  </si>
  <si>
    <t>Kč/m.j.</t>
  </si>
  <si>
    <t>Kč  celkem</t>
  </si>
  <si>
    <t>ha</t>
  </si>
  <si>
    <t>ks</t>
  </si>
  <si>
    <t>Latinský název</t>
  </si>
  <si>
    <t>m2</t>
  </si>
  <si>
    <t>m3</t>
  </si>
  <si>
    <t>t</t>
  </si>
  <si>
    <t>l</t>
  </si>
  <si>
    <t>kg</t>
  </si>
  <si>
    <t>Dovoz vody pro zálivku</t>
  </si>
  <si>
    <t>cena bez DPH</t>
  </si>
  <si>
    <t xml:space="preserve">Celkem bez DPH </t>
  </si>
  <si>
    <t>DPH 21%</t>
  </si>
  <si>
    <t xml:space="preserve">Celkem včetně DPH </t>
  </si>
  <si>
    <t xml:space="preserve">Ošetření stromů (vypletí závlahové mísy, oprava kotvení a úvazků, odstranění suchých částí), včetně odvozu biologického odpadu na skládku </t>
  </si>
  <si>
    <t>Poplatek za uložení biologického materiálu na skládce</t>
  </si>
  <si>
    <t>V ceně je zahrnuto :</t>
  </si>
  <si>
    <t>Poř.č.</t>
  </si>
  <si>
    <t>Název položky</t>
  </si>
  <si>
    <t xml:space="preserve">     </t>
  </si>
  <si>
    <t>příplatek za plochu do 1 ha</t>
  </si>
  <si>
    <r>
      <t xml:space="preserve">A : Odstranění nevhodných dřevin </t>
    </r>
    <r>
      <rPr>
        <b/>
        <i/>
        <sz val="12"/>
        <rFont val="Arial CE"/>
        <family val="2"/>
      </rPr>
      <t xml:space="preserve">bez odstranění pařezu celkem </t>
    </r>
  </si>
  <si>
    <t>Příloha : Výkaz výměr k požadovaným pracovním operacím, které musí být zahrnuty do rozpočtované ceny :</t>
  </si>
  <si>
    <t>Příloha : Výkaz výměr k požadovaným pracovním operacím a dodávkám, které musí být zahrnuty do rozpočtované ceny :</t>
  </si>
  <si>
    <t>HRN celkem :</t>
  </si>
  <si>
    <t>HRN :</t>
  </si>
  <si>
    <t>CELKEM CENA DÍLA VČ.DPH</t>
  </si>
  <si>
    <t>ROZPOČET</t>
  </si>
  <si>
    <t>ZPRACOVAL:</t>
  </si>
  <si>
    <t>Ing. Ladislava Nagyová</t>
  </si>
  <si>
    <t>Hradišťská 250</t>
  </si>
  <si>
    <t>686 03 Staré Město</t>
  </si>
  <si>
    <t>Podrobná specifikace nabízeného plnění :</t>
  </si>
  <si>
    <t xml:space="preserve">Rekapitulace </t>
  </si>
  <si>
    <t>Odstranění náletu do 1 m výšky **</t>
  </si>
  <si>
    <t>Odstranění náletu nad 1 m výšky do 10 cm průměru kmene na řezné ploše pařezu **</t>
  </si>
  <si>
    <t>plocha = plocha zásahu = obvod podle průmětu okrajů korun odstraňované dřeviny/skupiny dřeviny</t>
  </si>
  <si>
    <t>21 - 30 cm</t>
  </si>
  <si>
    <t>31 - 40 cm</t>
  </si>
  <si>
    <t>41 - 50 cm</t>
  </si>
  <si>
    <r>
      <rPr>
        <i/>
        <sz val="10"/>
        <rFont val="Arial CE"/>
        <family val="2"/>
      </rPr>
      <t>* včetně rozřezání, vodorovného přemístění pro likvidaci či odvoz a složení na hromady do 20 m od místa zásahu</t>
    </r>
    <r>
      <rPr>
        <i/>
        <sz val="10"/>
        <color indexed="10"/>
        <rFont val="Arial CE"/>
        <family val="2"/>
      </rPr>
      <t xml:space="preserve"> </t>
    </r>
  </si>
  <si>
    <t>do 20 cm hloubky</t>
  </si>
  <si>
    <t>plocha = plocha zásahu včetně kořenových náběhů</t>
  </si>
  <si>
    <t>* včetně odklizení dřeva a složení na hromady, zasypání jámy a doplnění zeminy, zhutnění a úprava terénu</t>
  </si>
  <si>
    <t>KÁCENÍ STÁVAJÍCÍCH STROMŮ A KEŘŮ CELKEM</t>
  </si>
  <si>
    <t>B : Kácení vzrostlých stromů a keřů dle kategorie - postupné, s přetažením*</t>
  </si>
  <si>
    <t>B : Kácení vzrostlých stromů a keřů dle kategorie - postupné, s přetažením celkem</t>
  </si>
  <si>
    <r>
      <t>m</t>
    </r>
    <r>
      <rPr>
        <vertAlign val="superscript"/>
        <sz val="10"/>
        <color indexed="8"/>
        <rFont val="Arial CE"/>
        <family val="2"/>
      </rPr>
      <t>2</t>
    </r>
  </si>
  <si>
    <r>
      <t>Likvidace klestu**</t>
    </r>
    <r>
      <rPr>
        <vertAlign val="superscript"/>
        <sz val="10"/>
        <color indexed="8"/>
        <rFont val="Arial"/>
        <family val="2"/>
      </rPr>
      <t xml:space="preserve"> </t>
    </r>
  </si>
  <si>
    <t>Štěpkování (brán objem štěpky po štěpkování)</t>
  </si>
  <si>
    <t>* včetně dopravy na místo uložení a veškeré manipulace</t>
  </si>
  <si>
    <t>ULICE KOLLÁROVA</t>
  </si>
  <si>
    <t>Č. inv.</t>
  </si>
  <si>
    <t>Název</t>
  </si>
  <si>
    <t>r</t>
  </si>
  <si>
    <t>Popis stávajícího stavu</t>
  </si>
  <si>
    <t>Opatření</t>
  </si>
  <si>
    <t>1.</t>
  </si>
  <si>
    <t>Fraxinus excelsior</t>
  </si>
  <si>
    <t>redukovaná koruna</t>
  </si>
  <si>
    <t>Kácení</t>
  </si>
  <si>
    <t>2.</t>
  </si>
  <si>
    <t>5.</t>
  </si>
  <si>
    <t>kmenové výmladky</t>
  </si>
  <si>
    <t>6.</t>
  </si>
  <si>
    <t>Acer platanoides</t>
  </si>
  <si>
    <t>řez na hlavu</t>
  </si>
  <si>
    <t>8.</t>
  </si>
  <si>
    <t>Acer negundo</t>
  </si>
  <si>
    <t>10.</t>
  </si>
  <si>
    <t>mladý jedinec, bez terminálu</t>
  </si>
  <si>
    <t>11.</t>
  </si>
  <si>
    <t>řez na hlavu, prosychá</t>
  </si>
  <si>
    <t>13.</t>
  </si>
  <si>
    <t>řez na hlavu, prosychá, nevzhledný</t>
  </si>
  <si>
    <t>16.</t>
  </si>
  <si>
    <t>nakloněný kmen, řez na hlavu</t>
  </si>
  <si>
    <t>17.</t>
  </si>
  <si>
    <t>18.</t>
  </si>
  <si>
    <t>19.</t>
  </si>
  <si>
    <t>řez na hlavu, poškozený kmen, kmenové výmladky</t>
  </si>
  <si>
    <t>20.</t>
  </si>
  <si>
    <t>řez na hlavu, vidlicovité větvení, poškozený kmen - mrazové trhliny</t>
  </si>
  <si>
    <t>21.</t>
  </si>
  <si>
    <t>řez na hlavu, rakovinové bujení na kmenu</t>
  </si>
  <si>
    <t>23.</t>
  </si>
  <si>
    <t>řez na hlavu, rakovinové bujení na kmenu, nevzhledný, uzavřená hniloba</t>
  </si>
  <si>
    <t>24.</t>
  </si>
  <si>
    <t>řez na hlavu, nakloněný kmen, 0 perspektiva</t>
  </si>
  <si>
    <t>25.</t>
  </si>
  <si>
    <t>redukovaná, rozpadnutá, nekompaktní koruna</t>
  </si>
  <si>
    <t>26.</t>
  </si>
  <si>
    <t>29.</t>
  </si>
  <si>
    <t>30.</t>
  </si>
  <si>
    <t>31.</t>
  </si>
  <si>
    <t>poškozený kmen s dutinou, řez na hlavu</t>
  </si>
  <si>
    <t>32.</t>
  </si>
  <si>
    <t>Acer platanoides Globosum</t>
  </si>
  <si>
    <t>33.</t>
  </si>
  <si>
    <t>Acer platanoides Gobosum</t>
  </si>
  <si>
    <t>mladý jedinec, řez na hlavu</t>
  </si>
  <si>
    <t>34.</t>
  </si>
  <si>
    <t xml:space="preserve">Acer platanoides </t>
  </si>
  <si>
    <t>36.</t>
  </si>
  <si>
    <t>Picea pungens</t>
  </si>
  <si>
    <t>odstraněný terminál</t>
  </si>
  <si>
    <t>37.</t>
  </si>
  <si>
    <t>40.</t>
  </si>
  <si>
    <t>řez na hlavu, mrazová dutina</t>
  </si>
  <si>
    <t>41.</t>
  </si>
  <si>
    <t>43.</t>
  </si>
  <si>
    <t>dutina na bázi kmene</t>
  </si>
  <si>
    <t>45.</t>
  </si>
  <si>
    <t>nakloněný kmen</t>
  </si>
  <si>
    <t>46.</t>
  </si>
  <si>
    <t>mrazová trhlina</t>
  </si>
  <si>
    <t>48.</t>
  </si>
  <si>
    <t>řez na hlavu, nakloněný kmen</t>
  </si>
  <si>
    <t>49.</t>
  </si>
  <si>
    <t>50.</t>
  </si>
  <si>
    <t>řez na hlavu, kmenové výmladky</t>
  </si>
  <si>
    <t>52.</t>
  </si>
  <si>
    <t>řez na hlavu, otevřená dutina v kmeni, zahuštěná koruna</t>
  </si>
  <si>
    <t>53.</t>
  </si>
  <si>
    <t>54.</t>
  </si>
  <si>
    <t>řez na hlavu,  nakloněný kmen, rakovinné bujení</t>
  </si>
  <si>
    <t>57.</t>
  </si>
  <si>
    <t>řez na hlavu, rakovinové nádory na kmeni, nakloněný kmen</t>
  </si>
  <si>
    <t>58.</t>
  </si>
  <si>
    <t>60.</t>
  </si>
  <si>
    <t>řez na hlavu, nádory na kmeni, nakloněný, kmenové výmladky</t>
  </si>
  <si>
    <t>61.</t>
  </si>
  <si>
    <t>62.</t>
  </si>
  <si>
    <t>63.</t>
  </si>
  <si>
    <t>pěkný exemplář, mrazová trhliny</t>
  </si>
  <si>
    <t>65.</t>
  </si>
  <si>
    <t>dutiny v kosterních větvích, přehuštěná koruna</t>
  </si>
  <si>
    <t>66.</t>
  </si>
  <si>
    <t>narušená statika koruny, koruna přehuštěná</t>
  </si>
  <si>
    <t>67.</t>
  </si>
  <si>
    <t>68.</t>
  </si>
  <si>
    <t>řez na hlavu, mrazová trhlina na kmeni, nádory</t>
  </si>
  <si>
    <t>70.</t>
  </si>
  <si>
    <t>řez na hlavu, nádory na kmeni, dutiny v kosterních větvích</t>
  </si>
  <si>
    <t>71.</t>
  </si>
  <si>
    <t>redukovaná koruna, mrazová trhlina</t>
  </si>
  <si>
    <t>72.</t>
  </si>
  <si>
    <t>přehuštěná koruna</t>
  </si>
  <si>
    <t>73.</t>
  </si>
  <si>
    <t>řez na hlavu, mrazová trhlina, nádory</t>
  </si>
  <si>
    <t>75.</t>
  </si>
  <si>
    <t>77.</t>
  </si>
  <si>
    <t>řez na hlavu, nádory na kmenu</t>
  </si>
  <si>
    <t>78.</t>
  </si>
  <si>
    <t>79.</t>
  </si>
  <si>
    <t>řez na hlavu, otevřené dutiny v kmenu</t>
  </si>
  <si>
    <t>80.</t>
  </si>
  <si>
    <t>řez na hlavu, nádory v kmenu, kmenové výmladky</t>
  </si>
  <si>
    <t>CENA CELKEM STROMY</t>
  </si>
  <si>
    <t>Ozn.</t>
  </si>
  <si>
    <t>Rozměry sk., d / v / š (m)</t>
  </si>
  <si>
    <t>Poznámka</t>
  </si>
  <si>
    <t>a</t>
  </si>
  <si>
    <t>Hibiscus syriacus</t>
  </si>
  <si>
    <t>2x1,5x2</t>
  </si>
  <si>
    <t>b</t>
  </si>
  <si>
    <t>d</t>
  </si>
  <si>
    <t>Hydrangea macrophylla</t>
  </si>
  <si>
    <t>5 x 0,8 x 0,5</t>
  </si>
  <si>
    <t>e</t>
  </si>
  <si>
    <t>Buxus sempervirens</t>
  </si>
  <si>
    <t>1 x 1,5 x 1</t>
  </si>
  <si>
    <t>g</t>
  </si>
  <si>
    <t>Salix matsudana Tortuosa</t>
  </si>
  <si>
    <t>Paeonia lactiflora</t>
  </si>
  <si>
    <t>h</t>
  </si>
  <si>
    <t>Spiraea x vanhouttei</t>
  </si>
  <si>
    <t>9 x 0,7 x 1</t>
  </si>
  <si>
    <t>tvarovaná</t>
  </si>
  <si>
    <t>m</t>
  </si>
  <si>
    <t>Cornus stolonifera</t>
  </si>
  <si>
    <t>2 x 0,7 x 1</t>
  </si>
  <si>
    <t>n</t>
  </si>
  <si>
    <t>1,5 x 0,7 x 1</t>
  </si>
  <si>
    <t>o</t>
  </si>
  <si>
    <t xml:space="preserve">Rosa </t>
  </si>
  <si>
    <t>1,2x2x1,2</t>
  </si>
  <si>
    <t>p</t>
  </si>
  <si>
    <t xml:space="preserve">Rosa  x </t>
  </si>
  <si>
    <t>7 x 1 x 1</t>
  </si>
  <si>
    <t>q</t>
  </si>
  <si>
    <t>Potentilla fruticosa</t>
  </si>
  <si>
    <t>2 x 1 x 1</t>
  </si>
  <si>
    <t>Berberis thunbergii Atropurpurea</t>
  </si>
  <si>
    <t>1,5x1,7 x1,5</t>
  </si>
  <si>
    <t>s</t>
  </si>
  <si>
    <t xml:space="preserve">Thuja plicata </t>
  </si>
  <si>
    <t>1 x 1,8 x 1,2</t>
  </si>
  <si>
    <t>Prunus triloba</t>
  </si>
  <si>
    <t>3x3x1,5</t>
  </si>
  <si>
    <t>v</t>
  </si>
  <si>
    <t>0,5x0,8x0,5</t>
  </si>
  <si>
    <t>STROMY KÁCENÍ</t>
  </si>
  <si>
    <t>KEŘE KÁCENÍ</t>
  </si>
  <si>
    <t>Ul. Kollárova - Kácení a likvidace dř. hmoty</t>
  </si>
  <si>
    <t>LIKVIDACE DŘEVNÍHO ODPADU</t>
  </si>
  <si>
    <t>Poplatek za skládku biologického odpadu</t>
  </si>
  <si>
    <t>ODSTRANĚNÍ PAŘEZŮ FRÉZOVÁNÍM DO HL. 20 CM V ROVINĚ</t>
  </si>
  <si>
    <t>Drcení dřevního odpadu  s naložením a odvozem do 20 km a složením</t>
  </si>
  <si>
    <t xml:space="preserve">Ul. Kollárova  - Sadové úpravy </t>
  </si>
  <si>
    <t>Ul. Kollárova - Rozvojová péče na 3 roky</t>
  </si>
  <si>
    <t>SADOVÉ ÚPRAVY</t>
  </si>
  <si>
    <t>Listnaté stromy</t>
  </si>
  <si>
    <t>Založení trávníku s modelací terénu**</t>
  </si>
  <si>
    <t>MJ</t>
  </si>
  <si>
    <t xml:space="preserve">Odstranění stařiny tl. do 100 mm s nal. na dopr. prostředek </t>
  </si>
  <si>
    <t xml:space="preserve">Odvoz a uložení odpadu na skládku </t>
  </si>
  <si>
    <t>Plošná úprava terénu  s urov. terénu+-100mm</t>
  </si>
  <si>
    <t>Obdělání půdy frézováním v rovině</t>
  </si>
  <si>
    <t>Obdělání půdy hrabáním 2x</t>
  </si>
  <si>
    <t>Založení parkového trávníku výsevem v rovině</t>
  </si>
  <si>
    <t>Hnojení půdy nebo trávníku v rov. umělým hnojivem</t>
  </si>
  <si>
    <t>Dovoz vody pro zálivku rostlin na vd. Do 6000m</t>
  </si>
  <si>
    <t>Zalití rostlin vodou plochy jednotlivě přes 20 m2</t>
  </si>
  <si>
    <t xml:space="preserve">Přesun hmot pro sadovnické úpravy do 5000 m </t>
  </si>
  <si>
    <t>KG</t>
  </si>
  <si>
    <t>Výsadby stromů :</t>
  </si>
  <si>
    <t>Hloubení jamek pro vysazování rost. s výměnou půdy 50% objemu přes 0,02do0,05m3</t>
  </si>
  <si>
    <t>Výsadba dřeviny s balem při průměru balu předs 500 do 600 mm</t>
  </si>
  <si>
    <t xml:space="preserve">Ošetření vysazených dřevin soliterních </t>
  </si>
  <si>
    <t>Mulčování vysazených rostlin při tl. Mulče přes 50 do 100 mm</t>
  </si>
  <si>
    <t>Zalití rostlin vodou plochy jednotlivě do  20 m2</t>
  </si>
  <si>
    <t>Příčky</t>
  </si>
  <si>
    <t>SADOVÉ ÚPRAVY CELKEM</t>
  </si>
  <si>
    <t>Jednotlivé neovocné stromy**</t>
  </si>
  <si>
    <t>Kč/ks/rok</t>
  </si>
  <si>
    <t>* zálivka včetně dopravy vody, běžně 6x ročně, výchovný řez, kontrola, doplnění nebo odstranění kotvících a ochranných prvků, hnojení, kypření výsadbové mísy, vyžínání porostu, odplevelování, ochrana proti chorobám, doplnění mulče</t>
  </si>
  <si>
    <t>Množství</t>
  </si>
  <si>
    <t>Kč</t>
  </si>
  <si>
    <t>Kč celkem</t>
  </si>
  <si>
    <t>Kč celkem na 3 roky</t>
  </si>
  <si>
    <t>CELKEM</t>
  </si>
  <si>
    <t>NÁSLEDNÁ PÉČE NA 3 ROKY CELKEM</t>
  </si>
  <si>
    <t>Zalití rostlin vodou jednotlivě přes 20m2 - 6x opakování / rok - stromy 100l/ks</t>
  </si>
  <si>
    <t>Voda na zalití rostlin (100l/strom)</t>
  </si>
  <si>
    <t>Voda na zalití rostlin (20l/keře)</t>
  </si>
  <si>
    <t>A : Odstranění nevhodných dřevin bez odstranění pařezu, tj. skácení, vytahání a uložení na hromadu do 20m,  likvidace klestu</t>
  </si>
  <si>
    <t>* skácení, vytahání a uložení na hromadu do 20 m, likvidace klestu</t>
  </si>
  <si>
    <t>Skupiny keřů v zápoji</t>
  </si>
  <si>
    <t>Kč/m²/rok</t>
  </si>
  <si>
    <t>Montáž :</t>
  </si>
  <si>
    <t>Specifikace :</t>
  </si>
  <si>
    <t>Ukotvení dřeviny třemi a více kůly při průměru kůlů dl  80 mm a délce do 3 m</t>
  </si>
  <si>
    <t>Kůl ke stromům frézovaný, průměr 80 mm, délka 3 m</t>
  </si>
  <si>
    <t>Rostliny :</t>
  </si>
  <si>
    <t>Výsadby keřů :</t>
  </si>
  <si>
    <t>Založení záhonu pro výsadbu v h 3 v rovina</t>
  </si>
  <si>
    <t>Obdělání půdy nakopáním v rovině</t>
  </si>
  <si>
    <t>Hloubení jamek  bez výměny půdy o objemu přes 0,02 do 0,05 m3, keře</t>
  </si>
  <si>
    <t>Výsadba dřeviny s balem při průměru balu předs 200 do 300 mm, keře</t>
  </si>
  <si>
    <t xml:space="preserve">Ošetření vysazených dřevin ve skupinách </t>
  </si>
  <si>
    <t>Listnaté keře</t>
  </si>
  <si>
    <r>
      <t xml:space="preserve">** Přepočet průměre kmene ve výčetní výšce (1,3 m) na průměr kmene pařezu lze provést dle následujícího vzorce:
</t>
    </r>
    <r>
      <rPr>
        <b/>
        <i/>
        <sz val="10"/>
        <rFont val="Arial CE"/>
        <family val="2"/>
      </rPr>
      <t>dpařez = d1,3 * 1,37</t>
    </r>
    <r>
      <rPr>
        <i/>
        <sz val="10"/>
        <rFont val="Arial CE"/>
        <family val="2"/>
      </rPr>
      <t xml:space="preserve">, kde:  </t>
    </r>
    <r>
      <rPr>
        <b/>
        <i/>
        <sz val="10"/>
        <rFont val="Arial CE"/>
        <family val="2"/>
      </rPr>
      <t>d1,3</t>
    </r>
    <r>
      <rPr>
        <i/>
        <sz val="10"/>
        <rFont val="Arial CE"/>
        <family val="2"/>
      </rPr>
      <t xml:space="preserve"> je průměr kmene ve výčetní výšce a </t>
    </r>
    <r>
      <rPr>
        <b/>
        <i/>
        <sz val="10"/>
        <rFont val="Arial CE"/>
        <family val="2"/>
      </rPr>
      <t>dpařez</t>
    </r>
    <r>
      <rPr>
        <i/>
        <sz val="10"/>
        <rFont val="Arial CE"/>
        <family val="2"/>
      </rPr>
      <t xml:space="preserve"> je průměr kmene na pařezu. </t>
    </r>
  </si>
  <si>
    <t>Odstranění kořenů po odstraněných keřích</t>
  </si>
  <si>
    <t>Vypletí dřevin ve skupinách v rovině nebo ve svahu do 1:5, včetně odvozu biologického odpadu na skládku, 4x opakování (výsadby keřů)</t>
  </si>
  <si>
    <t xml:space="preserve">V ceně následné péče na 1 rok  je zahrnuto: </t>
  </si>
  <si>
    <t>Fraxinus ornus Meczek, ok 14-16 cm, bal</t>
  </si>
  <si>
    <t>Carpinus betulus Lucas, zavětvený od země, 250-300 cm, bal</t>
  </si>
  <si>
    <t>Pyrus calleryana Chanticleer, ok 14-16 cm, bal</t>
  </si>
  <si>
    <t>Prunus laurocerasus Otto Luyken, 20-40 cm, ko</t>
  </si>
  <si>
    <t>Keř listnatý- kontejnerovaný, vel. 20 - 40 cm</t>
  </si>
  <si>
    <t>Stromy ok 14-16 cm - navýšení 50 %</t>
  </si>
  <si>
    <t>Deutzia gracilis, 20-40 cm, ko</t>
  </si>
  <si>
    <t>Weigela florida Piccolo, 20-40 cm, ko</t>
  </si>
  <si>
    <t>Agregované položky -  součástí všech agregovaných položek je doprava a přesun materiálu na lokalitě</t>
  </si>
  <si>
    <t>Druh opatření</t>
  </si>
  <si>
    <t xml:space="preserve">   Agregované položky -  součástí všech agregovaných položek je doprava a přesun materiálu na lokalitě</t>
  </si>
  <si>
    <t>V nezpůsobilých výdajích je zahrnuto :</t>
  </si>
  <si>
    <t>Ul. Kollárova - Nezpůsobilé výdaje</t>
  </si>
  <si>
    <t>VRN - vedlejší rozpočtové náklady - geodetické vytyčení stavby, zřízení staveniště, dokumentace skutečného provedení</t>
  </si>
  <si>
    <t>C: Likvidace vznilého klestu</t>
  </si>
  <si>
    <t xml:space="preserve">průměr kmene ve výšce 1,3 m  v cm  </t>
  </si>
  <si>
    <r>
      <t xml:space="preserve">Průměr kmene </t>
    </r>
    <r>
      <rPr>
        <b/>
        <sz val="10"/>
        <rFont val="Arial CE"/>
        <family val="2"/>
      </rPr>
      <t>na řezné ploše pařezu</t>
    </r>
  </si>
  <si>
    <t>Chemické odplevelení půdy před založením kultury postřikem naširoko  - totální herbicid,rovina</t>
  </si>
  <si>
    <t>Zhotovení obalu kmene z rákosu v jedné vrstvě v rovině</t>
  </si>
  <si>
    <t>Hnojení půdy umělým hnojivem s rozdělením k jednotlivým rostlinám</t>
  </si>
  <si>
    <t>Ukotvení dřeviny jedním kůlem prům 80 mm délky 3 m</t>
  </si>
  <si>
    <t>Rákosová rohož výšky 1,5 m, délky 0,5 bm na 1 ks stromu</t>
  </si>
  <si>
    <t xml:space="preserve">Mulčovací kůra </t>
  </si>
  <si>
    <t>Voda na zalití ( 100l/strom)</t>
  </si>
  <si>
    <t xml:space="preserve">Zahradnický substrát technický do výsadbových jamek </t>
  </si>
  <si>
    <t>Pomalu rozpustné minerální hnojivo 10 g kus (ke každému keři 1 ks)</t>
  </si>
  <si>
    <t>Ošetření trávníku, tj. 1x pokosení a odplevelení selektivním herbicidem, shrabání a odvoz odpadu</t>
  </si>
  <si>
    <t>Pomalu rozpustné minerální hnojivo 10 g tableta (ke každému stromu 5 ks)</t>
  </si>
  <si>
    <t>Půdní kondicioner (500g na 1 strom)</t>
  </si>
  <si>
    <t>Voda na zalití ( 20l/keř)</t>
  </si>
  <si>
    <t>Zalití rostlin vodou jednotlivě přes 20m2 - 2x opakování / rok - keře 20l/ks</t>
  </si>
  <si>
    <t>Selektivní herbicid  (0,0004 l/m2)</t>
  </si>
  <si>
    <t>Voda na zálivku (5l/m2)</t>
  </si>
  <si>
    <t>Totální herbicid 0,02l/m2</t>
  </si>
  <si>
    <t>Listnatý strom ok 14 -16 cm (alejový strom); s balem (Habry zavětvené od země 5 ks)</t>
  </si>
  <si>
    <t>Obdělání půdy frézováním, rytím, nakopáním, smykováním a válením v rovině</t>
  </si>
  <si>
    <t>Vícesložkové umělé hnojivo (0,02kg/ m2)</t>
  </si>
  <si>
    <t>Travní osivo - parková směs (0,02kg/m2)</t>
  </si>
  <si>
    <t>KONTROLOVAL:</t>
  </si>
  <si>
    <t>Ing. Pavla K. Kašubová</t>
  </si>
  <si>
    <t xml:space="preserve">                                            Ing. Pavla K. Kašubová</t>
  </si>
  <si>
    <t>Vegetační úpravy v ulici Kollárova, Kroměříž</t>
  </si>
  <si>
    <t>Pozn. Rozpočet je sestaven dle "Nákladů obvyklých opatření" AOPK, únor 2018.</t>
  </si>
  <si>
    <t>Ve St. Městě 9.2.2018                                                                                                           Ing. Ladislava Nagyová</t>
  </si>
  <si>
    <t>51 - 60 cm</t>
  </si>
  <si>
    <t>61 - 70 cm</t>
  </si>
  <si>
    <t>*</t>
  </si>
  <si>
    <t>B: Odstranění pařezů frézováním*</t>
  </si>
  <si>
    <t>B: Odstranění pařezů frézováním celkem</t>
  </si>
  <si>
    <t>A : Kácení vzrostlých stromů dle kategorie - postupné, s přetažením*</t>
  </si>
  <si>
    <t>A : Kácení vzrostlých stromů dle kategorie - postupné, s přetažením celkem</t>
  </si>
  <si>
    <t>Příloha - nezpůsobilé výdaje : Výkaz výměr k požadovaným pracovním operacím, které musí být zahrnuty do rozpočtované ceny :</t>
  </si>
  <si>
    <t>ZALOŽENÍ TRÁVNÍKŮ</t>
  </si>
  <si>
    <t>CELKEM NEZPŮSOBILÉ VÝDAJE</t>
  </si>
  <si>
    <t xml:space="preserve"> B: Individuální výsadba dřevin v ul. Kollárova- úsek Březinova, Slovanské náměstí obě strany</t>
  </si>
  <si>
    <t xml:space="preserve"> B: Individuální výsadba dřevin</t>
  </si>
  <si>
    <t>A: Založení, obnova nebo revitalizace zeleně v sídle*</t>
  </si>
  <si>
    <t>100bm</t>
  </si>
  <si>
    <t>KÁCENÍ STÁVAJÍCÍCH STROMŮ A KEŘŮ (dle níže uvedených inventarizačních tabulek)</t>
  </si>
  <si>
    <t xml:space="preserve">                                                                                      1. Kácení v liniích</t>
  </si>
  <si>
    <t xml:space="preserve">                                                                              2. Založení výsadeb </t>
  </si>
  <si>
    <t>POZN. V jednotkových cenách za liniovou zeleň nejsou zahrnuty : kácení stromů uvedených v neuznatelných nákladech, likvidace dřevní hmoty z nich a založení trávníků.</t>
  </si>
  <si>
    <t>bm</t>
  </si>
  <si>
    <t>* průměr kmene pařezu</t>
  </si>
  <si>
    <t xml:space="preserve">Chemické odplevelení půdy před založením kultury postřikem naširoko,rovina   2 x </t>
  </si>
  <si>
    <t>řez na hlavu, zduřeniny na kmenu, neperspektivní</t>
  </si>
  <si>
    <t>**doplnění kompostované zeminy (včetně materiálu), urovnání povrchu</t>
  </si>
  <si>
    <t>* odstranění ruderálního porostu včetně vytvoření hromad a likvidace vniklé hmoty, chemické odplevelení, úprava terénu včetně doplnění kompostované zeminy, rozrušení půdy, obdělání půdy, osetí (včetně osiva), hnojení (včetně hnojiva), zavláčení, zaválcování křížem, zálivka, 1. seč se sběrem, odvoz a likvidace posečené hmoty</t>
  </si>
  <si>
    <t>Kompostovaná zemina na doplnění na plochu trávníků a na zásyp po pařezech</t>
  </si>
  <si>
    <t>Zásyp jam po vyfrézovaných pařezech hloubky do 20 cm v rovině</t>
  </si>
  <si>
    <t>Kompostovaná zemina na zásyp jam</t>
  </si>
  <si>
    <t>Odstranění vyfrézované dřevní hmoty hloubky do 200 mm</t>
  </si>
  <si>
    <t>Doplnění kompostované zeminy na travnatých plochách tlouštky do 50 mm</t>
  </si>
  <si>
    <t>* příprava území včetně odstranění keřů, náletu, uznatelné kácení vzrostlých dřevin uvedených níže v inventarizační tabulce, likvidace vzniklého klestu včetně přesunu na místo uložení, terénní úpravy, vytyčení výsadeb, vykopání jamky, přesun hmot pro účely výsadby, výměna půdy, výsadba, sazenice, mulčování výsadby, povýsadbový řez, kotvení, ochrana kmene stromů, zálivka, hnojení, materiál pro výsadbu (substrát, hnojivo, kotvení, ochrana kmene, drenáž, mulč, půdní kondicionér)</t>
  </si>
  <si>
    <t>Uložení protikořenujících bariér</t>
  </si>
  <si>
    <t>D : Uložení protikořenujících bariér</t>
  </si>
  <si>
    <t>C: Likvidace vznilého klestu celkem</t>
  </si>
  <si>
    <t>D : Uložení protikořenujících bariér celkem</t>
  </si>
  <si>
    <t>E :Trávníky*</t>
  </si>
  <si>
    <t>E: Trávníky celkem</t>
  </si>
  <si>
    <t>linie:</t>
  </si>
  <si>
    <t>část 1</t>
  </si>
  <si>
    <t>183 10-6614</t>
  </si>
  <si>
    <t>Instalace protikořenující bariery  v rovině do hl. 1400 mm, 2 bm/ks</t>
  </si>
  <si>
    <t>Instalace protikořenující bariery  v rovině do hl. 1400 mm 3 bm/ks do L</t>
  </si>
  <si>
    <t>specifikace</t>
  </si>
  <si>
    <t>Protikořenující bariera 1 bm, výška 130 cm</t>
  </si>
  <si>
    <t>celkem</t>
  </si>
  <si>
    <t>část 2</t>
  </si>
  <si>
    <t>část 3</t>
  </si>
  <si>
    <t>část 4</t>
  </si>
  <si>
    <t>Instalace protikořenující bariery  v rovině do hl. 1400 mm; 3 bm/ks do L</t>
  </si>
  <si>
    <t>Instalace protikořenující bariery  v rovině do hl. 1400 mm ;4 bm/ks do U</t>
  </si>
  <si>
    <t>Instalace protikořenující bariery  v rovině do hl. 1400 mm ;4 bm/ks (2 bm a 2 bm rovnoběžně)</t>
  </si>
  <si>
    <t>zbytek ulice</t>
  </si>
  <si>
    <t>Liniová zeleň Kollárova ul. - úsek 1. máje, Svatopluka Čecha pravá strana (ČÁST 2)</t>
  </si>
  <si>
    <t>Liniová zeleň Kollárova ul. - úsek 1. máje, Svatopluka Čecha levá strana (ČÁST 1)</t>
  </si>
  <si>
    <t>Liniová zeleň Kollárova ul. - úsek Svatopluka Čecha, Březinova levá strana (ČÁST 3)</t>
  </si>
  <si>
    <t>Liniová zeleň Kollárova ul. - úsek Svatopluka Čecha, Březinova pravá strana (ČÁST 4)</t>
  </si>
  <si>
    <t>Pozn.: Cena výsadby kč/ks obsahuje: vytyčení výsadeb, (příprava půdy), vykopání jamky, přesun hmot pro účely výsadby, výměna půdy, výsadba, sazenice, mulčování výsadby, povýsadbový řez, kotvení, ochrana kmene, zálivka, hnojení, materiál pro výsadbu (substrát, kotvení, ochrana kmene stromu, ochrana proti okusu v případě volné krajiny, drenáž, mulč, hnojivo, půdní kondicionér), likvidace zeminy zbylé po výměně</t>
  </si>
  <si>
    <t>ULOŽENÍ PROTIKOŘENUJÍCÍCH BARIÉR :</t>
  </si>
  <si>
    <t>A: Následná péče o výsadby se zálivkou (dokončovací a rozvojová) * NA 1 ROK :</t>
  </si>
  <si>
    <t xml:space="preserve">                                                                                                    ROZVOJOVÁ PÉČE</t>
  </si>
  <si>
    <t xml:space="preserve">                                     </t>
  </si>
  <si>
    <r>
      <t xml:space="preserve">                                                                                 </t>
    </r>
    <r>
      <rPr>
        <b/>
        <sz val="12"/>
        <color indexed="8"/>
        <rFont val="Calibri"/>
        <family val="2"/>
      </rPr>
      <t>NEZPŮSOBILÉ VÝDAJE</t>
    </r>
  </si>
  <si>
    <t xml:space="preserve"> - zřízení staveniště</t>
  </si>
  <si>
    <t xml:space="preserve"> - geodetické vytyčení stavby</t>
  </si>
  <si>
    <t xml:space="preserve"> - dokumentace skutečného provedení</t>
  </si>
  <si>
    <t>VRN - vedlejší rozpočtové náklady:</t>
  </si>
  <si>
    <t>VEDLEJŠÍ ROZPOČTOVÉ NÁKLADY CELKEM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</si>
</sst>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0.00\ &quot;Kč&quot;;[Red]\-#,##0.00\ &quot;Kč&quot;"/>
    <numFmt numFmtId="164" formatCode="#,##0.00\ &quot;Kč&quot;"/>
    <numFmt numFmtId="165" formatCode="#,##0.00&quot;     &quot;"/>
    <numFmt numFmtId="166" formatCode="#,##0.00&quot; Kč&quot;"/>
    <numFmt numFmtId="167" formatCode="#,##0.00\ _K_č"/>
    <numFmt numFmtId="168" formatCode="#,##0&quot; Kč&quot;"/>
    <numFmt numFmtId="169" formatCode="#,##0.000000"/>
    <numFmt numFmtId="170" formatCode="_-* #,##0.00&quot; K?&quot;_-;\-* #,##0.00&quot; K?&quot;_-;_-* \-??&quot; K?&quot;_-;_-@_-"/>
    <numFmt numFmtId="171" formatCode="#,##0.00\ [$K?-405];[Red]\-#,##0.00\ [$K?-405]"/>
  </numFmts>
  <fonts count="92">
    <font>
      <sz val="14"/>
      <color theme="1"/>
      <name val="Calibri"/>
      <family val="2"/>
      <scheme val="minor"/>
    </font>
    <font>
      <sz val="10"/>
      <name val="Arial"/>
      <family val="2"/>
    </font>
    <font>
      <sz val="11"/>
      <color theme="1"/>
      <name val="Calibri"/>
      <family val="2"/>
      <scheme val="minor"/>
    </font>
    <font>
      <sz val="11"/>
      <color indexed="8"/>
      <name val="Calibri"/>
      <family val="2"/>
    </font>
    <font>
      <sz val="10"/>
      <name val="Calibri"/>
      <family val="2"/>
    </font>
    <font>
      <sz val="10"/>
      <color indexed="10"/>
      <name val="Calibri"/>
      <family val="2"/>
    </font>
    <font>
      <b/>
      <sz val="10"/>
      <color indexed="14"/>
      <name val="Calibri"/>
      <family val="2"/>
    </font>
    <font>
      <b/>
      <sz val="16"/>
      <color indexed="8"/>
      <name val="Calibri"/>
      <family val="2"/>
    </font>
    <font>
      <b/>
      <sz val="16"/>
      <color indexed="14"/>
      <name val="Calibri"/>
      <family val="2"/>
    </font>
    <font>
      <b/>
      <sz val="14"/>
      <name val="Calibri"/>
      <family val="2"/>
    </font>
    <font>
      <sz val="10"/>
      <color indexed="14"/>
      <name val="Arial"/>
      <family val="2"/>
    </font>
    <font>
      <b/>
      <sz val="10"/>
      <name val="Arial CE"/>
      <family val="2"/>
    </font>
    <font>
      <sz val="10"/>
      <color theme="1"/>
      <name val="Arial CE"/>
      <family val="2"/>
    </font>
    <font>
      <i/>
      <sz val="10"/>
      <color theme="1"/>
      <name val="Arial CE"/>
      <family val="2"/>
    </font>
    <font>
      <sz val="10"/>
      <name val="Arial CE"/>
      <family val="2"/>
    </font>
    <font>
      <b/>
      <sz val="10"/>
      <color theme="1"/>
      <name val="Arial"/>
      <family val="2"/>
    </font>
    <font>
      <sz val="10"/>
      <color theme="1"/>
      <name val="Arial"/>
      <family val="2"/>
    </font>
    <font>
      <b/>
      <sz val="10"/>
      <name val="Arial"/>
      <family val="2"/>
    </font>
    <font>
      <vertAlign val="superscript"/>
      <sz val="10"/>
      <color indexed="8"/>
      <name val="Arial"/>
      <family val="2"/>
    </font>
    <font>
      <sz val="10"/>
      <color indexed="10"/>
      <name val="Arial CE"/>
      <family val="2"/>
    </font>
    <font>
      <i/>
      <sz val="14"/>
      <color indexed="8"/>
      <name val="Calibri"/>
      <family val="2"/>
    </font>
    <font>
      <i/>
      <sz val="10"/>
      <name val="Calibri"/>
      <family val="2"/>
    </font>
    <font>
      <sz val="12"/>
      <color indexed="8"/>
      <name val="Calibri"/>
      <family val="2"/>
    </font>
    <font>
      <sz val="11"/>
      <name val="Calibri"/>
      <family val="2"/>
    </font>
    <font>
      <sz val="10"/>
      <color indexed="8"/>
      <name val="Calibri"/>
      <family val="2"/>
    </font>
    <font>
      <i/>
      <sz val="10"/>
      <color indexed="62"/>
      <name val="Calibri"/>
      <family val="2"/>
    </font>
    <font>
      <i/>
      <sz val="10"/>
      <color indexed="10"/>
      <name val="Arial CE"/>
      <family val="2"/>
    </font>
    <font>
      <i/>
      <sz val="10"/>
      <name val="Arial CE"/>
      <family val="2"/>
    </font>
    <font>
      <b/>
      <sz val="11"/>
      <name val="Calibri"/>
      <family val="2"/>
    </font>
    <font>
      <b/>
      <sz val="10"/>
      <color indexed="14"/>
      <name val="Arial"/>
      <family val="2"/>
    </font>
    <font>
      <i/>
      <sz val="10"/>
      <color theme="1"/>
      <name val="Arial"/>
      <family val="2"/>
    </font>
    <font>
      <b/>
      <sz val="12"/>
      <name val="Arial"/>
      <family val="2"/>
    </font>
    <font>
      <b/>
      <sz val="11"/>
      <color indexed="8"/>
      <name val="Calibri"/>
      <family val="2"/>
    </font>
    <font>
      <b/>
      <i/>
      <sz val="12"/>
      <color indexed="8"/>
      <name val="Calibri"/>
      <family val="2"/>
    </font>
    <font>
      <sz val="10"/>
      <color indexed="14"/>
      <name val="Bradley Hand ITC"/>
      <family val="4"/>
    </font>
    <font>
      <sz val="10"/>
      <name val="Bradley Hand ITC"/>
      <family val="4"/>
    </font>
    <font>
      <b/>
      <sz val="14"/>
      <color indexed="8"/>
      <name val="Calibri"/>
      <family val="2"/>
    </font>
    <font>
      <sz val="11"/>
      <color indexed="14"/>
      <name val="Calibri"/>
      <family val="2"/>
    </font>
    <font>
      <sz val="11"/>
      <color indexed="8"/>
      <name val="Palatino Linotype"/>
      <family val="1"/>
    </font>
    <font>
      <b/>
      <sz val="12"/>
      <color indexed="8"/>
      <name val="Calibri"/>
      <family val="2"/>
    </font>
    <font>
      <b/>
      <sz val="11"/>
      <color indexed="14"/>
      <name val="Calibri"/>
      <family val="2"/>
    </font>
    <font>
      <b/>
      <sz val="11"/>
      <color indexed="10"/>
      <name val="Calibri"/>
      <family val="2"/>
    </font>
    <font>
      <sz val="12"/>
      <color theme="1"/>
      <name val="Calibri"/>
      <family val="2"/>
      <scheme val="minor"/>
    </font>
    <font>
      <b/>
      <sz val="12"/>
      <name val="Calibri"/>
      <family val="2"/>
    </font>
    <font>
      <sz val="12"/>
      <color theme="1"/>
      <name val="Arial CE"/>
      <family val="2"/>
    </font>
    <font>
      <i/>
      <sz val="12"/>
      <color theme="1"/>
      <name val="Calibri"/>
      <family val="2"/>
      <scheme val="minor"/>
    </font>
    <font>
      <b/>
      <i/>
      <sz val="12"/>
      <name val="Arial CE"/>
      <family val="2"/>
    </font>
    <font>
      <i/>
      <strike/>
      <sz val="10"/>
      <name val="Arial"/>
      <family val="2"/>
    </font>
    <font>
      <b/>
      <sz val="12"/>
      <name val="Arial CE"/>
      <family val="2"/>
    </font>
    <font>
      <i/>
      <sz val="12"/>
      <color indexed="10"/>
      <name val="Calibri"/>
      <family val="2"/>
    </font>
    <font>
      <b/>
      <i/>
      <sz val="12"/>
      <color indexed="14"/>
      <name val="Calibri"/>
      <family val="2"/>
    </font>
    <font>
      <b/>
      <sz val="14"/>
      <color theme="1"/>
      <name val="Calibri"/>
      <family val="2"/>
      <scheme val="minor"/>
    </font>
    <font>
      <b/>
      <sz val="10"/>
      <color indexed="10"/>
      <name val="Arial CE"/>
      <family val="2"/>
    </font>
    <font>
      <sz val="12"/>
      <name val="Arial"/>
      <family val="2"/>
    </font>
    <font>
      <b/>
      <sz val="18"/>
      <color theme="1"/>
      <name val="Calibri"/>
      <family val="2"/>
      <scheme val="minor"/>
    </font>
    <font>
      <b/>
      <sz val="26"/>
      <color theme="1"/>
      <name val="Calibri"/>
      <family val="2"/>
      <scheme val="minor"/>
    </font>
    <font>
      <b/>
      <i/>
      <sz val="18"/>
      <color theme="1"/>
      <name val="Arial"/>
      <family val="2"/>
    </font>
    <font>
      <sz val="10"/>
      <color indexed="8"/>
      <name val="Arial CE"/>
      <family val="2"/>
    </font>
    <font>
      <b/>
      <sz val="10"/>
      <color theme="1"/>
      <name val="Arial CE"/>
      <family val="2"/>
    </font>
    <font>
      <vertAlign val="superscript"/>
      <sz val="10"/>
      <color indexed="8"/>
      <name val="Arial CE"/>
      <family val="2"/>
    </font>
    <font>
      <b/>
      <i/>
      <sz val="12"/>
      <color theme="1"/>
      <name val="Arial CE"/>
      <family val="2"/>
    </font>
    <font>
      <b/>
      <sz val="11"/>
      <color theme="1"/>
      <name val="Arial"/>
      <family val="2"/>
    </font>
    <font>
      <b/>
      <i/>
      <sz val="12"/>
      <name val="Arial"/>
      <family val="2"/>
    </font>
    <font>
      <b/>
      <i/>
      <sz val="12"/>
      <color theme="1"/>
      <name val="Arial"/>
      <family val="2"/>
    </font>
    <font>
      <b/>
      <i/>
      <sz val="12"/>
      <color theme="1"/>
      <name val="Calibri"/>
      <family val="2"/>
      <scheme val="minor"/>
    </font>
    <font>
      <i/>
      <sz val="12"/>
      <color theme="1"/>
      <name val="Arial"/>
      <family val="2"/>
    </font>
    <font>
      <b/>
      <sz val="12"/>
      <name val="Times New Roman"/>
      <family val="1"/>
    </font>
    <font>
      <sz val="12"/>
      <name val="Times New Roman"/>
      <family val="1"/>
    </font>
    <font>
      <sz val="14"/>
      <name val="Calibri"/>
      <family val="2"/>
      <scheme val="minor"/>
    </font>
    <font>
      <i/>
      <sz val="12"/>
      <color indexed="8"/>
      <name val="Calibri"/>
      <family val="2"/>
    </font>
    <font>
      <b/>
      <i/>
      <sz val="14"/>
      <name val="Arial CE"/>
      <family val="2"/>
    </font>
    <font>
      <sz val="12"/>
      <color theme="1"/>
      <name val="Arial"/>
      <family val="2"/>
    </font>
    <font>
      <b/>
      <sz val="12"/>
      <color theme="1"/>
      <name val="Arial"/>
      <family val="2"/>
    </font>
    <font>
      <b/>
      <sz val="12"/>
      <color theme="1"/>
      <name val="Arial CE"/>
      <family val="2"/>
    </font>
    <font>
      <sz val="12"/>
      <color indexed="10"/>
      <name val="Calibri"/>
      <family val="2"/>
    </font>
    <font>
      <b/>
      <sz val="12"/>
      <color indexed="14"/>
      <name val="Calibri"/>
      <family val="2"/>
    </font>
    <font>
      <sz val="10"/>
      <color indexed="8"/>
      <name val="Arial"/>
      <family val="2"/>
    </font>
    <font>
      <b/>
      <sz val="10"/>
      <color indexed="8"/>
      <name val="Arial"/>
      <family val="2"/>
    </font>
    <font>
      <sz val="12"/>
      <color indexed="8"/>
      <name val="Arial"/>
      <family val="2"/>
    </font>
    <font>
      <b/>
      <sz val="12"/>
      <color theme="1"/>
      <name val="Calibri"/>
      <family val="2"/>
      <scheme val="minor"/>
    </font>
    <font>
      <b/>
      <i/>
      <sz val="10"/>
      <name val="Arial CE"/>
      <family val="2"/>
    </font>
    <font>
      <b/>
      <sz val="11"/>
      <name val="Arial"/>
      <family val="2"/>
    </font>
    <font>
      <b/>
      <sz val="11"/>
      <color theme="1"/>
      <name val="Arial CE"/>
      <family val="2"/>
    </font>
    <font>
      <sz val="12"/>
      <name val="Calibri"/>
      <family val="2"/>
      <scheme val="minor"/>
    </font>
    <font>
      <b/>
      <i/>
      <sz val="16"/>
      <color theme="1"/>
      <name val="Calibri"/>
      <family val="2"/>
      <scheme val="minor"/>
    </font>
    <font>
      <b/>
      <i/>
      <sz val="10"/>
      <color indexed="10"/>
      <name val="Arial CE"/>
      <family val="2"/>
    </font>
    <font>
      <b/>
      <i/>
      <sz val="14"/>
      <color theme="1"/>
      <name val="Calibri"/>
      <family val="2"/>
      <scheme val="minor"/>
    </font>
    <font>
      <i/>
      <sz val="11"/>
      <name val="Calibri"/>
      <family val="2"/>
    </font>
    <font>
      <i/>
      <sz val="14"/>
      <color theme="1"/>
      <name val="Calibri"/>
      <family val="2"/>
      <scheme val="minor"/>
    </font>
    <font>
      <sz val="16"/>
      <color theme="1"/>
      <name val="Calibri"/>
      <family val="2"/>
      <scheme val="minor"/>
    </font>
    <font>
      <sz val="14"/>
      <color theme="1"/>
      <name val="Arial"/>
      <family val="2"/>
    </font>
    <font>
      <b/>
      <sz val="14"/>
      <name val="Arial CE"/>
      <family val="2"/>
    </font>
  </fonts>
  <fills count="20">
    <fill>
      <patternFill/>
    </fill>
    <fill>
      <patternFill patternType="gray125"/>
    </fill>
    <fill>
      <patternFill patternType="solid">
        <fgColor rgb="FF92D050"/>
        <bgColor indexed="64"/>
      </patternFill>
    </fill>
    <fill>
      <patternFill patternType="solid">
        <fgColor indexed="42"/>
        <bgColor indexed="64"/>
      </patternFill>
    </fill>
    <fill>
      <patternFill patternType="solid">
        <fgColor rgb="FF92D050"/>
        <bgColor indexed="64"/>
      </patternFill>
    </fill>
    <fill>
      <patternFill patternType="solid">
        <fgColor indexed="44"/>
        <bgColor indexed="64"/>
      </patternFill>
    </fill>
    <fill>
      <patternFill patternType="solid">
        <fgColor rgb="FFFFFF00"/>
        <bgColor indexed="64"/>
      </patternFill>
    </fill>
    <fill>
      <patternFill patternType="solid">
        <fgColor theme="6" tint="0.39998000860214233"/>
        <bgColor indexed="64"/>
      </patternFill>
    </fill>
    <fill>
      <patternFill patternType="solid">
        <fgColor indexed="9"/>
        <bgColor indexed="64"/>
      </patternFill>
    </fill>
    <fill>
      <patternFill patternType="solid">
        <fgColor theme="3" tint="0.5999900102615356"/>
        <bgColor indexed="64"/>
      </patternFill>
    </fill>
    <fill>
      <patternFill patternType="solid">
        <fgColor indexed="65"/>
        <bgColor indexed="64"/>
      </patternFill>
    </fill>
    <fill>
      <patternFill patternType="solid">
        <fgColor theme="4" tint="0.39998000860214233"/>
        <bgColor indexed="64"/>
      </patternFill>
    </fill>
    <fill>
      <patternFill patternType="solid">
        <fgColor indexed="11"/>
        <bgColor indexed="64"/>
      </patternFill>
    </fill>
    <fill>
      <patternFill patternType="solid">
        <fgColor rgb="FF0099FF"/>
        <bgColor indexed="64"/>
      </patternFill>
    </fill>
    <fill>
      <patternFill patternType="solid">
        <fgColor theme="7" tint="0.7999799847602844"/>
        <bgColor indexed="64"/>
      </patternFill>
    </fill>
    <fill>
      <patternFill patternType="solid">
        <fgColor rgb="FFFFC000"/>
        <bgColor indexed="64"/>
      </patternFill>
    </fill>
    <fill>
      <patternFill patternType="solid">
        <fgColor rgb="FF00FF00"/>
        <bgColor indexed="64"/>
      </patternFill>
    </fill>
    <fill>
      <patternFill patternType="solid">
        <fgColor indexed="50"/>
        <bgColor indexed="64"/>
      </patternFill>
    </fill>
    <fill>
      <patternFill patternType="solid">
        <fgColor theme="0"/>
        <bgColor indexed="64"/>
      </patternFill>
    </fill>
    <fill>
      <patternFill patternType="solid">
        <fgColor rgb="FF00FF00"/>
        <bgColor indexed="64"/>
      </patternFill>
    </fill>
  </fills>
  <borders count="53">
    <border>
      <left/>
      <right/>
      <top/>
      <bottom/>
      <diagonal/>
    </border>
    <border>
      <left style="thin"/>
      <right style="thin"/>
      <top style="thin"/>
      <bottom style="thin"/>
    </border>
    <border>
      <left style="medium"/>
      <right/>
      <top style="medium"/>
      <bottom style="medium"/>
    </border>
    <border>
      <left/>
      <right/>
      <top style="medium"/>
      <bottom style="medium"/>
    </border>
    <border>
      <left/>
      <right/>
      <top style="thin"/>
      <bottom/>
    </border>
    <border>
      <left/>
      <right/>
      <top/>
      <bottom style="medium"/>
    </border>
    <border>
      <left style="thin"/>
      <right style="thin"/>
      <top style="thin"/>
      <bottom/>
    </border>
    <border>
      <left style="thin"/>
      <right/>
      <top style="thin"/>
      <bottom style="thin"/>
    </border>
    <border>
      <left/>
      <right/>
      <top style="thin"/>
      <bottom style="thin"/>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bottom style="medium"/>
    </border>
    <border>
      <left style="thin"/>
      <right style="medium"/>
      <top style="thin"/>
      <bottom style="medium"/>
    </border>
    <border>
      <left style="thin"/>
      <right/>
      <top style="thin"/>
      <bottom/>
    </border>
    <border>
      <left style="thin"/>
      <right style="thin"/>
      <top style="thin"/>
      <bottom style="medium"/>
    </border>
    <border>
      <left/>
      <right style="thin"/>
      <top style="thin"/>
      <bottom style="thin"/>
    </border>
    <border>
      <left style="thin"/>
      <right style="thin"/>
      <top/>
      <bottom style="thin"/>
    </border>
    <border>
      <left style="medium"/>
      <right style="thin"/>
      <top style="thin"/>
      <bottom style="thin"/>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medium"/>
      <bottom/>
    </border>
    <border>
      <left style="medium"/>
      <right/>
      <top/>
      <bottom style="medium"/>
    </border>
    <border>
      <left/>
      <right style="thin"/>
      <top/>
      <bottom/>
    </border>
    <border>
      <left style="thin"/>
      <right/>
      <top/>
      <bottom style="thin"/>
    </border>
    <border>
      <left style="thin"/>
      <right style="medium"/>
      <top style="thin"/>
      <bottom style="thin"/>
    </border>
    <border>
      <left/>
      <right style="medium"/>
      <top/>
      <bottom style="medium"/>
    </border>
    <border>
      <left style="thin"/>
      <right/>
      <top style="medium"/>
      <bottom style="thin"/>
    </border>
    <border>
      <left style="thin"/>
      <right/>
      <top/>
      <bottom style="medium"/>
    </border>
    <border>
      <left style="medium"/>
      <right style="thin"/>
      <top style="medium"/>
      <bottom/>
    </border>
    <border>
      <left style="thin"/>
      <right style="medium"/>
      <top style="medium"/>
      <bottom/>
    </border>
    <border>
      <left style="thin"/>
      <right/>
      <top style="thin"/>
      <bottom style="medium"/>
    </border>
    <border>
      <left style="thin"/>
      <right style="medium"/>
      <top/>
      <bottom style="medium"/>
    </border>
    <border>
      <left style="medium"/>
      <right style="medium"/>
      <top style="medium"/>
      <bottom/>
    </border>
    <border>
      <left style="medium"/>
      <right style="medium"/>
      <top style="thin"/>
      <bottom/>
    </border>
    <border>
      <left style="medium"/>
      <right/>
      <top/>
      <bottom/>
    </border>
    <border>
      <left style="thin"/>
      <right/>
      <top/>
      <bottom/>
    </border>
    <border>
      <left/>
      <right style="thin"/>
      <top style="thin"/>
      <bottom/>
    </border>
    <border>
      <left/>
      <right/>
      <top/>
      <bottom style="thin"/>
    </border>
    <border>
      <left style="thin"/>
      <right/>
      <top style="medium"/>
      <bottom style="medium"/>
    </border>
    <border>
      <left style="thin"/>
      <right/>
      <top style="medium"/>
      <bottom/>
    </border>
    <border>
      <left/>
      <right style="thin"/>
      <top style="medium"/>
      <bottom/>
    </border>
    <border>
      <left/>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4" fillId="0" borderId="0">
      <alignment/>
      <protection/>
    </xf>
  </cellStyleXfs>
  <cellXfs count="572">
    <xf numFmtId="0" fontId="0" fillId="0" borderId="0" xfId="0"/>
    <xf numFmtId="0" fontId="0" fillId="0" borderId="0" xfId="0" applyFont="1"/>
    <xf numFmtId="0" fontId="0" fillId="0" borderId="0" xfId="0" applyFill="1"/>
    <xf numFmtId="0" fontId="0" fillId="0" borderId="0" xfId="0" applyFont="1" applyBorder="1"/>
    <xf numFmtId="0" fontId="11" fillId="0" borderId="1" xfId="0" applyFont="1" applyFill="1" applyBorder="1" applyAlignment="1">
      <alignment horizontal="center"/>
    </xf>
    <xf numFmtId="0" fontId="0" fillId="0" borderId="0" xfId="0" applyFont="1" applyFill="1" applyBorder="1"/>
    <xf numFmtId="0" fontId="14" fillId="0" borderId="0" xfId="0" applyFont="1" applyFill="1" applyBorder="1" applyAlignment="1">
      <alignment horizontal="center"/>
    </xf>
    <xf numFmtId="4" fontId="14" fillId="0" borderId="0" xfId="0" applyNumberFormat="1" applyFont="1" applyFill="1" applyBorder="1" applyAlignment="1">
      <alignment horizontal="right"/>
    </xf>
    <xf numFmtId="3" fontId="19" fillId="0" borderId="0" xfId="0" applyNumberFormat="1" applyFont="1" applyFill="1" applyBorder="1"/>
    <xf numFmtId="0" fontId="9" fillId="2" borderId="2" xfId="20" applyFont="1" applyFill="1" applyBorder="1" applyAlignment="1">
      <alignment/>
      <protection/>
    </xf>
    <xf numFmtId="0" fontId="4" fillId="2" borderId="3" xfId="0" applyFont="1" applyFill="1" applyBorder="1" applyAlignment="1">
      <alignment/>
    </xf>
    <xf numFmtId="0" fontId="20" fillId="0" borderId="0" xfId="0" applyFont="1"/>
    <xf numFmtId="0" fontId="21" fillId="0" borderId="0" xfId="0" applyFont="1"/>
    <xf numFmtId="164" fontId="4" fillId="0" borderId="0" xfId="0" applyNumberFormat="1" applyFont="1"/>
    <xf numFmtId="0" fontId="23" fillId="0" borderId="0" xfId="0" applyFont="1" applyFill="1" applyBorder="1"/>
    <xf numFmtId="165" fontId="5" fillId="0" borderId="0" xfId="20" applyNumberFormat="1" applyFont="1" applyFill="1" applyBorder="1" applyAlignment="1">
      <alignment horizontal="left"/>
      <protection/>
    </xf>
    <xf numFmtId="165" fontId="6" fillId="0" borderId="0" xfId="20" applyNumberFormat="1" applyFont="1" applyFill="1" applyBorder="1" applyAlignment="1">
      <alignment horizontal="center"/>
      <protection/>
    </xf>
    <xf numFmtId="0" fontId="9" fillId="0" borderId="4" xfId="20" applyFont="1" applyFill="1" applyBorder="1" applyAlignment="1">
      <alignment wrapText="1"/>
      <protection/>
    </xf>
    <xf numFmtId="0" fontId="9" fillId="0" borderId="0" xfId="20" applyFont="1" applyFill="1" applyBorder="1" applyAlignment="1">
      <alignment wrapText="1"/>
      <protection/>
    </xf>
    <xf numFmtId="165" fontId="24" fillId="0" borderId="0" xfId="20" applyNumberFormat="1" applyFont="1" applyFill="1" applyBorder="1" applyAlignment="1">
      <alignment horizontal="center"/>
      <protection/>
    </xf>
    <xf numFmtId="0" fontId="11" fillId="0" borderId="0" xfId="0" applyFont="1" applyFill="1" applyBorder="1" applyAlignment="1">
      <alignment/>
    </xf>
    <xf numFmtId="0" fontId="17" fillId="0" borderId="0" xfId="0" applyFont="1"/>
    <xf numFmtId="0" fontId="28" fillId="0" borderId="0" xfId="0" applyFont="1" applyFill="1" applyBorder="1" applyAlignment="1">
      <alignment horizontal="center"/>
    </xf>
    <xf numFmtId="4" fontId="28" fillId="0" borderId="0" xfId="0" applyNumberFormat="1" applyFont="1" applyFill="1" applyBorder="1" applyAlignment="1">
      <alignment horizontal="center"/>
    </xf>
    <xf numFmtId="2" fontId="25" fillId="0" borderId="1" xfId="20" applyNumberFormat="1" applyFont="1" applyFill="1" applyBorder="1" applyAlignment="1">
      <alignment horizontal="center"/>
      <protection/>
    </xf>
    <xf numFmtId="0" fontId="25" fillId="0" borderId="1" xfId="20" applyFont="1" applyFill="1" applyBorder="1" applyAlignment="1">
      <alignment horizontal="center"/>
      <protection/>
    </xf>
    <xf numFmtId="4" fontId="29" fillId="0" borderId="0" xfId="0" applyNumberFormat="1" applyFont="1" applyFill="1" applyAlignment="1">
      <alignment horizontal="center"/>
    </xf>
    <xf numFmtId="0" fontId="11" fillId="0" borderId="0" xfId="0" applyFont="1" applyFill="1" applyBorder="1" applyAlignment="1">
      <alignment horizontal="left"/>
    </xf>
    <xf numFmtId="3" fontId="14" fillId="0" borderId="0" xfId="0" applyNumberFormat="1" applyFont="1" applyFill="1"/>
    <xf numFmtId="0" fontId="11" fillId="0" borderId="0" xfId="0" applyFont="1"/>
    <xf numFmtId="0" fontId="30" fillId="0" borderId="0" xfId="0" applyFont="1" applyBorder="1" applyAlignment="1">
      <alignment horizontal="left" wrapText="1"/>
    </xf>
    <xf numFmtId="0" fontId="32" fillId="3" borderId="1" xfId="0" applyFont="1" applyFill="1" applyBorder="1" applyAlignment="1">
      <alignment wrapText="1"/>
    </xf>
    <xf numFmtId="166" fontId="32" fillId="3" borderId="1" xfId="0" applyNumberFormat="1" applyFont="1" applyFill="1" applyBorder="1" applyAlignment="1">
      <alignment horizontal="right"/>
    </xf>
    <xf numFmtId="166" fontId="3" fillId="0" borderId="0" xfId="0" applyNumberFormat="1" applyFont="1" applyBorder="1" applyAlignment="1">
      <alignment horizontal="right"/>
    </xf>
    <xf numFmtId="0" fontId="4" fillId="0" borderId="1" xfId="0" applyFont="1" applyFill="1" applyBorder="1" applyAlignment="1">
      <alignment horizontal="center"/>
    </xf>
    <xf numFmtId="0" fontId="0" fillId="0" borderId="0" xfId="0" applyBorder="1"/>
    <xf numFmtId="167" fontId="34" fillId="0" borderId="0" xfId="0" applyNumberFormat="1" applyFont="1" applyAlignment="1">
      <alignment vertical="center"/>
    </xf>
    <xf numFmtId="49" fontId="35" fillId="0" borderId="0" xfId="0" applyNumberFormat="1" applyFont="1" applyAlignment="1">
      <alignment vertical="center"/>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6" fillId="0" borderId="0" xfId="0" applyFont="1" applyBorder="1" applyAlignment="1">
      <alignment horizontal="center" vertical="center" wrapText="1"/>
    </xf>
    <xf numFmtId="167" fontId="37" fillId="0" borderId="0" xfId="0" applyNumberFormat="1" applyFont="1"/>
    <xf numFmtId="0" fontId="3" fillId="0" borderId="0" xfId="0" applyFont="1"/>
    <xf numFmtId="0" fontId="38" fillId="0" borderId="0" xfId="0" applyFont="1"/>
    <xf numFmtId="0" fontId="28" fillId="0" borderId="0" xfId="0" applyFont="1" applyBorder="1" applyAlignment="1">
      <alignment horizontal="left" wrapText="1"/>
    </xf>
    <xf numFmtId="166" fontId="23" fillId="0" borderId="0" xfId="0" applyNumberFormat="1" applyFont="1" applyAlignment="1">
      <alignment horizontal="left"/>
    </xf>
    <xf numFmtId="0" fontId="23" fillId="0" borderId="0" xfId="0" applyFont="1" applyAlignment="1">
      <alignment wrapText="1"/>
    </xf>
    <xf numFmtId="0" fontId="28" fillId="0" borderId="0" xfId="0" applyFont="1" applyAlignment="1">
      <alignment horizontal="left" wrapText="1"/>
    </xf>
    <xf numFmtId="0" fontId="28" fillId="0" borderId="0" xfId="0" applyFont="1" applyAlignment="1">
      <alignment wrapText="1"/>
    </xf>
    <xf numFmtId="0" fontId="3" fillId="0" borderId="0" xfId="0" applyFont="1" applyAlignment="1">
      <alignment wrapText="1"/>
    </xf>
    <xf numFmtId="166" fontId="3" fillId="0" borderId="0" xfId="0" applyNumberFormat="1" applyFont="1" applyAlignment="1">
      <alignment horizontal="right"/>
    </xf>
    <xf numFmtId="0" fontId="7" fillId="0" borderId="0" xfId="0" applyFont="1" applyBorder="1" applyAlignment="1">
      <alignment wrapText="1"/>
    </xf>
    <xf numFmtId="167" fontId="40" fillId="0" borderId="0" xfId="0" applyNumberFormat="1" applyFont="1"/>
    <xf numFmtId="167" fontId="41" fillId="0" borderId="0" xfId="0" applyNumberFormat="1" applyFont="1"/>
    <xf numFmtId="0" fontId="41" fillId="0" borderId="0" xfId="0" applyFont="1"/>
    <xf numFmtId="0" fontId="10" fillId="0" borderId="0" xfId="0" applyFont="1"/>
    <xf numFmtId="0" fontId="0" fillId="0" borderId="0" xfId="0" applyAlignment="1">
      <alignment horizontal="right"/>
    </xf>
    <xf numFmtId="0" fontId="0" fillId="0" borderId="0" xfId="0" applyFill="1" applyBorder="1"/>
    <xf numFmtId="0" fontId="9" fillId="4" borderId="2" xfId="20" applyFont="1" applyFill="1" applyBorder="1" applyAlignment="1">
      <alignment wrapText="1"/>
      <protection/>
    </xf>
    <xf numFmtId="0" fontId="14" fillId="2" borderId="3" xfId="0" applyFont="1" applyFill="1" applyBorder="1" applyAlignment="1">
      <alignment/>
    </xf>
    <xf numFmtId="2" fontId="4" fillId="0" borderId="1" xfId="0" applyNumberFormat="1" applyFont="1" applyFill="1" applyBorder="1" applyAlignment="1">
      <alignment horizontal="center"/>
    </xf>
    <xf numFmtId="0" fontId="25" fillId="0" borderId="0" xfId="20" applyFont="1" applyFill="1" applyBorder="1" applyAlignment="1">
      <alignment wrapText="1"/>
      <protection/>
    </xf>
    <xf numFmtId="0" fontId="25" fillId="0" borderId="0" xfId="20" applyFont="1" applyFill="1" applyBorder="1" applyAlignment="1">
      <alignment horizontal="center"/>
      <protection/>
    </xf>
    <xf numFmtId="2" fontId="25" fillId="0" borderId="0" xfId="20" applyNumberFormat="1" applyFont="1" applyFill="1" applyBorder="1" applyAlignment="1">
      <alignment horizontal="center"/>
      <protection/>
    </xf>
    <xf numFmtId="0" fontId="24" fillId="0" borderId="1" xfId="20" applyFont="1" applyFill="1" applyBorder="1" applyAlignment="1">
      <alignment horizontal="center"/>
      <protection/>
    </xf>
    <xf numFmtId="2" fontId="4" fillId="0" borderId="1" xfId="20" applyNumberFormat="1" applyFont="1" applyFill="1" applyBorder="1" applyAlignment="1">
      <alignment horizontal="center"/>
      <protection/>
    </xf>
    <xf numFmtId="0" fontId="24" fillId="0" borderId="1" xfId="20" applyFont="1" applyBorder="1" applyAlignment="1">
      <alignment horizontal="center"/>
      <protection/>
    </xf>
    <xf numFmtId="2" fontId="24" fillId="0" borderId="1" xfId="20" applyNumberFormat="1" applyFont="1" applyFill="1" applyBorder="1" applyAlignment="1">
      <alignment horizontal="center"/>
      <protection/>
    </xf>
    <xf numFmtId="0" fontId="4" fillId="0" borderId="1" xfId="20" applyFont="1" applyBorder="1" applyAlignment="1">
      <alignment horizontal="center"/>
      <protection/>
    </xf>
    <xf numFmtId="2" fontId="4" fillId="0" borderId="1" xfId="20" applyNumberFormat="1" applyFont="1" applyBorder="1" applyAlignment="1">
      <alignment horizontal="center"/>
      <protection/>
    </xf>
    <xf numFmtId="0" fontId="42" fillId="0" borderId="0" xfId="0" applyFont="1" applyFill="1"/>
    <xf numFmtId="0" fontId="39" fillId="0" borderId="0" xfId="20" applyFont="1" applyFill="1" applyBorder="1" applyAlignment="1">
      <alignment horizontal="center" vertical="center" wrapText="1"/>
      <protection/>
    </xf>
    <xf numFmtId="0" fontId="42" fillId="0" borderId="1" xfId="0" applyFont="1" applyFill="1" applyBorder="1"/>
    <xf numFmtId="0" fontId="43" fillId="0" borderId="1" xfId="20" applyFont="1" applyFill="1" applyBorder="1" applyAlignment="1">
      <alignment wrapText="1"/>
      <protection/>
    </xf>
    <xf numFmtId="0" fontId="11" fillId="0" borderId="1" xfId="0" applyFont="1" applyFill="1" applyBorder="1" applyAlignment="1">
      <alignment horizontal="center" wrapText="1"/>
    </xf>
    <xf numFmtId="0" fontId="11" fillId="5" borderId="1" xfId="0" applyFont="1" applyFill="1" applyBorder="1" applyAlignment="1">
      <alignment horizontal="left"/>
    </xf>
    <xf numFmtId="0" fontId="11" fillId="5" borderId="1" xfId="0" applyFont="1" applyFill="1" applyBorder="1" applyAlignment="1">
      <alignment/>
    </xf>
    <xf numFmtId="0" fontId="11" fillId="5" borderId="1" xfId="0" applyFont="1" applyFill="1" applyBorder="1" applyAlignment="1">
      <alignment wrapText="1"/>
    </xf>
    <xf numFmtId="0" fontId="16" fillId="0" borderId="1" xfId="0" applyFont="1" applyFill="1" applyBorder="1" applyAlignment="1">
      <alignment horizontal="center"/>
    </xf>
    <xf numFmtId="0" fontId="47" fillId="0" borderId="1" xfId="0" applyFont="1" applyFill="1" applyBorder="1" applyAlignment="1">
      <alignment horizontal="left" wrapText="1"/>
    </xf>
    <xf numFmtId="0" fontId="16" fillId="0" borderId="1" xfId="0" applyFont="1" applyFill="1" applyBorder="1"/>
    <xf numFmtId="3" fontId="16" fillId="0" borderId="1" xfId="0" applyNumberFormat="1" applyFont="1" applyFill="1" applyBorder="1"/>
    <xf numFmtId="0" fontId="11" fillId="0" borderId="5" xfId="0" applyFont="1" applyFill="1" applyBorder="1" applyAlignment="1">
      <alignment/>
    </xf>
    <xf numFmtId="4" fontId="16" fillId="0" borderId="1" xfId="0" applyNumberFormat="1" applyFont="1" applyFill="1" applyBorder="1"/>
    <xf numFmtId="0" fontId="16" fillId="0" borderId="1" xfId="0" applyFont="1" applyFill="1" applyBorder="1" applyAlignment="1">
      <alignment horizontal="right"/>
    </xf>
    <xf numFmtId="0" fontId="0" fillId="0" borderId="0" xfId="0" applyFont="1" applyFill="1"/>
    <xf numFmtId="4" fontId="16" fillId="0" borderId="1" xfId="0" applyNumberFormat="1" applyFont="1" applyFill="1" applyBorder="1" applyAlignment="1">
      <alignment horizontal="right"/>
    </xf>
    <xf numFmtId="0" fontId="15" fillId="0" borderId="1" xfId="0" applyFont="1" applyFill="1" applyBorder="1" applyAlignment="1">
      <alignment wrapText="1"/>
    </xf>
    <xf numFmtId="0" fontId="42" fillId="0" borderId="6" xfId="0" applyFont="1" applyBorder="1" applyAlignment="1">
      <alignment horizontal="right"/>
    </xf>
    <xf numFmtId="4" fontId="44" fillId="0" borderId="6" xfId="0" applyNumberFormat="1" applyFont="1" applyFill="1" applyBorder="1" applyAlignment="1">
      <alignment horizontal="right" vertical="center"/>
    </xf>
    <xf numFmtId="0" fontId="46" fillId="5" borderId="7" xfId="0" applyFont="1" applyFill="1" applyBorder="1" applyAlignment="1">
      <alignment horizontal="left"/>
    </xf>
    <xf numFmtId="0" fontId="46" fillId="5" borderId="8" xfId="0" applyFont="1" applyFill="1" applyBorder="1" applyAlignment="1">
      <alignment horizontal="left"/>
    </xf>
    <xf numFmtId="0" fontId="48" fillId="5" borderId="8" xfId="0" applyFont="1" applyFill="1" applyBorder="1" applyAlignment="1">
      <alignment/>
    </xf>
    <xf numFmtId="0" fontId="33" fillId="0" borderId="0" xfId="20" applyFont="1" applyFill="1" applyBorder="1" applyAlignment="1">
      <alignment horizontal="center" vertical="center" wrapText="1"/>
      <protection/>
    </xf>
    <xf numFmtId="0" fontId="49" fillId="0" borderId="0" xfId="20" applyFont="1" applyFill="1" applyBorder="1" applyAlignment="1">
      <alignment horizontal="left" vertical="center" wrapText="1"/>
      <protection/>
    </xf>
    <xf numFmtId="0" fontId="50" fillId="0" borderId="0" xfId="20" applyFont="1" applyFill="1" applyBorder="1" applyAlignment="1">
      <alignment horizontal="center" vertical="center" wrapText="1"/>
      <protection/>
    </xf>
    <xf numFmtId="0" fontId="45" fillId="0" borderId="0" xfId="0" applyFont="1" applyFill="1"/>
    <xf numFmtId="0" fontId="51" fillId="6" borderId="0" xfId="0" applyFont="1" applyFill="1"/>
    <xf numFmtId="0" fontId="51" fillId="6" borderId="0" xfId="0" applyFont="1" applyFill="1" applyBorder="1"/>
    <xf numFmtId="0" fontId="11" fillId="6" borderId="0" xfId="0" applyFont="1" applyFill="1" applyBorder="1" applyAlignment="1">
      <alignment horizontal="center"/>
    </xf>
    <xf numFmtId="4" fontId="11" fillId="6" borderId="0" xfId="0" applyNumberFormat="1" applyFont="1" applyFill="1" applyBorder="1" applyAlignment="1">
      <alignment horizontal="right"/>
    </xf>
    <xf numFmtId="3" fontId="52" fillId="6" borderId="0" xfId="0" applyNumberFormat="1" applyFont="1" applyFill="1" applyBorder="1"/>
    <xf numFmtId="0" fontId="16" fillId="0" borderId="0" xfId="0" applyFont="1"/>
    <xf numFmtId="3" fontId="1" fillId="0" borderId="0" xfId="0" applyNumberFormat="1" applyFont="1" applyBorder="1" applyAlignment="1">
      <alignment horizontal="left" vertical="center" wrapText="1"/>
    </xf>
    <xf numFmtId="0" fontId="0" fillId="0" borderId="1" xfId="0" applyBorder="1"/>
    <xf numFmtId="0" fontId="46" fillId="0" borderId="0" xfId="0" applyFont="1" applyFill="1" applyBorder="1" applyAlignment="1">
      <alignment/>
    </xf>
    <xf numFmtId="0" fontId="48" fillId="0" borderId="0" xfId="0" applyFont="1" applyFill="1" applyBorder="1" applyAlignment="1">
      <alignment/>
    </xf>
    <xf numFmtId="0" fontId="14" fillId="0" borderId="0" xfId="0" applyFont="1" applyFill="1" applyBorder="1" applyAlignment="1">
      <alignment/>
    </xf>
    <xf numFmtId="0" fontId="31" fillId="0" borderId="0" xfId="0" applyFont="1" applyFill="1" applyBorder="1"/>
    <xf numFmtId="0" fontId="12" fillId="0" borderId="6" xfId="0" applyFont="1" applyFill="1" applyBorder="1" applyAlignment="1">
      <alignment horizontal="left"/>
    </xf>
    <xf numFmtId="0" fontId="44" fillId="0" borderId="6" xfId="0" applyFont="1" applyFill="1" applyBorder="1" applyAlignment="1">
      <alignment horizontal="center"/>
    </xf>
    <xf numFmtId="0" fontId="53" fillId="0" borderId="0" xfId="0" applyFont="1"/>
    <xf numFmtId="167" fontId="31" fillId="2" borderId="9" xfId="0" applyNumberFormat="1" applyFont="1" applyFill="1" applyBorder="1"/>
    <xf numFmtId="0" fontId="32" fillId="0" borderId="0" xfId="0" applyFont="1" applyFill="1" applyBorder="1" applyAlignment="1">
      <alignment wrapText="1"/>
    </xf>
    <xf numFmtId="166" fontId="32" fillId="0" borderId="0" xfId="0" applyNumberFormat="1" applyFont="1" applyFill="1" applyBorder="1" applyAlignment="1">
      <alignment horizontal="right"/>
    </xf>
    <xf numFmtId="167" fontId="37" fillId="0" borderId="0" xfId="0" applyNumberFormat="1" applyFont="1" applyFill="1"/>
    <xf numFmtId="0" fontId="38" fillId="0" borderId="0" xfId="0" applyFont="1" applyFill="1"/>
    <xf numFmtId="168" fontId="22" fillId="7" borderId="1" xfId="0" applyNumberFormat="1" applyFont="1" applyFill="1" applyBorder="1" applyAlignment="1">
      <alignment horizontal="right"/>
    </xf>
    <xf numFmtId="0" fontId="39" fillId="7" borderId="1" xfId="0" applyFont="1" applyFill="1" applyBorder="1" applyAlignment="1">
      <alignment wrapText="1"/>
    </xf>
    <xf numFmtId="168" fontId="0" fillId="0" borderId="0" xfId="0" applyNumberFormat="1"/>
    <xf numFmtId="0" fontId="54" fillId="0" borderId="2" xfId="0" applyFont="1" applyBorder="1"/>
    <xf numFmtId="0" fontId="54" fillId="0" borderId="0" xfId="0" applyFont="1"/>
    <xf numFmtId="0" fontId="4" fillId="0" borderId="0" xfId="0" applyFont="1" applyBorder="1" applyAlignment="1">
      <alignment wrapText="1"/>
    </xf>
    <xf numFmtId="0" fontId="27" fillId="0" borderId="0" xfId="0" applyFont="1" applyBorder="1" applyAlignment="1">
      <alignment horizontal="left" vertical="center"/>
    </xf>
    <xf numFmtId="0" fontId="11" fillId="0" borderId="1" xfId="0" applyFont="1" applyFill="1" applyBorder="1" applyAlignment="1">
      <alignment/>
    </xf>
    <xf numFmtId="0" fontId="57" fillId="0" borderId="10" xfId="0" applyFont="1" applyFill="1" applyBorder="1"/>
    <xf numFmtId="0" fontId="57" fillId="0" borderId="11" xfId="0" applyFont="1" applyFill="1" applyBorder="1" applyAlignment="1">
      <alignment horizontal="center"/>
    </xf>
    <xf numFmtId="4" fontId="57" fillId="0" borderId="12" xfId="0" applyNumberFormat="1" applyFont="1" applyFill="1" applyBorder="1" applyAlignment="1">
      <alignment vertical="center"/>
    </xf>
    <xf numFmtId="0" fontId="57" fillId="0" borderId="13" xfId="0" applyFont="1" applyFill="1" applyBorder="1" applyAlignment="1">
      <alignment wrapText="1"/>
    </xf>
    <xf numFmtId="0" fontId="57" fillId="0" borderId="14" xfId="0" applyFont="1" applyFill="1" applyBorder="1" applyAlignment="1">
      <alignment horizontal="center"/>
    </xf>
    <xf numFmtId="4" fontId="57" fillId="0" borderId="15" xfId="0" applyNumberFormat="1" applyFont="1" applyFill="1" applyBorder="1" applyAlignment="1">
      <alignment vertical="center"/>
    </xf>
    <xf numFmtId="0" fontId="11" fillId="0" borderId="6" xfId="0" applyFont="1" applyFill="1" applyBorder="1" applyAlignment="1">
      <alignment horizontal="center" wrapText="1"/>
    </xf>
    <xf numFmtId="0" fontId="11" fillId="0" borderId="16" xfId="0" applyFont="1" applyFill="1" applyBorder="1" applyAlignment="1">
      <alignment horizontal="center"/>
    </xf>
    <xf numFmtId="0" fontId="58" fillId="5" borderId="2" xfId="0" applyFont="1" applyFill="1" applyBorder="1" applyAlignment="1">
      <alignment/>
    </xf>
    <xf numFmtId="0" fontId="11" fillId="5" borderId="3" xfId="0" applyFont="1" applyFill="1" applyBorder="1" applyAlignment="1">
      <alignment/>
    </xf>
    <xf numFmtId="0" fontId="14" fillId="0" borderId="1" xfId="0" applyFont="1" applyFill="1" applyBorder="1" applyAlignment="1">
      <alignment horizontal="center"/>
    </xf>
    <xf numFmtId="0" fontId="14" fillId="0" borderId="17" xfId="0" applyFont="1" applyFill="1" applyBorder="1" applyAlignment="1">
      <alignment horizontal="center"/>
    </xf>
    <xf numFmtId="0" fontId="57" fillId="8" borderId="0" xfId="0" applyFont="1" applyFill="1" applyBorder="1"/>
    <xf numFmtId="0" fontId="57" fillId="8" borderId="0" xfId="0" applyFont="1" applyFill="1" applyBorder="1" applyAlignment="1">
      <alignment horizontal="center"/>
    </xf>
    <xf numFmtId="3" fontId="57" fillId="8" borderId="0" xfId="0" applyNumberFormat="1" applyFont="1" applyFill="1" applyBorder="1" applyAlignment="1">
      <alignment horizontal="right"/>
    </xf>
    <xf numFmtId="0" fontId="11" fillId="9" borderId="9" xfId="0" applyFont="1" applyFill="1" applyBorder="1" applyAlignment="1">
      <alignment/>
    </xf>
    <xf numFmtId="0" fontId="11" fillId="9" borderId="6" xfId="0" applyFont="1" applyFill="1" applyBorder="1" applyAlignment="1">
      <alignment horizontal="center" wrapText="1"/>
    </xf>
    <xf numFmtId="0" fontId="11" fillId="9" borderId="16" xfId="0" applyFont="1" applyFill="1" applyBorder="1" applyAlignment="1">
      <alignment horizontal="center"/>
    </xf>
    <xf numFmtId="0" fontId="46" fillId="0" borderId="0" xfId="0" applyFont="1" applyFill="1" applyBorder="1" applyAlignment="1">
      <alignment horizontal="left"/>
    </xf>
    <xf numFmtId="0" fontId="27" fillId="10" borderId="0" xfId="0" applyFont="1" applyFill="1" applyBorder="1" applyAlignment="1">
      <alignment horizontal="left" wrapText="1"/>
    </xf>
    <xf numFmtId="0" fontId="26" fillId="10" borderId="0" xfId="0" applyFont="1" applyFill="1" applyBorder="1" applyAlignment="1">
      <alignment horizontal="left" wrapText="1"/>
    </xf>
    <xf numFmtId="0" fontId="60" fillId="5" borderId="2" xfId="0" applyFont="1" applyFill="1" applyBorder="1" applyAlignment="1">
      <alignment/>
    </xf>
    <xf numFmtId="0" fontId="46" fillId="5" borderId="3" xfId="0" applyFont="1" applyFill="1" applyBorder="1" applyAlignment="1">
      <alignment/>
    </xf>
    <xf numFmtId="0" fontId="46" fillId="9" borderId="9" xfId="0" applyFont="1" applyFill="1" applyBorder="1" applyAlignment="1">
      <alignment/>
    </xf>
    <xf numFmtId="0" fontId="46" fillId="9" borderId="6" xfId="0" applyFont="1" applyFill="1" applyBorder="1" applyAlignment="1">
      <alignment horizontal="center" wrapText="1"/>
    </xf>
    <xf numFmtId="0" fontId="46" fillId="9" borderId="16" xfId="0" applyFont="1" applyFill="1" applyBorder="1" applyAlignment="1">
      <alignment horizontal="center"/>
    </xf>
    <xf numFmtId="164" fontId="33" fillId="0" borderId="0" xfId="20" applyNumberFormat="1" applyFont="1" applyFill="1" applyBorder="1" applyAlignment="1">
      <alignment horizontal="center" vertical="center" wrapText="1"/>
      <protection/>
    </xf>
    <xf numFmtId="164" fontId="39" fillId="0" borderId="0" xfId="20" applyNumberFormat="1" applyFont="1" applyFill="1" applyBorder="1" applyAlignment="1">
      <alignment horizontal="center" vertical="center" wrapText="1"/>
      <protection/>
    </xf>
    <xf numFmtId="164" fontId="11" fillId="0" borderId="1" xfId="0" applyNumberFormat="1" applyFont="1" applyFill="1" applyBorder="1" applyAlignment="1">
      <alignment horizontal="center"/>
    </xf>
    <xf numFmtId="164" fontId="11" fillId="5" borderId="1" xfId="0" applyNumberFormat="1" applyFont="1" applyFill="1" applyBorder="1" applyAlignment="1">
      <alignment/>
    </xf>
    <xf numFmtId="164" fontId="11" fillId="0" borderId="1" xfId="0" applyNumberFormat="1" applyFont="1" applyFill="1" applyBorder="1" applyAlignment="1">
      <alignment/>
    </xf>
    <xf numFmtId="164" fontId="48" fillId="5" borderId="18" xfId="0" applyNumberFormat="1" applyFont="1" applyFill="1" applyBorder="1" applyAlignment="1">
      <alignment/>
    </xf>
    <xf numFmtId="164" fontId="48" fillId="0" borderId="0" xfId="0" applyNumberFormat="1" applyFont="1" applyFill="1" applyBorder="1" applyAlignment="1">
      <alignment/>
    </xf>
    <xf numFmtId="164" fontId="11" fillId="9" borderId="6" xfId="0" applyNumberFormat="1" applyFont="1" applyFill="1" applyBorder="1" applyAlignment="1">
      <alignment horizontal="center"/>
    </xf>
    <xf numFmtId="164" fontId="11" fillId="0" borderId="6" xfId="0" applyNumberFormat="1" applyFont="1" applyFill="1" applyBorder="1" applyAlignment="1">
      <alignment horizontal="center"/>
    </xf>
    <xf numFmtId="164" fontId="16" fillId="0" borderId="1" xfId="0" applyNumberFormat="1" applyFont="1" applyFill="1" applyBorder="1"/>
    <xf numFmtId="164" fontId="46" fillId="9" borderId="6" xfId="0" applyNumberFormat="1" applyFont="1" applyFill="1" applyBorder="1" applyAlignment="1">
      <alignment horizontal="center"/>
    </xf>
    <xf numFmtId="164" fontId="16" fillId="0" borderId="1" xfId="0" applyNumberFormat="1" applyFont="1" applyBorder="1"/>
    <xf numFmtId="164" fontId="0" fillId="0" borderId="0" xfId="0" applyNumberFormat="1" applyFont="1" applyFill="1" applyBorder="1"/>
    <xf numFmtId="164" fontId="9" fillId="2" borderId="9" xfId="0" applyNumberFormat="1" applyFont="1" applyFill="1" applyBorder="1" applyAlignment="1">
      <alignment/>
    </xf>
    <xf numFmtId="164" fontId="0" fillId="0" borderId="0" xfId="0" applyNumberFormat="1" applyFont="1" applyBorder="1"/>
    <xf numFmtId="164" fontId="51" fillId="6" borderId="0" xfId="0" applyNumberFormat="1" applyFont="1" applyFill="1" applyBorder="1"/>
    <xf numFmtId="164" fontId="0" fillId="0" borderId="0" xfId="0" applyNumberFormat="1"/>
    <xf numFmtId="169" fontId="57" fillId="0" borderId="12" xfId="0" applyNumberFormat="1" applyFont="1" applyFill="1" applyBorder="1" applyAlignment="1">
      <alignment vertical="center"/>
    </xf>
    <xf numFmtId="169" fontId="57" fillId="0" borderId="15" xfId="0" applyNumberFormat="1" applyFont="1" applyFill="1" applyBorder="1" applyAlignment="1">
      <alignment vertical="center"/>
    </xf>
    <xf numFmtId="0" fontId="46" fillId="9" borderId="2" xfId="0" applyFont="1" applyFill="1" applyBorder="1" applyAlignment="1">
      <alignment/>
    </xf>
    <xf numFmtId="0" fontId="46" fillId="9" borderId="3" xfId="0" applyFont="1" applyFill="1" applyBorder="1" applyAlignment="1">
      <alignment/>
    </xf>
    <xf numFmtId="0" fontId="62" fillId="9" borderId="1" xfId="0" applyFont="1" applyFill="1" applyBorder="1" applyAlignment="1">
      <alignment/>
    </xf>
    <xf numFmtId="0" fontId="63" fillId="9" borderId="1" xfId="0" applyFont="1" applyFill="1" applyBorder="1"/>
    <xf numFmtId="164" fontId="63" fillId="9" borderId="1" xfId="0" applyNumberFormat="1" applyFont="1" applyFill="1" applyBorder="1"/>
    <xf numFmtId="0" fontId="64" fillId="0" borderId="0" xfId="0" applyFont="1" applyFill="1"/>
    <xf numFmtId="0" fontId="62" fillId="0" borderId="1" xfId="0" applyFont="1" applyFill="1" applyBorder="1" applyAlignment="1">
      <alignment/>
    </xf>
    <xf numFmtId="0" fontId="63" fillId="0" borderId="1" xfId="0" applyFont="1" applyFill="1" applyBorder="1"/>
    <xf numFmtId="164" fontId="63" fillId="0" borderId="1" xfId="0" applyNumberFormat="1" applyFont="1" applyFill="1" applyBorder="1"/>
    <xf numFmtId="0" fontId="62" fillId="11" borderId="1" xfId="0" applyFont="1" applyFill="1" applyBorder="1" applyAlignment="1">
      <alignment vertical="center"/>
    </xf>
    <xf numFmtId="0" fontId="62" fillId="11" borderId="1" xfId="0" applyFont="1" applyFill="1" applyBorder="1" applyAlignment="1">
      <alignment horizontal="right" vertical="center"/>
    </xf>
    <xf numFmtId="0" fontId="65" fillId="11" borderId="1" xfId="0" applyFont="1" applyFill="1" applyBorder="1"/>
    <xf numFmtId="164" fontId="63" fillId="11" borderId="1" xfId="0" applyNumberFormat="1" applyFont="1" applyFill="1" applyBorder="1"/>
    <xf numFmtId="0" fontId="11" fillId="0" borderId="19" xfId="0" applyFont="1" applyFill="1" applyBorder="1" applyAlignment="1">
      <alignment/>
    </xf>
    <xf numFmtId="164" fontId="11" fillId="0" borderId="19" xfId="0" applyNumberFormat="1" applyFont="1" applyFill="1" applyBorder="1" applyAlignment="1">
      <alignment/>
    </xf>
    <xf numFmtId="164" fontId="14" fillId="0" borderId="12" xfId="0" applyNumberFormat="1" applyFont="1" applyFill="1" applyBorder="1" applyAlignment="1">
      <alignment/>
    </xf>
    <xf numFmtId="164" fontId="14" fillId="0" borderId="15" xfId="0" applyNumberFormat="1" applyFont="1" applyFill="1" applyBorder="1" applyAlignment="1">
      <alignment/>
    </xf>
    <xf numFmtId="3" fontId="16" fillId="0" borderId="19" xfId="0" applyNumberFormat="1" applyFont="1" applyFill="1" applyBorder="1"/>
    <xf numFmtId="4" fontId="16" fillId="0" borderId="19" xfId="0" applyNumberFormat="1" applyFont="1" applyFill="1" applyBorder="1" applyAlignment="1">
      <alignment horizontal="right"/>
    </xf>
    <xf numFmtId="164" fontId="16" fillId="0" borderId="19" xfId="0" applyNumberFormat="1" applyFont="1" applyFill="1" applyBorder="1"/>
    <xf numFmtId="0" fontId="61" fillId="0" borderId="10" xfId="0" applyFont="1" applyFill="1" applyBorder="1" applyAlignment="1">
      <alignment horizontal="left"/>
    </xf>
    <xf numFmtId="0" fontId="14" fillId="0" borderId="11" xfId="0" applyFont="1" applyFill="1" applyBorder="1" applyAlignment="1">
      <alignment horizontal="center"/>
    </xf>
    <xf numFmtId="0" fontId="61" fillId="0" borderId="20" xfId="0" applyFont="1" applyFill="1" applyBorder="1" applyAlignment="1">
      <alignment horizontal="left"/>
    </xf>
    <xf numFmtId="164" fontId="11" fillId="0" borderId="15" xfId="0" applyNumberFormat="1" applyFont="1" applyFill="1" applyBorder="1" applyAlignment="1">
      <alignment horizontal="center"/>
    </xf>
    <xf numFmtId="0" fontId="11" fillId="9" borderId="21" xfId="0" applyFont="1" applyFill="1" applyBorder="1" applyAlignment="1">
      <alignment/>
    </xf>
    <xf numFmtId="0" fontId="11" fillId="9" borderId="22" xfId="0" applyFont="1" applyFill="1" applyBorder="1" applyAlignment="1">
      <alignment/>
    </xf>
    <xf numFmtId="0" fontId="11" fillId="9" borderId="23" xfId="0" applyFont="1" applyFill="1" applyBorder="1" applyAlignment="1">
      <alignment/>
    </xf>
    <xf numFmtId="0" fontId="17" fillId="9" borderId="6" xfId="0" applyFont="1" applyFill="1" applyBorder="1" applyAlignment="1">
      <alignment/>
    </xf>
    <xf numFmtId="0" fontId="16" fillId="9" borderId="6" xfId="0" applyFont="1" applyFill="1" applyBorder="1"/>
    <xf numFmtId="164" fontId="16" fillId="9" borderId="6" xfId="0" applyNumberFormat="1" applyFont="1" applyFill="1" applyBorder="1"/>
    <xf numFmtId="0" fontId="11" fillId="0" borderId="24" xfId="0" applyFont="1" applyFill="1" applyBorder="1" applyAlignment="1">
      <alignment horizontal="left"/>
    </xf>
    <xf numFmtId="0" fontId="14" fillId="0" borderId="24" xfId="0" applyFont="1" applyFill="1" applyBorder="1"/>
    <xf numFmtId="0" fontId="57" fillId="0" borderId="25" xfId="0" applyFont="1" applyFill="1" applyBorder="1" applyAlignment="1">
      <alignment horizontal="center"/>
    </xf>
    <xf numFmtId="4" fontId="1" fillId="0" borderId="25" xfId="0" applyNumberFormat="1" applyFont="1" applyFill="1" applyBorder="1" applyAlignment="1">
      <alignment horizontal="right"/>
    </xf>
    <xf numFmtId="164" fontId="16" fillId="0" borderId="26" xfId="0" applyNumberFormat="1" applyFont="1" applyFill="1" applyBorder="1"/>
    <xf numFmtId="0" fontId="17" fillId="11" borderId="6" xfId="0" applyFont="1" applyFill="1" applyBorder="1" applyAlignment="1">
      <alignment vertical="center"/>
    </xf>
    <xf numFmtId="0" fontId="17" fillId="11" borderId="6" xfId="0" applyFont="1" applyFill="1" applyBorder="1" applyAlignment="1">
      <alignment horizontal="right" vertical="center"/>
    </xf>
    <xf numFmtId="0" fontId="16" fillId="11" borderId="6" xfId="0" applyFont="1" applyFill="1" applyBorder="1"/>
    <xf numFmtId="164" fontId="16" fillId="11" borderId="6" xfId="0" applyNumberFormat="1" applyFont="1" applyFill="1" applyBorder="1"/>
    <xf numFmtId="0" fontId="17" fillId="0" borderId="27" xfId="0" applyFont="1" applyFill="1" applyBorder="1" applyAlignment="1">
      <alignment horizontal="right" vertical="center"/>
    </xf>
    <xf numFmtId="0" fontId="16" fillId="0" borderId="27" xfId="0" applyFont="1" applyFill="1" applyBorder="1"/>
    <xf numFmtId="164" fontId="16" fillId="0" borderId="27" xfId="0" applyNumberFormat="1" applyFont="1" applyFill="1" applyBorder="1"/>
    <xf numFmtId="4" fontId="16" fillId="8" borderId="12" xfId="0" applyNumberFormat="1" applyFont="1" applyFill="1" applyBorder="1"/>
    <xf numFmtId="0" fontId="67" fillId="0" borderId="28" xfId="0" applyFont="1" applyBorder="1" applyAlignment="1">
      <alignment vertical="top" wrapText="1"/>
    </xf>
    <xf numFmtId="0" fontId="67" fillId="0" borderId="23" xfId="0" applyFont="1" applyBorder="1" applyAlignment="1">
      <alignment vertical="top" wrapText="1"/>
    </xf>
    <xf numFmtId="0" fontId="67" fillId="0" borderId="9" xfId="0" applyFont="1" applyBorder="1" applyAlignment="1">
      <alignment vertical="top" wrapText="1"/>
    </xf>
    <xf numFmtId="0" fontId="67" fillId="0" borderId="28" xfId="0" applyFont="1" applyBorder="1" applyAlignment="1">
      <alignment vertical="top"/>
    </xf>
    <xf numFmtId="0" fontId="67" fillId="0" borderId="3" xfId="0" applyFont="1" applyBorder="1" applyAlignment="1">
      <alignment vertical="top"/>
    </xf>
    <xf numFmtId="0" fontId="0" fillId="0" borderId="29" xfId="0" applyFill="1" applyBorder="1" applyAlignment="1">
      <alignment horizontal="center"/>
    </xf>
    <xf numFmtId="0" fontId="67" fillId="0" borderId="9" xfId="0" applyFont="1" applyBorder="1" applyAlignment="1">
      <alignment vertical="top"/>
    </xf>
    <xf numFmtId="0" fontId="0" fillId="0" borderId="30" xfId="0" applyFill="1" applyBorder="1" applyAlignment="1">
      <alignment horizontal="center"/>
    </xf>
    <xf numFmtId="0" fontId="66" fillId="0" borderId="0" xfId="0" applyFont="1" applyBorder="1" applyAlignment="1">
      <alignment vertical="top"/>
    </xf>
    <xf numFmtId="0" fontId="0" fillId="0" borderId="1" xfId="0" applyBorder="1" applyAlignment="1">
      <alignment wrapText="1"/>
    </xf>
    <xf numFmtId="0" fontId="0" fillId="0" borderId="1" xfId="0" applyFill="1" applyBorder="1"/>
    <xf numFmtId="0" fontId="46" fillId="0" borderId="1" xfId="0" applyFont="1" applyBorder="1"/>
    <xf numFmtId="0" fontId="46" fillId="0" borderId="1" xfId="0" applyFont="1" applyBorder="1" applyAlignment="1">
      <alignment horizontal="center" wrapText="1"/>
    </xf>
    <xf numFmtId="0" fontId="68" fillId="0" borderId="1" xfId="0" applyFont="1" applyBorder="1"/>
    <xf numFmtId="0" fontId="0" fillId="0" borderId="1" xfId="0" applyFont="1" applyBorder="1" applyAlignment="1">
      <alignment horizontal="center"/>
    </xf>
    <xf numFmtId="0" fontId="68" fillId="0" borderId="1" xfId="0" applyFont="1" applyFill="1" applyBorder="1" applyAlignment="1">
      <alignment horizontal="center"/>
    </xf>
    <xf numFmtId="0" fontId="68" fillId="0" borderId="1" xfId="0" applyFont="1" applyBorder="1" applyAlignment="1">
      <alignment horizontal="center"/>
    </xf>
    <xf numFmtId="0" fontId="56" fillId="0" borderId="0" xfId="0" applyFont="1" applyFill="1" applyAlignment="1">
      <alignment horizontal="left"/>
    </xf>
    <xf numFmtId="0" fontId="7" fillId="0" borderId="0" xfId="0" applyFont="1" applyFill="1" applyBorder="1" applyAlignment="1">
      <alignment vertical="center" wrapText="1"/>
    </xf>
    <xf numFmtId="0" fontId="42" fillId="0" borderId="0" xfId="0" applyFont="1" applyFill="1" applyBorder="1"/>
    <xf numFmtId="0" fontId="11" fillId="0" borderId="0" xfId="0" applyFont="1" applyFill="1" applyBorder="1" applyAlignment="1">
      <alignment horizontal="center"/>
    </xf>
    <xf numFmtId="165" fontId="69" fillId="0" borderId="0" xfId="20" applyNumberFormat="1" applyFont="1" applyFill="1" applyBorder="1" applyAlignment="1">
      <alignment horizontal="center"/>
      <protection/>
    </xf>
    <xf numFmtId="165" fontId="49" fillId="0" borderId="0" xfId="20" applyNumberFormat="1" applyFont="1" applyFill="1" applyBorder="1" applyAlignment="1">
      <alignment horizontal="left"/>
      <protection/>
    </xf>
    <xf numFmtId="165" fontId="50" fillId="0" borderId="0" xfId="20" applyNumberFormat="1" applyFont="1" applyFill="1" applyBorder="1" applyAlignment="1">
      <alignment horizontal="center"/>
      <protection/>
    </xf>
    <xf numFmtId="0" fontId="31" fillId="12" borderId="1" xfId="0" applyFont="1" applyFill="1" applyBorder="1"/>
    <xf numFmtId="0" fontId="17" fillId="0" borderId="1" xfId="0" applyFont="1" applyBorder="1"/>
    <xf numFmtId="170" fontId="0" fillId="0" borderId="1" xfId="0" applyNumberFormat="1" applyFont="1" applyBorder="1" applyAlignment="1">
      <alignment horizontal="left"/>
    </xf>
    <xf numFmtId="0" fontId="51" fillId="2" borderId="0" xfId="0" applyFont="1" applyFill="1"/>
    <xf numFmtId="0" fontId="70" fillId="2" borderId="0" xfId="0" applyFont="1" applyFill="1" applyBorder="1" applyAlignment="1">
      <alignment horizontal="left" vertical="center"/>
    </xf>
    <xf numFmtId="0" fontId="9" fillId="2" borderId="0" xfId="0" applyFont="1" applyFill="1" applyBorder="1" applyAlignment="1">
      <alignment horizontal="center"/>
    </xf>
    <xf numFmtId="4" fontId="9" fillId="2" borderId="0" xfId="0" applyNumberFormat="1" applyFont="1" applyFill="1" applyBorder="1" applyAlignment="1">
      <alignment horizontal="center"/>
    </xf>
    <xf numFmtId="0" fontId="30" fillId="0" borderId="0" xfId="0" applyFont="1" applyAlignment="1">
      <alignment horizontal="left"/>
    </xf>
    <xf numFmtId="0" fontId="11" fillId="0" borderId="1" xfId="0" applyFont="1" applyFill="1" applyBorder="1" applyAlignment="1">
      <alignment horizontal="left"/>
    </xf>
    <xf numFmtId="0" fontId="11" fillId="0" borderId="1" xfId="0" applyFont="1" applyFill="1" applyBorder="1" applyAlignment="1">
      <alignment horizontal="center"/>
    </xf>
    <xf numFmtId="4" fontId="17" fillId="0" borderId="1" xfId="0" applyNumberFormat="1" applyFont="1" applyFill="1" applyBorder="1"/>
    <xf numFmtId="4" fontId="15" fillId="0" borderId="1" xfId="0" applyNumberFormat="1" applyFont="1" applyFill="1" applyBorder="1"/>
    <xf numFmtId="0" fontId="71" fillId="13" borderId="1" xfId="0" applyFont="1" applyFill="1" applyBorder="1"/>
    <xf numFmtId="0" fontId="72" fillId="13" borderId="1" xfId="0" applyFont="1" applyFill="1" applyBorder="1" applyAlignment="1">
      <alignment horizontal="left" vertical="center"/>
    </xf>
    <xf numFmtId="0" fontId="72" fillId="13" borderId="1" xfId="0" applyFont="1" applyFill="1" applyBorder="1" applyAlignment="1">
      <alignment horizontal="center" vertical="center"/>
    </xf>
    <xf numFmtId="4" fontId="72" fillId="13" borderId="1" xfId="0" applyNumberFormat="1" applyFont="1" applyFill="1" applyBorder="1" applyAlignment="1">
      <alignment horizontal="right"/>
    </xf>
    <xf numFmtId="4" fontId="72" fillId="13" borderId="1" xfId="0" applyNumberFormat="1" applyFont="1" applyFill="1" applyBorder="1"/>
    <xf numFmtId="4" fontId="0" fillId="0" borderId="0" xfId="0" applyNumberFormat="1" applyFill="1"/>
    <xf numFmtId="167" fontId="31" fillId="0" borderId="0" xfId="0" applyNumberFormat="1" applyFont="1" applyFill="1" applyBorder="1"/>
    <xf numFmtId="0" fontId="60" fillId="0" borderId="0" xfId="0" applyFont="1" applyFill="1" applyBorder="1" applyAlignment="1">
      <alignment horizontal="left" vertical="center"/>
    </xf>
    <xf numFmtId="165" fontId="22" fillId="0" borderId="0" xfId="20" applyNumberFormat="1" applyFont="1" applyFill="1" applyBorder="1" applyAlignment="1">
      <alignment horizontal="center"/>
      <protection/>
    </xf>
    <xf numFmtId="165" fontId="74" fillId="0" borderId="0" xfId="20" applyNumberFormat="1" applyFont="1" applyFill="1" applyBorder="1" applyAlignment="1">
      <alignment horizontal="left"/>
      <protection/>
    </xf>
    <xf numFmtId="165" fontId="75" fillId="0" borderId="0" xfId="20" applyNumberFormat="1" applyFont="1" applyFill="1" applyBorder="1" applyAlignment="1">
      <alignment horizontal="center"/>
      <protection/>
    </xf>
    <xf numFmtId="0" fontId="11" fillId="0" borderId="7" xfId="0" applyFont="1" applyFill="1" applyBorder="1" applyAlignment="1">
      <alignment horizontal="center"/>
    </xf>
    <xf numFmtId="0" fontId="16" fillId="8" borderId="10" xfId="0" applyFont="1" applyFill="1" applyBorder="1"/>
    <xf numFmtId="0" fontId="16" fillId="8" borderId="31" xfId="0" applyFont="1" applyFill="1" applyBorder="1" applyAlignment="1">
      <alignment horizontal="center"/>
    </xf>
    <xf numFmtId="0" fontId="76" fillId="8" borderId="13" xfId="0" applyFont="1" applyFill="1" applyBorder="1"/>
    <xf numFmtId="0" fontId="76" fillId="8" borderId="17" xfId="0" applyFont="1" applyFill="1" applyBorder="1" applyAlignment="1">
      <alignment horizontal="center"/>
    </xf>
    <xf numFmtId="4" fontId="76" fillId="8" borderId="15" xfId="0" applyNumberFormat="1" applyFont="1" applyFill="1" applyBorder="1"/>
    <xf numFmtId="0" fontId="73" fillId="5" borderId="32" xfId="0" applyFont="1" applyFill="1" applyBorder="1" applyAlignment="1">
      <alignment horizontal="left" vertical="center"/>
    </xf>
    <xf numFmtId="0" fontId="73" fillId="5" borderId="5" xfId="0" applyFont="1" applyFill="1" applyBorder="1" applyAlignment="1">
      <alignment horizontal="left" vertical="center"/>
    </xf>
    <xf numFmtId="0" fontId="16" fillId="0" borderId="1" xfId="0" applyFont="1" applyBorder="1" applyAlignment="1">
      <alignment horizontal="center" vertical="center"/>
    </xf>
    <xf numFmtId="4" fontId="12" fillId="0" borderId="1" xfId="0" applyNumberFormat="1" applyFont="1" applyFill="1" applyBorder="1" applyAlignment="1">
      <alignment vertical="center"/>
    </xf>
    <xf numFmtId="0" fontId="12" fillId="0" borderId="1" xfId="0" applyFont="1" applyFill="1" applyBorder="1" applyAlignment="1">
      <alignment horizontal="center" vertical="center"/>
    </xf>
    <xf numFmtId="0" fontId="1" fillId="0" borderId="1" xfId="0" applyFont="1" applyBorder="1"/>
    <xf numFmtId="170" fontId="1" fillId="0" borderId="1" xfId="0" applyNumberFormat="1" applyFont="1" applyBorder="1" applyAlignment="1">
      <alignment horizontal="left"/>
    </xf>
    <xf numFmtId="0" fontId="77" fillId="0" borderId="1" xfId="0" applyFont="1" applyFill="1" applyBorder="1"/>
    <xf numFmtId="0" fontId="78" fillId="0" borderId="1" xfId="0" applyFont="1" applyFill="1" applyBorder="1"/>
    <xf numFmtId="0" fontId="14" fillId="0" borderId="1" xfId="0" applyFont="1" applyFill="1" applyBorder="1"/>
    <xf numFmtId="4" fontId="14" fillId="0" borderId="1" xfId="0" applyNumberFormat="1" applyFont="1" applyFill="1" applyBorder="1" applyAlignment="1">
      <alignment horizontal="right"/>
    </xf>
    <xf numFmtId="0" fontId="79" fillId="0" borderId="6" xfId="0" applyFont="1" applyFill="1" applyBorder="1"/>
    <xf numFmtId="0" fontId="43" fillId="0" borderId="6" xfId="20" applyFont="1" applyFill="1" applyBorder="1" applyAlignment="1">
      <alignment wrapText="1"/>
      <protection/>
    </xf>
    <xf numFmtId="0" fontId="11" fillId="0" borderId="6" xfId="0" applyFont="1" applyFill="1" applyBorder="1" applyAlignment="1">
      <alignment horizontal="center"/>
    </xf>
    <xf numFmtId="0" fontId="0" fillId="9" borderId="1" xfId="0" applyFill="1" applyBorder="1"/>
    <xf numFmtId="0" fontId="58" fillId="9" borderId="1" xfId="0" applyFont="1" applyFill="1" applyBorder="1" applyAlignment="1">
      <alignment vertical="center"/>
    </xf>
    <xf numFmtId="0" fontId="16" fillId="0" borderId="1" xfId="0" applyFont="1" applyFill="1" applyBorder="1" applyAlignment="1">
      <alignment horizontal="center" vertical="center"/>
    </xf>
    <xf numFmtId="0" fontId="24" fillId="0" borderId="18" xfId="20" applyFont="1" applyFill="1" applyBorder="1" applyAlignment="1">
      <alignment wrapText="1"/>
      <protection/>
    </xf>
    <xf numFmtId="0" fontId="24" fillId="0" borderId="18" xfId="20" applyFont="1" applyBorder="1" applyAlignment="1">
      <alignment wrapText="1"/>
      <protection/>
    </xf>
    <xf numFmtId="0" fontId="4" fillId="0" borderId="18" xfId="20" applyFont="1" applyBorder="1" applyAlignment="1">
      <alignment wrapText="1"/>
      <protection/>
    </xf>
    <xf numFmtId="0" fontId="4" fillId="0" borderId="18" xfId="0" applyFont="1" applyFill="1" applyBorder="1"/>
    <xf numFmtId="0" fontId="25" fillId="0" borderId="18" xfId="20" applyFont="1" applyFill="1" applyBorder="1" applyAlignment="1">
      <alignment wrapText="1"/>
      <protection/>
    </xf>
    <xf numFmtId="0" fontId="17" fillId="0" borderId="33" xfId="0" applyFont="1" applyBorder="1"/>
    <xf numFmtId="0" fontId="24" fillId="0" borderId="33" xfId="20" applyFont="1" applyFill="1" applyBorder="1" applyAlignment="1">
      <alignment wrapText="1"/>
      <protection/>
    </xf>
    <xf numFmtId="0" fontId="24" fillId="0" borderId="33" xfId="20" applyFont="1" applyBorder="1" applyAlignment="1">
      <alignment wrapText="1"/>
      <protection/>
    </xf>
    <xf numFmtId="0" fontId="4" fillId="0" borderId="33" xfId="20" applyFont="1" applyBorder="1" applyAlignment="1">
      <alignment wrapText="1"/>
      <protection/>
    </xf>
    <xf numFmtId="0" fontId="4" fillId="0" borderId="33" xfId="0" applyFont="1" applyFill="1" applyBorder="1"/>
    <xf numFmtId="0" fontId="25" fillId="0" borderId="33" xfId="20" applyFont="1" applyFill="1" applyBorder="1" applyAlignment="1">
      <alignment wrapText="1"/>
      <protection/>
    </xf>
    <xf numFmtId="0" fontId="30" fillId="0" borderId="1" xfId="0" applyFont="1" applyBorder="1" applyAlignment="1">
      <alignment horizontal="left" wrapText="1"/>
    </xf>
    <xf numFmtId="0" fontId="16" fillId="8" borderId="20" xfId="0" applyFont="1" applyFill="1" applyBorder="1" applyAlignment="1">
      <alignment wrapText="1" shrinkToFit="1"/>
    </xf>
    <xf numFmtId="0" fontId="16" fillId="0" borderId="20" xfId="0" applyFont="1" applyFill="1" applyBorder="1" applyAlignment="1">
      <alignment vertical="center" wrapText="1" shrinkToFit="1"/>
    </xf>
    <xf numFmtId="0" fontId="16" fillId="0" borderId="34" xfId="0" applyFont="1" applyBorder="1" applyAlignment="1">
      <alignment horizontal="center" vertical="center"/>
    </xf>
    <xf numFmtId="4" fontId="12" fillId="0" borderId="35" xfId="0" applyNumberFormat="1" applyFont="1" applyFill="1" applyBorder="1" applyAlignment="1">
      <alignment vertical="center"/>
    </xf>
    <xf numFmtId="0" fontId="0" fillId="0" borderId="1" xfId="0" applyBorder="1" applyAlignment="1">
      <alignment horizontal="center"/>
    </xf>
    <xf numFmtId="0" fontId="57" fillId="10" borderId="0" xfId="0" applyFont="1" applyFill="1" applyBorder="1" applyAlignment="1">
      <alignment horizontal="left"/>
    </xf>
    <xf numFmtId="164" fontId="11" fillId="0" borderId="0" xfId="0" applyNumberFormat="1" applyFont="1" applyFill="1" applyBorder="1" applyAlignment="1">
      <alignment horizontal="center"/>
    </xf>
    <xf numFmtId="164" fontId="0" fillId="0" borderId="0" xfId="0" applyNumberFormat="1" applyBorder="1"/>
    <xf numFmtId="0" fontId="0" fillId="0" borderId="0" xfId="0" applyAlignment="1">
      <alignment horizontal="center"/>
    </xf>
    <xf numFmtId="4" fontId="14" fillId="0" borderId="26" xfId="0" applyNumberFormat="1" applyFont="1" applyFill="1" applyBorder="1" applyAlignment="1">
      <alignment horizontal="right"/>
    </xf>
    <xf numFmtId="0" fontId="27" fillId="0" borderId="0" xfId="0" applyFont="1" applyFill="1" applyBorder="1" applyAlignment="1">
      <alignment horizontal="left" vertical="center" wrapText="1"/>
    </xf>
    <xf numFmtId="0" fontId="0" fillId="0" borderId="0" xfId="0" applyBorder="1" applyAlignment="1">
      <alignment/>
    </xf>
    <xf numFmtId="0" fontId="14" fillId="0" borderId="0" xfId="0" applyFont="1" applyFill="1" applyBorder="1" applyAlignment="1">
      <alignment horizontal="left"/>
    </xf>
    <xf numFmtId="0" fontId="0" fillId="0" borderId="7" xfId="0" applyBorder="1"/>
    <xf numFmtId="0" fontId="31" fillId="12" borderId="7" xfId="0" applyFont="1" applyFill="1" applyBorder="1"/>
    <xf numFmtId="0" fontId="17" fillId="0" borderId="7" xfId="0" applyFont="1" applyBorder="1"/>
    <xf numFmtId="0" fontId="0" fillId="0" borderId="7" xfId="0" applyFill="1" applyBorder="1"/>
    <xf numFmtId="8" fontId="0" fillId="0" borderId="0" xfId="0" applyNumberFormat="1" applyFill="1" applyBorder="1"/>
    <xf numFmtId="164" fontId="31" fillId="0" borderId="0" xfId="0" applyNumberFormat="1" applyFont="1" applyFill="1" applyBorder="1"/>
    <xf numFmtId="171" fontId="1" fillId="0" borderId="0" xfId="0" applyNumberFormat="1" applyFont="1" applyFill="1" applyBorder="1" applyAlignment="1">
      <alignment horizontal="right"/>
    </xf>
    <xf numFmtId="0" fontId="1" fillId="0" borderId="7" xfId="0" applyFont="1" applyBorder="1"/>
    <xf numFmtId="0" fontId="46" fillId="0" borderId="0" xfId="0" applyFont="1" applyBorder="1"/>
    <xf numFmtId="0" fontId="0" fillId="0" borderId="1" xfId="0" applyBorder="1" applyAlignment="1">
      <alignment horizontal="center"/>
    </xf>
    <xf numFmtId="0" fontId="16" fillId="0" borderId="1" xfId="0" applyFont="1" applyFill="1" applyBorder="1" applyAlignment="1">
      <alignment horizontal="left" vertical="center"/>
    </xf>
    <xf numFmtId="0" fontId="32" fillId="14" borderId="1" xfId="0" applyFont="1" applyFill="1" applyBorder="1" applyAlignment="1">
      <alignment wrapText="1"/>
    </xf>
    <xf numFmtId="166" fontId="32" fillId="14" borderId="1" xfId="0" applyNumberFormat="1" applyFont="1" applyFill="1" applyBorder="1" applyAlignment="1">
      <alignment horizontal="right"/>
    </xf>
    <xf numFmtId="8" fontId="0" fillId="0" borderId="0" xfId="0" applyNumberFormat="1" applyBorder="1"/>
    <xf numFmtId="171" fontId="0" fillId="0" borderId="0" xfId="0" applyNumberFormat="1" applyBorder="1" applyAlignment="1">
      <alignment horizontal="right"/>
    </xf>
    <xf numFmtId="4" fontId="73" fillId="5" borderId="36" xfId="0" applyNumberFormat="1" applyFont="1" applyFill="1" applyBorder="1" applyAlignment="1">
      <alignment horizontal="center" vertical="center"/>
    </xf>
    <xf numFmtId="166" fontId="3" fillId="0" borderId="0" xfId="0" applyNumberFormat="1" applyFont="1" applyFill="1"/>
    <xf numFmtId="0" fontId="0" fillId="0" borderId="1" xfId="0" applyBorder="1" applyAlignment="1">
      <alignment horizontal="center"/>
    </xf>
    <xf numFmtId="0" fontId="81" fillId="0" borderId="10" xfId="0" applyFont="1" applyFill="1" applyBorder="1" applyAlignment="1">
      <alignment horizontal="left"/>
    </xf>
    <xf numFmtId="0" fontId="81" fillId="0" borderId="13" xfId="0" applyFont="1" applyFill="1" applyBorder="1" applyAlignment="1">
      <alignment horizontal="left"/>
    </xf>
    <xf numFmtId="0" fontId="81" fillId="0" borderId="19" xfId="0" applyFont="1" applyFill="1" applyBorder="1" applyAlignment="1">
      <alignment horizontal="left"/>
    </xf>
    <xf numFmtId="0" fontId="81" fillId="0" borderId="1" xfId="0" applyFont="1" applyFill="1" applyBorder="1" applyAlignment="1">
      <alignment horizontal="left"/>
    </xf>
    <xf numFmtId="0" fontId="61" fillId="0" borderId="6" xfId="0" applyFont="1" applyFill="1" applyBorder="1" applyAlignment="1">
      <alignment horizontal="left"/>
    </xf>
    <xf numFmtId="0" fontId="61" fillId="0" borderId="13" xfId="0" applyFont="1" applyFill="1" applyBorder="1" applyAlignment="1">
      <alignment horizontal="left"/>
    </xf>
    <xf numFmtId="0" fontId="82" fillId="0" borderId="0" xfId="0" applyFont="1" applyFill="1" applyBorder="1" applyAlignment="1">
      <alignment horizontal="left" vertical="center"/>
    </xf>
    <xf numFmtId="0" fontId="61" fillId="0" borderId="1" xfId="0" applyFont="1" applyBorder="1" applyAlignment="1">
      <alignment horizontal="left"/>
    </xf>
    <xf numFmtId="0" fontId="0" fillId="0" borderId="19" xfId="0" applyBorder="1"/>
    <xf numFmtId="0" fontId="16" fillId="0" borderId="1" xfId="0" applyFont="1" applyFill="1" applyBorder="1" applyAlignment="1">
      <alignment horizontal="left" vertical="center"/>
    </xf>
    <xf numFmtId="2" fontId="16" fillId="0" borderId="1" xfId="0" applyNumberFormat="1" applyFont="1" applyFill="1" applyBorder="1" applyAlignment="1">
      <alignment horizontal="right" vertical="center"/>
    </xf>
    <xf numFmtId="2" fontId="2" fillId="0" borderId="1" xfId="0" applyNumberFormat="1" applyFont="1" applyBorder="1"/>
    <xf numFmtId="4" fontId="16" fillId="0" borderId="0" xfId="0" applyNumberFormat="1" applyFont="1"/>
    <xf numFmtId="0" fontId="0" fillId="0" borderId="1" xfId="0" applyBorder="1" applyAlignment="1">
      <alignment horizontal="center"/>
    </xf>
    <xf numFmtId="0" fontId="30" fillId="8" borderId="0" xfId="0" applyFont="1" applyFill="1" applyBorder="1" applyAlignment="1">
      <alignment horizontal="left" wrapText="1"/>
    </xf>
    <xf numFmtId="0" fontId="26" fillId="8" borderId="0" xfId="0" applyFont="1" applyFill="1" applyBorder="1" applyAlignment="1">
      <alignment horizontal="left" wrapText="1"/>
    </xf>
    <xf numFmtId="0" fontId="26" fillId="10" borderId="0" xfId="0" applyFont="1" applyFill="1" applyBorder="1" applyAlignment="1">
      <alignment horizontal="left" wrapText="1"/>
    </xf>
    <xf numFmtId="0" fontId="0" fillId="0" borderId="0" xfId="0" applyBorder="1" applyAlignment="1">
      <alignment/>
    </xf>
    <xf numFmtId="0" fontId="67" fillId="0" borderId="28" xfId="0" applyFont="1" applyFill="1" applyBorder="1" applyAlignment="1">
      <alignment vertical="top"/>
    </xf>
    <xf numFmtId="0" fontId="57" fillId="0" borderId="37" xfId="0" applyFont="1" applyFill="1" applyBorder="1" applyAlignment="1">
      <alignment horizontal="center"/>
    </xf>
    <xf numFmtId="0" fontId="57" fillId="0" borderId="38" xfId="0" applyFont="1" applyFill="1" applyBorder="1" applyAlignment="1">
      <alignment horizontal="center"/>
    </xf>
    <xf numFmtId="0" fontId="11" fillId="9" borderId="0" xfId="0" applyFont="1" applyFill="1" applyBorder="1" applyAlignment="1">
      <alignment/>
    </xf>
    <xf numFmtId="0" fontId="46" fillId="9" borderId="0" xfId="0" applyFont="1" applyFill="1" applyBorder="1" applyAlignment="1">
      <alignment/>
    </xf>
    <xf numFmtId="0" fontId="0" fillId="0" borderId="23" xfId="0" applyFill="1" applyBorder="1" applyAlignment="1">
      <alignment horizontal="center"/>
    </xf>
    <xf numFmtId="0" fontId="14" fillId="0" borderId="0" xfId="0" applyFont="1" applyFill="1" applyBorder="1"/>
    <xf numFmtId="3" fontId="14" fillId="0" borderId="1" xfId="0" applyNumberFormat="1" applyFont="1" applyFill="1" applyBorder="1" applyAlignment="1">
      <alignment horizontal="right"/>
    </xf>
    <xf numFmtId="0" fontId="14" fillId="0" borderId="11" xfId="0" applyFont="1" applyFill="1" applyBorder="1"/>
    <xf numFmtId="3" fontId="14" fillId="0" borderId="11" xfId="0" applyNumberFormat="1" applyFont="1" applyFill="1" applyBorder="1" applyAlignment="1">
      <alignment horizontal="right"/>
    </xf>
    <xf numFmtId="4" fontId="14" fillId="0" borderId="11" xfId="0" applyNumberFormat="1" applyFont="1" applyFill="1" applyBorder="1" applyAlignment="1">
      <alignment horizontal="right"/>
    </xf>
    <xf numFmtId="164" fontId="11" fillId="0" borderId="12" xfId="0" applyNumberFormat="1" applyFont="1" applyFill="1" applyBorder="1" applyAlignment="1">
      <alignment horizontal="center"/>
    </xf>
    <xf numFmtId="164" fontId="11" fillId="0" borderId="35" xfId="0" applyNumberFormat="1" applyFont="1" applyFill="1" applyBorder="1" applyAlignment="1">
      <alignment horizontal="center"/>
    </xf>
    <xf numFmtId="0" fontId="14" fillId="0" borderId="17" xfId="0" applyFont="1" applyFill="1" applyBorder="1"/>
    <xf numFmtId="3" fontId="14" fillId="0" borderId="17" xfId="0" applyNumberFormat="1" applyFont="1" applyFill="1" applyBorder="1" applyAlignment="1">
      <alignment horizontal="right"/>
    </xf>
    <xf numFmtId="4" fontId="14" fillId="0" borderId="17" xfId="0" applyNumberFormat="1" applyFont="1" applyFill="1" applyBorder="1" applyAlignment="1">
      <alignment horizontal="right"/>
    </xf>
    <xf numFmtId="0" fontId="57" fillId="0" borderId="0" xfId="0" applyFont="1" applyFill="1" applyBorder="1" applyAlignment="1">
      <alignment horizontal="center"/>
    </xf>
    <xf numFmtId="0" fontId="58" fillId="0" borderId="0" xfId="0" applyFont="1" applyFill="1" applyBorder="1" applyAlignment="1">
      <alignment/>
    </xf>
    <xf numFmtId="0" fontId="14" fillId="0" borderId="0" xfId="0" applyFont="1" applyFill="1" applyBorder="1"/>
    <xf numFmtId="0" fontId="0" fillId="0" borderId="0" xfId="0" applyFont="1" applyFill="1" applyBorder="1" applyAlignment="1">
      <alignment horizontal="center"/>
    </xf>
    <xf numFmtId="3" fontId="16" fillId="0" borderId="0" xfId="0" applyNumberFormat="1" applyFont="1" applyFill="1" applyBorder="1"/>
    <xf numFmtId="4" fontId="16" fillId="0" borderId="0" xfId="0" applyNumberFormat="1" applyFont="1" applyFill="1" applyBorder="1" applyAlignment="1">
      <alignment horizontal="right"/>
    </xf>
    <xf numFmtId="0" fontId="63" fillId="9" borderId="1" xfId="0" applyFont="1" applyFill="1" applyBorder="1" applyAlignment="1">
      <alignment vertical="center"/>
    </xf>
    <xf numFmtId="4" fontId="63" fillId="9" borderId="1" xfId="0" applyNumberFormat="1" applyFont="1" applyFill="1" applyBorder="1" applyAlignment="1">
      <alignment horizontal="center"/>
    </xf>
    <xf numFmtId="0" fontId="63" fillId="0" borderId="0" xfId="0" applyFont="1"/>
    <xf numFmtId="0" fontId="46" fillId="15" borderId="0" xfId="0" applyFont="1" applyFill="1" applyBorder="1" applyAlignment="1">
      <alignment/>
    </xf>
    <xf numFmtId="0" fontId="62" fillId="15" borderId="0" xfId="0" applyFont="1" applyFill="1" applyBorder="1" applyAlignment="1">
      <alignment/>
    </xf>
    <xf numFmtId="0" fontId="63" fillId="15" borderId="0" xfId="0" applyFont="1" applyFill="1" applyBorder="1"/>
    <xf numFmtId="164" fontId="63" fillId="15" borderId="0" xfId="0" applyNumberFormat="1" applyFont="1" applyFill="1" applyBorder="1"/>
    <xf numFmtId="0" fontId="81" fillId="0" borderId="39" xfId="0" applyFont="1" applyFill="1" applyBorder="1" applyAlignment="1">
      <alignment horizontal="left" vertical="center"/>
    </xf>
    <xf numFmtId="0" fontId="16" fillId="0" borderId="10" xfId="0" applyFont="1" applyFill="1" applyBorder="1" applyAlignment="1">
      <alignment wrapText="1"/>
    </xf>
    <xf numFmtId="0" fontId="16" fillId="0" borderId="11" xfId="0" applyFont="1" applyFill="1" applyBorder="1" applyAlignment="1">
      <alignment horizontal="center"/>
    </xf>
    <xf numFmtId="0" fontId="16" fillId="0" borderId="37" xfId="0" applyFont="1" applyFill="1" applyBorder="1" applyAlignment="1">
      <alignment horizontal="center"/>
    </xf>
    <xf numFmtId="4" fontId="16" fillId="0" borderId="12" xfId="0" applyNumberFormat="1" applyFont="1" applyFill="1" applyBorder="1"/>
    <xf numFmtId="164" fontId="16" fillId="0" borderId="40" xfId="0" applyNumberFormat="1" applyFont="1" applyFill="1" applyBorder="1"/>
    <xf numFmtId="0" fontId="81" fillId="0" borderId="13" xfId="0" applyFont="1" applyFill="1" applyBorder="1" applyAlignment="1">
      <alignment horizontal="left" vertical="center"/>
    </xf>
    <xf numFmtId="0" fontId="16" fillId="0" borderId="13" xfId="0" applyFont="1" applyFill="1" applyBorder="1"/>
    <xf numFmtId="0" fontId="16" fillId="0" borderId="17" xfId="0" applyFont="1" applyFill="1" applyBorder="1" applyAlignment="1">
      <alignment horizontal="center"/>
    </xf>
    <xf numFmtId="0" fontId="16" fillId="0" borderId="41" xfId="0" applyFont="1" applyFill="1" applyBorder="1" applyAlignment="1">
      <alignment horizontal="center"/>
    </xf>
    <xf numFmtId="4" fontId="16" fillId="0" borderId="15" xfId="0" applyNumberFormat="1" applyFont="1" applyFill="1" applyBorder="1"/>
    <xf numFmtId="164" fontId="16" fillId="0" borderId="15" xfId="0" applyNumberFormat="1" applyFont="1" applyFill="1" applyBorder="1"/>
    <xf numFmtId="0" fontId="0" fillId="0" borderId="1" xfId="0" applyFill="1" applyBorder="1" applyAlignment="1">
      <alignment horizontal="center"/>
    </xf>
    <xf numFmtId="164" fontId="14" fillId="0" borderId="35" xfId="0" applyNumberFormat="1" applyFont="1" applyFill="1" applyBorder="1" applyAlignment="1">
      <alignment horizontal="center"/>
    </xf>
    <xf numFmtId="164" fontId="14" fillId="0" borderId="15" xfId="0" applyNumberFormat="1" applyFont="1" applyFill="1" applyBorder="1" applyAlignment="1">
      <alignment horizontal="center"/>
    </xf>
    <xf numFmtId="0" fontId="60" fillId="9" borderId="2" xfId="0" applyFont="1" applyFill="1" applyBorder="1" applyAlignment="1">
      <alignment/>
    </xf>
    <xf numFmtId="0" fontId="58" fillId="9" borderId="2" xfId="0" applyFont="1" applyFill="1" applyBorder="1" applyAlignment="1">
      <alignment/>
    </xf>
    <xf numFmtId="0" fontId="11" fillId="9" borderId="3" xfId="0" applyFont="1" applyFill="1" applyBorder="1" applyAlignment="1">
      <alignment/>
    </xf>
    <xf numFmtId="0" fontId="0" fillId="0" borderId="1" xfId="0" applyBorder="1" applyAlignment="1">
      <alignment horizontal="center"/>
    </xf>
    <xf numFmtId="0" fontId="26" fillId="8" borderId="0" xfId="0" applyFont="1" applyFill="1" applyBorder="1" applyAlignment="1">
      <alignment horizontal="left" wrapText="1"/>
    </xf>
    <xf numFmtId="0" fontId="51" fillId="0" borderId="0" xfId="0" applyFont="1" applyFill="1" applyBorder="1"/>
    <xf numFmtId="4" fontId="11" fillId="0" borderId="0" xfId="0" applyNumberFormat="1" applyFont="1" applyFill="1" applyBorder="1" applyAlignment="1">
      <alignment horizontal="right"/>
    </xf>
    <xf numFmtId="3" fontId="52" fillId="0" borderId="0" xfId="0" applyNumberFormat="1" applyFont="1" applyFill="1" applyBorder="1"/>
    <xf numFmtId="0" fontId="9" fillId="0" borderId="0" xfId="20" applyFont="1" applyFill="1" applyBorder="1" applyAlignment="1">
      <alignment horizontal="center" wrapText="1"/>
      <protection/>
    </xf>
    <xf numFmtId="0" fontId="0" fillId="0" borderId="1" xfId="0" applyBorder="1" applyAlignment="1">
      <alignment horizontal="left"/>
    </xf>
    <xf numFmtId="0" fontId="0" fillId="0" borderId="0" xfId="0"/>
    <xf numFmtId="0" fontId="79" fillId="0" borderId="1" xfId="0" applyFont="1" applyFill="1" applyBorder="1"/>
    <xf numFmtId="0" fontId="82" fillId="0" borderId="32"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14" xfId="0" applyFont="1" applyFill="1" applyBorder="1" applyAlignment="1">
      <alignment horizontal="center" vertical="center"/>
    </xf>
    <xf numFmtId="4" fontId="12" fillId="0" borderId="42" xfId="0" applyNumberFormat="1" applyFont="1" applyFill="1" applyBorder="1" applyAlignment="1">
      <alignment horizontal="right"/>
    </xf>
    <xf numFmtId="1" fontId="12" fillId="0" borderId="38" xfId="0" applyNumberFormat="1" applyFont="1" applyFill="1" applyBorder="1" applyAlignment="1">
      <alignment horizontal="center" vertical="center"/>
    </xf>
    <xf numFmtId="0" fontId="60" fillId="5" borderId="3" xfId="0" applyFont="1" applyFill="1" applyBorder="1" applyAlignment="1">
      <alignment vertical="center"/>
    </xf>
    <xf numFmtId="4" fontId="60" fillId="5" borderId="9" xfId="0" applyNumberFormat="1" applyFont="1" applyFill="1" applyBorder="1" applyAlignment="1">
      <alignment horizontal="center" vertical="center"/>
    </xf>
    <xf numFmtId="0" fontId="67" fillId="0" borderId="2" xfId="0" applyFont="1" applyBorder="1" applyAlignment="1">
      <alignment vertical="top"/>
    </xf>
    <xf numFmtId="0" fontId="67" fillId="0" borderId="43" xfId="0" applyFont="1" applyBorder="1" applyAlignment="1">
      <alignment vertical="top" wrapText="1"/>
    </xf>
    <xf numFmtId="0" fontId="67" fillId="0" borderId="1" xfId="0" applyFont="1" applyBorder="1" applyAlignment="1">
      <alignment vertical="top"/>
    </xf>
    <xf numFmtId="17" fontId="0" fillId="0" borderId="0" xfId="0" applyNumberFormat="1"/>
    <xf numFmtId="17" fontId="0" fillId="0" borderId="0" xfId="0" applyNumberFormat="1" applyAlignment="1">
      <alignment horizontal="right"/>
    </xf>
    <xf numFmtId="0" fontId="42" fillId="0" borderId="1" xfId="0" applyFont="1" applyBorder="1"/>
    <xf numFmtId="0" fontId="42" fillId="0" borderId="1" xfId="0" applyFont="1" applyFill="1" applyBorder="1" applyAlignment="1">
      <alignment wrapText="1"/>
    </xf>
    <xf numFmtId="0" fontId="83" fillId="0" borderId="1" xfId="0" applyFont="1" applyFill="1" applyBorder="1" applyAlignment="1">
      <alignment horizontal="center"/>
    </xf>
    <xf numFmtId="0" fontId="42" fillId="0" borderId="0" xfId="0" applyFont="1" applyBorder="1"/>
    <xf numFmtId="0" fontId="42" fillId="0" borderId="0" xfId="0" applyFont="1"/>
    <xf numFmtId="0" fontId="42" fillId="0" borderId="1" xfId="0" applyFont="1" applyFill="1" applyBorder="1" applyAlignment="1">
      <alignment horizontal="center"/>
    </xf>
    <xf numFmtId="0" fontId="83" fillId="0" borderId="1" xfId="0" applyFont="1" applyFill="1" applyBorder="1" applyAlignment="1">
      <alignment wrapText="1"/>
    </xf>
    <xf numFmtId="0" fontId="83" fillId="0" borderId="1" xfId="0" applyFont="1" applyFill="1" applyBorder="1"/>
    <xf numFmtId="0" fontId="83" fillId="0" borderId="0" xfId="0" applyFont="1" applyFill="1" applyBorder="1"/>
    <xf numFmtId="164" fontId="42" fillId="0" borderId="0" xfId="0" applyNumberFormat="1" applyFont="1"/>
    <xf numFmtId="0" fontId="0" fillId="0" borderId="0" xfId="0" applyBorder="1" applyAlignment="1">
      <alignment horizontal="left"/>
    </xf>
    <xf numFmtId="0" fontId="0" fillId="0" borderId="7" xfId="0" applyBorder="1" applyAlignment="1">
      <alignment horizontal="center"/>
    </xf>
    <xf numFmtId="0" fontId="0" fillId="0" borderId="0" xfId="0" applyFill="1" applyBorder="1" applyAlignment="1">
      <alignment horizontal="center"/>
    </xf>
    <xf numFmtId="0" fontId="84" fillId="0" borderId="0" xfId="0" applyFont="1" applyFill="1"/>
    <xf numFmtId="0" fontId="84" fillId="0" borderId="0" xfId="0" applyFont="1" applyFill="1" applyBorder="1"/>
    <xf numFmtId="0" fontId="80" fillId="0" borderId="0" xfId="0" applyFont="1" applyFill="1" applyBorder="1" applyAlignment="1">
      <alignment horizontal="center"/>
    </xf>
    <xf numFmtId="4" fontId="80" fillId="0" borderId="0" xfId="0" applyNumberFormat="1" applyFont="1" applyFill="1" applyBorder="1" applyAlignment="1">
      <alignment horizontal="right"/>
    </xf>
    <xf numFmtId="3" fontId="85" fillId="0" borderId="0" xfId="0" applyNumberFormat="1" applyFont="1" applyFill="1" applyBorder="1"/>
    <xf numFmtId="0" fontId="86" fillId="0" borderId="0" xfId="0" applyFont="1" applyFill="1" applyBorder="1"/>
    <xf numFmtId="0" fontId="87" fillId="0" borderId="0" xfId="0" applyFont="1" applyFill="1" applyBorder="1"/>
    <xf numFmtId="0" fontId="88" fillId="0" borderId="0" xfId="0" applyFont="1" applyFill="1"/>
    <xf numFmtId="0" fontId="88" fillId="0" borderId="7" xfId="0" applyFont="1" applyBorder="1" applyAlignment="1">
      <alignment horizontal="center"/>
    </xf>
    <xf numFmtId="0" fontId="88" fillId="0" borderId="1" xfId="0" applyFont="1" applyBorder="1" applyAlignment="1">
      <alignment horizontal="center"/>
    </xf>
    <xf numFmtId="0" fontId="88" fillId="0" borderId="0" xfId="0" applyFont="1" applyBorder="1"/>
    <xf numFmtId="0" fontId="88" fillId="0" borderId="0" xfId="0" applyFont="1"/>
    <xf numFmtId="0" fontId="67" fillId="0" borderId="22" xfId="0" applyFont="1" applyBorder="1" applyAlignment="1">
      <alignment vertical="top"/>
    </xf>
    <xf numFmtId="0" fontId="0" fillId="0" borderId="44" xfId="0" applyFill="1" applyBorder="1" applyAlignment="1">
      <alignment horizontal="center"/>
    </xf>
    <xf numFmtId="0" fontId="0" fillId="0" borderId="0" xfId="0"/>
    <xf numFmtId="0" fontId="42" fillId="0" borderId="1" xfId="0" applyFont="1" applyFill="1" applyBorder="1" applyAlignment="1">
      <alignment horizontal="center"/>
    </xf>
    <xf numFmtId="0" fontId="0" fillId="0" borderId="0" xfId="0"/>
    <xf numFmtId="0" fontId="42" fillId="0" borderId="1" xfId="0" applyFont="1" applyBorder="1" applyAlignment="1">
      <alignment horizontal="center"/>
    </xf>
    <xf numFmtId="4" fontId="12" fillId="0" borderId="36" xfId="0" applyNumberFormat="1" applyFont="1" applyFill="1" applyBorder="1" applyAlignment="1">
      <alignment horizontal="right"/>
    </xf>
    <xf numFmtId="0" fontId="12" fillId="0" borderId="1" xfId="0" applyFont="1" applyFill="1" applyBorder="1" applyAlignment="1">
      <alignment vertical="center"/>
    </xf>
    <xf numFmtId="0" fontId="71" fillId="9" borderId="1" xfId="0" applyFont="1" applyFill="1" applyBorder="1"/>
    <xf numFmtId="0" fontId="72" fillId="9" borderId="1" xfId="0" applyFont="1" applyFill="1" applyBorder="1" applyAlignment="1">
      <alignment vertical="center"/>
    </xf>
    <xf numFmtId="0" fontId="71" fillId="0" borderId="0" xfId="0" applyFont="1"/>
    <xf numFmtId="0" fontId="15" fillId="9" borderId="1" xfId="0" applyFont="1" applyFill="1" applyBorder="1"/>
    <xf numFmtId="0" fontId="65" fillId="9" borderId="1" xfId="0" applyFont="1" applyFill="1" applyBorder="1"/>
    <xf numFmtId="0" fontId="65" fillId="0" borderId="0" xfId="0" applyFont="1"/>
    <xf numFmtId="0" fontId="0" fillId="0" borderId="0" xfId="0" applyBorder="1" applyAlignment="1">
      <alignment horizontal="center"/>
    </xf>
    <xf numFmtId="0" fontId="89" fillId="0" borderId="0" xfId="0" applyFont="1"/>
    <xf numFmtId="0" fontId="0" fillId="0" borderId="10" xfId="0" applyFill="1" applyBorder="1"/>
    <xf numFmtId="0" fontId="0" fillId="0" borderId="11" xfId="0" applyFill="1" applyBorder="1"/>
    <xf numFmtId="0" fontId="0" fillId="0" borderId="37" xfId="0" applyFill="1" applyBorder="1"/>
    <xf numFmtId="0" fontId="0" fillId="0" borderId="20" xfId="0" applyFill="1" applyBorder="1"/>
    <xf numFmtId="0" fontId="0" fillId="0" borderId="45" xfId="0" applyBorder="1"/>
    <xf numFmtId="0" fontId="0" fillId="0" borderId="20" xfId="0" applyBorder="1"/>
    <xf numFmtId="0" fontId="0" fillId="0" borderId="32" xfId="0" applyFill="1" applyBorder="1"/>
    <xf numFmtId="0" fontId="0" fillId="0" borderId="5" xfId="0" applyBorder="1" applyAlignment="1">
      <alignment wrapText="1"/>
    </xf>
    <xf numFmtId="0" fontId="0" fillId="0" borderId="5" xfId="0" applyBorder="1"/>
    <xf numFmtId="0" fontId="0" fillId="0" borderId="27" xfId="0" applyBorder="1"/>
    <xf numFmtId="0" fontId="0" fillId="0" borderId="27" xfId="0" applyBorder="1" applyAlignment="1">
      <alignment wrapText="1"/>
    </xf>
    <xf numFmtId="0" fontId="0" fillId="0" borderId="46" xfId="0" applyBorder="1"/>
    <xf numFmtId="0" fontId="0" fillId="0" borderId="13" xfId="0" applyFill="1" applyBorder="1"/>
    <xf numFmtId="0" fontId="0" fillId="0" borderId="17" xfId="0" applyFill="1" applyBorder="1"/>
    <xf numFmtId="0" fontId="0" fillId="0" borderId="41" xfId="0" applyFill="1" applyBorder="1"/>
    <xf numFmtId="0" fontId="0" fillId="0" borderId="14" xfId="0" applyFill="1" applyBorder="1"/>
    <xf numFmtId="0" fontId="0" fillId="0" borderId="27" xfId="0" applyFill="1" applyBorder="1"/>
    <xf numFmtId="0" fontId="0" fillId="0" borderId="46" xfId="0" applyFill="1" applyBorder="1"/>
    <xf numFmtId="0" fontId="0" fillId="0" borderId="1" xfId="0" applyFill="1" applyBorder="1" applyAlignment="1">
      <alignment wrapText="1"/>
    </xf>
    <xf numFmtId="0" fontId="0" fillId="0" borderId="0" xfId="0" applyBorder="1" applyAlignment="1">
      <alignment wrapText="1"/>
    </xf>
    <xf numFmtId="0" fontId="0" fillId="0" borderId="0" xfId="0" applyFont="1" applyFill="1"/>
    <xf numFmtId="8" fontId="0" fillId="0" borderId="0" xfId="0" applyNumberFormat="1" applyFont="1" applyFill="1" applyBorder="1"/>
    <xf numFmtId="0" fontId="0" fillId="0" borderId="47" xfId="0" applyFill="1" applyBorder="1"/>
    <xf numFmtId="0" fontId="0" fillId="0" borderId="6" xfId="0" applyFill="1" applyBorder="1"/>
    <xf numFmtId="0" fontId="0" fillId="0" borderId="16" xfId="0" applyFill="1" applyBorder="1"/>
    <xf numFmtId="0" fontId="71" fillId="0" borderId="1" xfId="0" applyFont="1" applyBorder="1"/>
    <xf numFmtId="0" fontId="71" fillId="0" borderId="1" xfId="0" applyFont="1" applyBorder="1" applyAlignment="1">
      <alignment horizontal="center"/>
    </xf>
    <xf numFmtId="0" fontId="90" fillId="0" borderId="0" xfId="0" applyFont="1" applyBorder="1"/>
    <xf numFmtId="0" fontId="90" fillId="0" borderId="0" xfId="0" applyFont="1"/>
    <xf numFmtId="0" fontId="71" fillId="0" borderId="1" xfId="0" applyFont="1" applyFill="1" applyBorder="1" applyAlignment="1">
      <alignment horizontal="center"/>
    </xf>
    <xf numFmtId="0" fontId="84" fillId="0" borderId="0" xfId="0" applyFont="1"/>
    <xf numFmtId="0" fontId="86" fillId="0" borderId="0" xfId="0" applyFont="1" applyBorder="1"/>
    <xf numFmtId="0" fontId="86" fillId="0" borderId="0" xfId="0" applyFont="1" applyBorder="1" applyAlignment="1">
      <alignment horizontal="center"/>
    </xf>
    <xf numFmtId="0" fontId="86" fillId="0" borderId="0" xfId="0" applyFont="1" applyFill="1" applyBorder="1" applyAlignment="1">
      <alignment horizontal="center"/>
    </xf>
    <xf numFmtId="0" fontId="86" fillId="0" borderId="0" xfId="0" applyFont="1"/>
    <xf numFmtId="0" fontId="86" fillId="0" borderId="1" xfId="0" applyFont="1" applyBorder="1"/>
    <xf numFmtId="0" fontId="33" fillId="16" borderId="0" xfId="20" applyFont="1" applyFill="1" applyBorder="1" applyAlignment="1">
      <alignment horizontal="center" vertical="center" wrapText="1"/>
      <protection/>
    </xf>
    <xf numFmtId="0" fontId="0" fillId="0" borderId="0" xfId="0" applyAlignment="1">
      <alignment/>
    </xf>
    <xf numFmtId="0" fontId="42" fillId="0" borderId="1" xfId="0" applyFont="1" applyFill="1" applyBorder="1" applyAlignment="1">
      <alignment horizontal="center"/>
    </xf>
    <xf numFmtId="0" fontId="0" fillId="0" borderId="0" xfId="0"/>
    <xf numFmtId="4" fontId="54" fillId="0" borderId="9" xfId="0" applyNumberFormat="1" applyFont="1" applyBorder="1"/>
    <xf numFmtId="4" fontId="39" fillId="7" borderId="1" xfId="0" applyNumberFormat="1" applyFont="1" applyFill="1" applyBorder="1" applyAlignment="1">
      <alignment horizontal="right"/>
    </xf>
    <xf numFmtId="0" fontId="32" fillId="0" borderId="0" xfId="0" applyFont="1" applyFill="1" applyBorder="1" applyAlignment="1">
      <alignment/>
    </xf>
    <xf numFmtId="49" fontId="4" fillId="0" borderId="0" xfId="0" applyNumberFormat="1" applyFont="1" applyAlignment="1">
      <alignment horizontal="center" vertical="center"/>
    </xf>
    <xf numFmtId="0" fontId="56" fillId="2" borderId="0" xfId="0" applyFont="1" applyFill="1" applyAlignment="1">
      <alignment horizontal="center"/>
    </xf>
    <xf numFmtId="0" fontId="55" fillId="0" borderId="0" xfId="0" applyFont="1" applyAlignment="1">
      <alignment horizontal="center"/>
    </xf>
    <xf numFmtId="0" fontId="28" fillId="0" borderId="0" xfId="0" applyFont="1" applyAlignment="1">
      <alignment wrapText="1"/>
    </xf>
    <xf numFmtId="0" fontId="0" fillId="0" borderId="0" xfId="0" applyAlignment="1">
      <alignment/>
    </xf>
    <xf numFmtId="0" fontId="32" fillId="0" borderId="0" xfId="0" applyFont="1" applyAlignment="1">
      <alignment horizontal="left" wrapText="1"/>
    </xf>
    <xf numFmtId="0" fontId="0" fillId="0" borderId="0" xfId="0" applyFont="1" applyAlignment="1">
      <alignment horizontal="left"/>
    </xf>
    <xf numFmtId="0" fontId="9" fillId="2" borderId="4" xfId="20" applyFont="1" applyFill="1" applyBorder="1" applyAlignment="1">
      <alignment horizontal="left"/>
      <protection/>
    </xf>
    <xf numFmtId="164" fontId="91" fillId="2" borderId="4" xfId="0" applyNumberFormat="1" applyFont="1" applyFill="1" applyBorder="1" applyAlignment="1">
      <alignment horizontal="center" wrapText="1"/>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18" xfId="0" applyFont="1" applyFill="1" applyBorder="1" applyAlignment="1">
      <alignment horizontal="left"/>
    </xf>
    <xf numFmtId="164" fontId="0" fillId="0" borderId="7" xfId="0" applyNumberFormat="1" applyBorder="1" applyAlignment="1">
      <alignment horizontal="center"/>
    </xf>
    <xf numFmtId="164" fontId="0" fillId="0" borderId="18" xfId="0" applyNumberFormat="1" applyBorder="1" applyAlignment="1">
      <alignment horizontal="center"/>
    </xf>
    <xf numFmtId="0" fontId="9" fillId="17" borderId="48" xfId="20" applyFont="1" applyFill="1" applyBorder="1" applyAlignment="1">
      <alignment/>
      <protection/>
    </xf>
    <xf numFmtId="0" fontId="0" fillId="0" borderId="48" xfId="0" applyBorder="1" applyAlignment="1">
      <alignment/>
    </xf>
    <xf numFmtId="0" fontId="27" fillId="0" borderId="48" xfId="0" applyFont="1" applyFill="1" applyBorder="1" applyAlignment="1">
      <alignment horizontal="left" vertical="center" wrapText="1"/>
    </xf>
    <xf numFmtId="0" fontId="42" fillId="0" borderId="1" xfId="0" applyFont="1" applyFill="1" applyBorder="1" applyAlignment="1">
      <alignment horizontal="center"/>
    </xf>
    <xf numFmtId="0" fontId="30" fillId="8" borderId="0" xfId="0" applyFont="1" applyFill="1" applyBorder="1" applyAlignment="1">
      <alignment horizontal="left" wrapText="1"/>
    </xf>
    <xf numFmtId="0" fontId="62" fillId="11" borderId="1" xfId="0" applyFont="1" applyFill="1" applyBorder="1" applyAlignment="1">
      <alignment horizontal="left" vertical="center"/>
    </xf>
    <xf numFmtId="0" fontId="17" fillId="11" borderId="6" xfId="0" applyFont="1" applyFill="1" applyBorder="1" applyAlignment="1">
      <alignment horizontal="left" vertical="center"/>
    </xf>
    <xf numFmtId="0" fontId="14" fillId="0" borderId="21" xfId="0" applyFont="1" applyFill="1" applyBorder="1" applyAlignment="1">
      <alignment horizontal="left"/>
    </xf>
    <xf numFmtId="0" fontId="14" fillId="0" borderId="22" xfId="0" applyFont="1" applyFill="1" applyBorder="1" applyAlignment="1">
      <alignment horizontal="left"/>
    </xf>
    <xf numFmtId="0" fontId="14" fillId="0" borderId="23" xfId="0" applyFont="1" applyFill="1" applyBorder="1" applyAlignment="1">
      <alignment horizontal="left"/>
    </xf>
    <xf numFmtId="0" fontId="26" fillId="8" borderId="22" xfId="0" applyFont="1" applyFill="1" applyBorder="1" applyAlignment="1">
      <alignment horizontal="left" wrapText="1"/>
    </xf>
    <xf numFmtId="0" fontId="0" fillId="0" borderId="22" xfId="0" applyBorder="1"/>
    <xf numFmtId="0" fontId="57" fillId="10" borderId="0" xfId="0" applyFont="1" applyFill="1" applyBorder="1" applyAlignment="1">
      <alignment horizontal="left" wrapText="1"/>
    </xf>
    <xf numFmtId="0" fontId="12" fillId="10" borderId="0" xfId="0" applyFont="1" applyFill="1" applyBorder="1" applyAlignment="1">
      <alignment horizontal="left" wrapText="1"/>
    </xf>
    <xf numFmtId="0" fontId="27" fillId="10" borderId="0" xfId="0" applyFont="1" applyFill="1" applyBorder="1" applyAlignment="1">
      <alignment horizontal="left" wrapText="1"/>
    </xf>
    <xf numFmtId="0" fontId="0" fillId="0" borderId="0" xfId="0"/>
    <xf numFmtId="0" fontId="57" fillId="10" borderId="0" xfId="0" applyFont="1" applyFill="1" applyBorder="1" applyAlignment="1">
      <alignment horizontal="left"/>
    </xf>
    <xf numFmtId="0" fontId="14" fillId="0" borderId="0" xfId="0" applyFont="1" applyFill="1" applyBorder="1" applyAlignment="1">
      <alignment horizontal="left"/>
    </xf>
    <xf numFmtId="0" fontId="27"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26" fillId="0" borderId="0" xfId="0" applyFont="1" applyFill="1" applyBorder="1" applyAlignment="1">
      <alignment horizontal="left" wrapText="1"/>
    </xf>
    <xf numFmtId="0" fontId="67" fillId="0" borderId="2" xfId="0" applyFont="1" applyBorder="1" applyAlignment="1">
      <alignment horizontal="left" vertical="top"/>
    </xf>
    <xf numFmtId="0" fontId="67" fillId="0" borderId="9" xfId="0" applyFont="1" applyBorder="1" applyAlignment="1">
      <alignment horizontal="left" vertical="top"/>
    </xf>
    <xf numFmtId="0" fontId="67" fillId="0" borderId="2" xfId="0" applyFont="1" applyBorder="1" applyAlignment="1">
      <alignment horizontal="left" vertical="top" wrapText="1"/>
    </xf>
    <xf numFmtId="0" fontId="67" fillId="0" borderId="9" xfId="0" applyFont="1" applyBorder="1" applyAlignment="1">
      <alignment horizontal="left" vertical="top" wrapText="1"/>
    </xf>
    <xf numFmtId="0" fontId="67" fillId="0" borderId="49" xfId="0" applyFont="1" applyBorder="1" applyAlignment="1">
      <alignment horizontal="left" vertical="top" wrapText="1"/>
    </xf>
    <xf numFmtId="0" fontId="67" fillId="0" borderId="2" xfId="0" applyFont="1" applyBorder="1" applyAlignment="1">
      <alignment horizontal="center" vertical="top" wrapText="1"/>
    </xf>
    <xf numFmtId="0" fontId="67" fillId="0" borderId="9" xfId="0" applyFont="1" applyBorder="1" applyAlignment="1">
      <alignment horizontal="center" vertical="top" wrapText="1"/>
    </xf>
    <xf numFmtId="0" fontId="73" fillId="5" borderId="2" xfId="0" applyFont="1" applyFill="1" applyBorder="1" applyAlignment="1">
      <alignment horizontal="left" vertical="center" wrapText="1"/>
    </xf>
    <xf numFmtId="0" fontId="73" fillId="5" borderId="3" xfId="0" applyFont="1" applyFill="1" applyBorder="1" applyAlignment="1">
      <alignment horizontal="left" vertical="center" wrapText="1"/>
    </xf>
    <xf numFmtId="0" fontId="73" fillId="5" borderId="9" xfId="0" applyFont="1" applyFill="1" applyBorder="1" applyAlignment="1">
      <alignment horizontal="left" vertical="center" wrapText="1"/>
    </xf>
    <xf numFmtId="0" fontId="73" fillId="5" borderId="2" xfId="0" applyFont="1" applyFill="1" applyBorder="1" applyAlignment="1">
      <alignment horizontal="left" vertical="center"/>
    </xf>
    <xf numFmtId="0" fontId="73" fillId="5" borderId="5" xfId="0" applyFont="1" applyFill="1" applyBorder="1" applyAlignment="1">
      <alignment horizontal="left" vertical="center"/>
    </xf>
    <xf numFmtId="0" fontId="73" fillId="5" borderId="36" xfId="0" applyFont="1" applyFill="1" applyBorder="1" applyAlignment="1">
      <alignment horizontal="left" vertical="center"/>
    </xf>
    <xf numFmtId="0" fontId="13" fillId="10" borderId="22" xfId="0" applyFont="1" applyFill="1" applyBorder="1" applyAlignment="1">
      <alignment horizontal="left" vertical="center" wrapText="1"/>
    </xf>
    <xf numFmtId="0" fontId="9" fillId="17" borderId="0" xfId="20" applyFont="1" applyFill="1" applyBorder="1" applyAlignment="1">
      <alignment horizontal="center" wrapText="1"/>
      <protection/>
    </xf>
    <xf numFmtId="0" fontId="33" fillId="15" borderId="0" xfId="20" applyFont="1" applyFill="1" applyBorder="1" applyAlignment="1">
      <alignment horizontal="center" vertical="center" wrapText="1"/>
      <protection/>
    </xf>
    <xf numFmtId="0" fontId="58" fillId="5" borderId="2" xfId="0" applyFont="1" applyFill="1" applyBorder="1" applyAlignment="1">
      <alignment horizontal="left" vertical="center"/>
    </xf>
    <xf numFmtId="0" fontId="58" fillId="5" borderId="22" xfId="0" applyFont="1" applyFill="1" applyBorder="1" applyAlignment="1">
      <alignment horizontal="left" vertical="center"/>
    </xf>
    <xf numFmtId="0" fontId="58" fillId="5" borderId="23" xfId="0" applyFont="1" applyFill="1" applyBorder="1" applyAlignment="1">
      <alignment horizontal="left" vertical="center"/>
    </xf>
    <xf numFmtId="0" fontId="58" fillId="5" borderId="21" xfId="0" applyFont="1" applyFill="1" applyBorder="1" applyAlignment="1">
      <alignment horizontal="left" vertical="center"/>
    </xf>
    <xf numFmtId="0" fontId="58" fillId="5" borderId="21" xfId="0" applyFont="1" applyFill="1" applyBorder="1" applyAlignment="1">
      <alignment horizontal="left" vertical="center" wrapText="1"/>
    </xf>
    <xf numFmtId="0" fontId="73" fillId="5" borderId="22" xfId="0" applyFont="1" applyFill="1" applyBorder="1" applyAlignment="1">
      <alignment horizontal="left" vertical="center" wrapText="1"/>
    </xf>
    <xf numFmtId="0" fontId="73" fillId="5" borderId="23" xfId="0" applyFont="1" applyFill="1" applyBorder="1" applyAlignment="1">
      <alignment horizontal="left" vertical="center" wrapText="1"/>
    </xf>
    <xf numFmtId="0" fontId="58" fillId="5" borderId="50" xfId="0" applyFont="1" applyFill="1" applyBorder="1" applyAlignment="1">
      <alignment horizontal="left" vertical="center" wrapText="1"/>
    </xf>
    <xf numFmtId="0" fontId="13" fillId="10" borderId="50"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51" xfId="0" applyFont="1" applyFill="1" applyBorder="1" applyAlignment="1">
      <alignment horizontal="left" vertical="center" wrapText="1"/>
    </xf>
    <xf numFmtId="0" fontId="13" fillId="18" borderId="46" xfId="0" applyFont="1" applyFill="1" applyBorder="1" applyAlignment="1">
      <alignment horizontal="left" wrapText="1"/>
    </xf>
    <xf numFmtId="0" fontId="13" fillId="18" borderId="0" xfId="0" applyFont="1" applyFill="1" applyBorder="1" applyAlignment="1">
      <alignment horizontal="left" wrapText="1"/>
    </xf>
    <xf numFmtId="0" fontId="13" fillId="18" borderId="33" xfId="0" applyFont="1" applyFill="1" applyBorder="1" applyAlignment="1">
      <alignment horizontal="left" wrapText="1"/>
    </xf>
    <xf numFmtId="0" fontId="30" fillId="0" borderId="0" xfId="0" applyFont="1" applyFill="1" applyBorder="1" applyAlignment="1">
      <alignment horizontal="left" wrapText="1"/>
    </xf>
    <xf numFmtId="0" fontId="15" fillId="13" borderId="0" xfId="0" applyFont="1" applyFill="1" applyBorder="1" applyAlignment="1">
      <alignment horizontal="left"/>
    </xf>
    <xf numFmtId="0" fontId="0" fillId="13" borderId="0" xfId="0" applyFill="1" applyAlignment="1">
      <alignment/>
    </xf>
    <xf numFmtId="0" fontId="0" fillId="13" borderId="52" xfId="0" applyFill="1" applyBorder="1" applyAlignment="1">
      <alignment/>
    </xf>
    <xf numFmtId="0" fontId="9" fillId="19" borderId="48" xfId="20" applyFont="1" applyFill="1" applyBorder="1" applyAlignment="1">
      <alignment/>
      <protection/>
    </xf>
    <xf numFmtId="0" fontId="0" fillId="16" borderId="48" xfId="0" applyFill="1" applyBorder="1" applyAlignment="1">
      <alignment/>
    </xf>
    <xf numFmtId="0" fontId="16" fillId="0" borderId="1" xfId="0" applyFont="1" applyFill="1" applyBorder="1" applyAlignment="1">
      <alignment horizontal="left" vertical="center" wrapText="1"/>
    </xf>
    <xf numFmtId="0" fontId="57" fillId="10" borderId="0" xfId="0" applyFont="1" applyFill="1" applyBorder="1" applyAlignment="1">
      <alignment horizontal="left"/>
    </xf>
    <xf numFmtId="0" fontId="26" fillId="8" borderId="0" xfId="0" applyFont="1" applyFill="1" applyBorder="1" applyAlignment="1">
      <alignment horizontal="left"/>
    </xf>
    <xf numFmtId="0" fontId="26" fillId="8" borderId="0" xfId="0" applyFont="1" applyFill="1" applyBorder="1" applyAlignment="1">
      <alignment horizontal="left"/>
    </xf>
    <xf numFmtId="0" fontId="26" fillId="10" borderId="0" xfId="0" applyFont="1" applyFill="1" applyBorder="1" applyAlignment="1">
      <alignment horizontal="left" wrapText="1"/>
    </xf>
  </cellXfs>
  <cellStyles count="8">
    <cellStyle name="Normal" xfId="0"/>
    <cellStyle name="Percent" xfId="15"/>
    <cellStyle name="Currency" xfId="16"/>
    <cellStyle name="Currency [0]" xfId="17"/>
    <cellStyle name="Comma" xfId="18"/>
    <cellStyle name="Comma [0]" xfId="19"/>
    <cellStyle name="normální_List1" xfId="20"/>
    <cellStyle name="Normální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workbookViewId="0" topLeftCell="A1">
      <selection activeCell="E16" sqref="E16"/>
    </sheetView>
  </sheetViews>
  <sheetFormatPr defaultColWidth="8.796875" defaultRowHeight="18.75"/>
  <cols>
    <col min="1" max="1" width="43.69921875" style="0" customWidth="1"/>
    <col min="2" max="2" width="39.69921875" style="0" customWidth="1"/>
    <col min="4" max="4" width="9.69921875" style="0" bestFit="1" customWidth="1"/>
  </cols>
  <sheetData>
    <row r="1" spans="1:7" ht="51.75" customHeight="1">
      <c r="A1" s="496"/>
      <c r="B1" s="496"/>
      <c r="C1" s="36"/>
      <c r="D1" s="37"/>
      <c r="E1" s="37"/>
      <c r="F1" s="37"/>
      <c r="G1" s="37"/>
    </row>
    <row r="2" spans="1:7" ht="23.25">
      <c r="A2" s="497" t="s">
        <v>310</v>
      </c>
      <c r="B2" s="497"/>
      <c r="C2" s="497"/>
      <c r="D2" s="497"/>
      <c r="E2" s="39"/>
      <c r="F2" s="39"/>
      <c r="G2" s="39"/>
    </row>
    <row r="3" spans="1:7" ht="23.25">
      <c r="A3" s="230"/>
      <c r="B3" s="231"/>
      <c r="C3" s="38"/>
      <c r="D3" s="39"/>
      <c r="E3" s="39"/>
      <c r="F3" s="39"/>
      <c r="G3" s="39"/>
    </row>
    <row r="4" ht="18.75">
      <c r="B4" s="119"/>
    </row>
    <row r="7" spans="1:4" ht="33.75">
      <c r="A7" s="498" t="s">
        <v>30</v>
      </c>
      <c r="B7" s="498"/>
      <c r="C7" s="498"/>
      <c r="D7" s="498"/>
    </row>
    <row r="8" spans="1:3" ht="18.75">
      <c r="A8" s="111"/>
      <c r="B8" s="411"/>
      <c r="C8" s="55"/>
    </row>
    <row r="20" spans="1:3" ht="18.75">
      <c r="A20" s="410"/>
      <c r="C20" s="45" t="s">
        <v>32</v>
      </c>
    </row>
    <row r="21" spans="1:4" ht="18.75">
      <c r="A21" s="410"/>
      <c r="C21" s="499" t="s">
        <v>308</v>
      </c>
      <c r="D21" s="500"/>
    </row>
  </sheetData>
  <mergeCells count="4">
    <mergeCell ref="A1:B1"/>
    <mergeCell ref="A2:D2"/>
    <mergeCell ref="A7:D7"/>
    <mergeCell ref="C21:D21"/>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topLeftCell="A1">
      <selection activeCell="D18" sqref="D18"/>
    </sheetView>
  </sheetViews>
  <sheetFormatPr defaultColWidth="8.796875" defaultRowHeight="18.75"/>
  <cols>
    <col min="1" max="1" width="43.69921875" style="0" customWidth="1"/>
    <col min="2" max="2" width="39.69921875" style="0" customWidth="1"/>
    <col min="3" max="4" width="9.69921875" style="0" bestFit="1" customWidth="1"/>
  </cols>
  <sheetData>
    <row r="1" spans="1:7" ht="51.75" customHeight="1">
      <c r="A1" s="496"/>
      <c r="B1" s="496"/>
      <c r="C1" s="36"/>
      <c r="D1" s="37"/>
      <c r="E1" s="37"/>
      <c r="F1" s="37"/>
      <c r="G1" s="37"/>
    </row>
    <row r="2" spans="1:7" ht="23.25">
      <c r="A2" s="497" t="s">
        <v>310</v>
      </c>
      <c r="B2" s="497"/>
      <c r="C2" s="38"/>
      <c r="D2" s="39"/>
      <c r="E2" s="39"/>
      <c r="F2" s="39"/>
      <c r="G2" s="39"/>
    </row>
    <row r="3" spans="1:7" ht="23.25">
      <c r="A3" s="230"/>
      <c r="B3" s="231"/>
      <c r="C3" s="38"/>
      <c r="D3" s="39"/>
      <c r="E3" s="39"/>
      <c r="F3" s="39"/>
      <c r="G3" s="39"/>
    </row>
    <row r="4" spans="1:7" ht="18.75">
      <c r="A4" s="40" t="s">
        <v>35</v>
      </c>
      <c r="B4" s="40"/>
      <c r="C4" s="41"/>
      <c r="D4" s="42"/>
      <c r="E4" s="43"/>
      <c r="F4" s="43"/>
      <c r="G4" s="43"/>
    </row>
    <row r="5" spans="1:7" ht="18.75">
      <c r="A5" s="44" t="s">
        <v>31</v>
      </c>
      <c r="B5" s="45" t="s">
        <v>32</v>
      </c>
      <c r="C5" s="41"/>
      <c r="D5" s="42"/>
      <c r="E5" s="43"/>
      <c r="F5" s="43"/>
      <c r="G5" s="43"/>
    </row>
    <row r="6" spans="1:7" ht="18.75">
      <c r="A6" s="46"/>
      <c r="B6" s="47" t="s">
        <v>33</v>
      </c>
      <c r="C6" s="41"/>
      <c r="D6" s="42"/>
      <c r="E6" s="43"/>
      <c r="F6" s="43"/>
      <c r="G6" s="43"/>
    </row>
    <row r="7" spans="1:7" ht="18.75">
      <c r="A7" s="46"/>
      <c r="B7" s="48" t="s">
        <v>34</v>
      </c>
      <c r="C7" s="41"/>
      <c r="D7" s="42"/>
      <c r="E7" s="43"/>
      <c r="F7" s="43"/>
      <c r="G7" s="43"/>
    </row>
    <row r="8" spans="1:7" ht="18.75">
      <c r="A8" s="46"/>
      <c r="B8" s="48"/>
      <c r="C8" s="41"/>
      <c r="D8" s="42"/>
      <c r="E8" s="43"/>
      <c r="F8" s="43"/>
      <c r="G8" s="43"/>
    </row>
    <row r="9" spans="1:7" ht="18.75">
      <c r="A9" s="44" t="s">
        <v>307</v>
      </c>
      <c r="B9" s="48" t="s">
        <v>308</v>
      </c>
      <c r="C9" s="41"/>
      <c r="D9" s="42"/>
      <c r="E9" s="43"/>
      <c r="F9" s="43"/>
      <c r="G9" s="43"/>
    </row>
    <row r="10" spans="1:7" ht="18.75">
      <c r="A10" s="501"/>
      <c r="B10" s="502"/>
      <c r="C10" s="41"/>
      <c r="D10" s="42"/>
      <c r="E10" s="43"/>
      <c r="F10" s="43"/>
      <c r="G10" s="43"/>
    </row>
    <row r="11" spans="1:7" ht="18.75">
      <c r="A11" s="49"/>
      <c r="B11" s="50"/>
      <c r="C11" s="41"/>
      <c r="D11" s="42"/>
      <c r="E11" s="43"/>
      <c r="F11" s="43"/>
      <c r="G11" s="43"/>
    </row>
    <row r="12" spans="1:7" ht="21">
      <c r="A12" s="51" t="s">
        <v>36</v>
      </c>
      <c r="B12" s="33" t="s">
        <v>13</v>
      </c>
      <c r="C12" s="41"/>
      <c r="D12" s="42"/>
      <c r="E12" s="43"/>
      <c r="F12" s="43"/>
      <c r="G12" s="43"/>
    </row>
    <row r="13" spans="1:7" ht="21">
      <c r="A13" s="51" t="s">
        <v>28</v>
      </c>
      <c r="B13" s="33"/>
      <c r="C13" s="41"/>
      <c r="D13" s="42"/>
      <c r="E13" s="43"/>
      <c r="F13" s="43"/>
      <c r="G13" s="43"/>
    </row>
    <row r="14" spans="1:7" ht="18.75">
      <c r="A14" s="31" t="s">
        <v>207</v>
      </c>
      <c r="B14" s="32">
        <f>'Kollárova ulice  - Kácení, likd'!G34</f>
        <v>0</v>
      </c>
      <c r="C14" s="41"/>
      <c r="D14" s="42"/>
      <c r="E14" s="43"/>
      <c r="F14" s="43"/>
      <c r="G14" s="43"/>
    </row>
    <row r="15" spans="1:7" ht="18.75">
      <c r="A15" s="31" t="s">
        <v>212</v>
      </c>
      <c r="B15" s="32">
        <f>'Kollárova ulice - Sadové úpravy'!F25</f>
        <v>0</v>
      </c>
      <c r="C15" s="41"/>
      <c r="D15" s="42"/>
      <c r="E15" s="43"/>
      <c r="F15" s="43"/>
      <c r="G15" s="43"/>
    </row>
    <row r="16" spans="1:7" ht="18.75">
      <c r="A16" s="31" t="s">
        <v>213</v>
      </c>
      <c r="B16" s="32">
        <f>'Kollárova ul. - Rozvojová péče'!F19</f>
        <v>0</v>
      </c>
      <c r="C16" s="41"/>
      <c r="D16" s="42"/>
      <c r="E16" s="43"/>
      <c r="F16" s="43"/>
      <c r="G16" s="43"/>
    </row>
    <row r="17" spans="1:7" ht="18.75">
      <c r="A17" s="319" t="s">
        <v>281</v>
      </c>
      <c r="B17" s="320">
        <f>'Kollárova ul. - nezpůsobilé v.'!F43</f>
        <v>0</v>
      </c>
      <c r="C17" s="41"/>
      <c r="D17" s="42"/>
      <c r="E17" s="43"/>
      <c r="F17" s="43"/>
      <c r="G17" s="43"/>
    </row>
    <row r="18" spans="1:7" s="2" customFormat="1" ht="18.75">
      <c r="A18" s="113" t="s">
        <v>27</v>
      </c>
      <c r="B18" s="114">
        <f>SUM(B14:B17)</f>
        <v>0</v>
      </c>
      <c r="C18" s="115"/>
      <c r="D18" s="324"/>
      <c r="E18" s="116"/>
      <c r="F18" s="116"/>
      <c r="G18" s="116"/>
    </row>
    <row r="19" spans="1:7" s="2" customFormat="1" ht="30.75">
      <c r="A19" s="113" t="s">
        <v>282</v>
      </c>
      <c r="B19" s="114">
        <f>VRN!J9</f>
        <v>0</v>
      </c>
      <c r="C19" s="115"/>
      <c r="D19" s="324"/>
      <c r="E19" s="116"/>
      <c r="F19" s="116"/>
      <c r="G19" s="116"/>
    </row>
    <row r="20" spans="1:7" s="2" customFormat="1" ht="18.75">
      <c r="A20" s="113"/>
      <c r="B20" s="114"/>
      <c r="C20" s="115"/>
      <c r="D20" s="324"/>
      <c r="E20" s="116"/>
      <c r="F20" s="116"/>
      <c r="G20" s="116"/>
    </row>
    <row r="21" spans="1:7" ht="18.75">
      <c r="A21" s="118" t="s">
        <v>14</v>
      </c>
      <c r="B21" s="494">
        <f>SUM(B18:B19)</f>
        <v>0</v>
      </c>
      <c r="C21" s="52"/>
      <c r="D21" s="53"/>
      <c r="E21" s="54"/>
      <c r="F21" s="43"/>
      <c r="G21" s="43"/>
    </row>
    <row r="22" spans="1:7" ht="18.75">
      <c r="A22" s="118" t="s">
        <v>15</v>
      </c>
      <c r="B22" s="117">
        <f>B21*0.21</f>
        <v>0</v>
      </c>
      <c r="C22" s="41"/>
      <c r="D22" s="42"/>
      <c r="E22" s="43"/>
      <c r="F22" s="43"/>
      <c r="G22" s="43"/>
    </row>
    <row r="23" spans="1:7" ht="18.75">
      <c r="A23" s="118" t="s">
        <v>16</v>
      </c>
      <c r="B23" s="494">
        <f>B21+B22</f>
        <v>0</v>
      </c>
      <c r="C23" s="41"/>
      <c r="D23" s="42"/>
      <c r="E23" s="43"/>
      <c r="F23" s="43"/>
      <c r="G23" s="43"/>
    </row>
    <row r="24" ht="18.75">
      <c r="C24" s="55"/>
    </row>
    <row r="25" spans="1:7" ht="18.75">
      <c r="A25" s="96" t="s">
        <v>311</v>
      </c>
      <c r="B25" s="93"/>
      <c r="C25" s="41"/>
      <c r="D25" s="42"/>
      <c r="E25" s="43"/>
      <c r="F25" s="43"/>
      <c r="G25" s="43"/>
    </row>
    <row r="27" ht="19.5" thickBot="1"/>
    <row r="28" spans="1:2" s="121" customFormat="1" ht="24" thickBot="1">
      <c r="A28" s="120" t="s">
        <v>29</v>
      </c>
      <c r="B28" s="493">
        <f>+B23</f>
        <v>0</v>
      </c>
    </row>
    <row r="29" ht="18.75">
      <c r="B29" s="119"/>
    </row>
    <row r="30" spans="1:2" ht="18.75">
      <c r="A30" t="s">
        <v>312</v>
      </c>
      <c r="B30" s="119"/>
    </row>
    <row r="31" ht="18.75">
      <c r="B31" s="119" t="s">
        <v>309</v>
      </c>
    </row>
    <row r="35" spans="1:3" ht="18.75">
      <c r="A35" s="111"/>
      <c r="B35" s="56"/>
      <c r="C35" s="55"/>
    </row>
  </sheetData>
  <mergeCells count="3">
    <mergeCell ref="A1:B1"/>
    <mergeCell ref="A10:B10"/>
    <mergeCell ref="A2:B2"/>
  </mergeCells>
  <printOptions/>
  <pageMargins left="0.7" right="0.7" top="0.787401575" bottom="0.787401575" header="0.3" footer="0.3"/>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topLeftCell="A1">
      <selection activeCell="J6" sqref="J6:K8"/>
    </sheetView>
  </sheetViews>
  <sheetFormatPr defaultColWidth="8.796875" defaultRowHeight="18.75"/>
  <sheetData>
    <row r="1" spans="1:11" s="492" customFormat="1" ht="23.25">
      <c r="A1" s="497" t="s">
        <v>310</v>
      </c>
      <c r="B1" s="497"/>
      <c r="C1" s="497"/>
      <c r="D1" s="497"/>
      <c r="E1" s="497"/>
      <c r="F1" s="497"/>
      <c r="G1" s="497"/>
      <c r="H1" s="497"/>
      <c r="I1" s="497"/>
      <c r="J1" s="497"/>
      <c r="K1" s="497"/>
    </row>
    <row r="5" spans="1:11" ht="18.75">
      <c r="A5" s="495" t="s">
        <v>377</v>
      </c>
      <c r="B5" s="114"/>
      <c r="C5" s="490"/>
      <c r="D5" s="490"/>
      <c r="E5" s="490"/>
      <c r="F5" s="490"/>
      <c r="G5" s="490"/>
      <c r="H5" s="490"/>
      <c r="I5" s="490"/>
      <c r="J5" s="490"/>
      <c r="K5" s="490"/>
    </row>
    <row r="6" spans="1:11" ht="18.75">
      <c r="A6" s="505" t="s">
        <v>375</v>
      </c>
      <c r="B6" s="506"/>
      <c r="C6" s="506"/>
      <c r="D6" s="506"/>
      <c r="E6" s="506"/>
      <c r="F6" s="506"/>
      <c r="G6" s="506"/>
      <c r="H6" s="506"/>
      <c r="I6" s="507"/>
      <c r="J6" s="508"/>
      <c r="K6" s="509"/>
    </row>
    <row r="7" spans="1:11" ht="18.75">
      <c r="A7" s="505" t="s">
        <v>374</v>
      </c>
      <c r="B7" s="506"/>
      <c r="C7" s="506"/>
      <c r="D7" s="506"/>
      <c r="E7" s="506"/>
      <c r="F7" s="506"/>
      <c r="G7" s="506"/>
      <c r="H7" s="506"/>
      <c r="I7" s="507"/>
      <c r="J7" s="508"/>
      <c r="K7" s="509"/>
    </row>
    <row r="8" spans="1:11" ht="18.75">
      <c r="A8" s="505" t="s">
        <v>376</v>
      </c>
      <c r="B8" s="506"/>
      <c r="C8" s="506"/>
      <c r="D8" s="506"/>
      <c r="E8" s="506"/>
      <c r="F8" s="506"/>
      <c r="G8" s="506"/>
      <c r="H8" s="506"/>
      <c r="I8" s="507"/>
      <c r="J8" s="508"/>
      <c r="K8" s="509"/>
    </row>
    <row r="9" spans="1:11" s="2" customFormat="1" ht="18.75">
      <c r="A9" s="503" t="s">
        <v>378</v>
      </c>
      <c r="B9" s="503"/>
      <c r="C9" s="503"/>
      <c r="D9" s="503"/>
      <c r="E9" s="503"/>
      <c r="F9" s="503"/>
      <c r="G9" s="503"/>
      <c r="H9" s="503"/>
      <c r="I9" s="503"/>
      <c r="J9" s="504">
        <f>SUM(J6:K8)</f>
        <v>0</v>
      </c>
      <c r="K9" s="504"/>
    </row>
  </sheetData>
  <mergeCells count="9">
    <mergeCell ref="A9:I9"/>
    <mergeCell ref="J9:K9"/>
    <mergeCell ref="A1:K1"/>
    <mergeCell ref="A6:I6"/>
    <mergeCell ref="A7:I7"/>
    <mergeCell ref="A8:I8"/>
    <mergeCell ref="J6:K6"/>
    <mergeCell ref="J7:K7"/>
    <mergeCell ref="J8:K8"/>
  </mergeCells>
  <printOptions/>
  <pageMargins left="0.7" right="0.7" top="0.787401575" bottom="0.7874015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topLeftCell="A1">
      <selection activeCell="E58" sqref="E58:E60"/>
    </sheetView>
  </sheetViews>
  <sheetFormatPr defaultColWidth="8.796875" defaultRowHeight="18.75"/>
  <cols>
    <col min="1" max="1" width="6.59765625" style="0" customWidth="1"/>
    <col min="2" max="2" width="61.3984375" style="0" customWidth="1"/>
    <col min="3" max="3" width="10.19921875" style="0" customWidth="1"/>
    <col min="4" max="4" width="0.203125" style="0" customWidth="1"/>
    <col min="5" max="5" width="8.8984375" style="0" bestFit="1" customWidth="1"/>
    <col min="6" max="6" width="10.09765625" style="0" bestFit="1" customWidth="1"/>
    <col min="7" max="7" width="13.8984375" style="167" customWidth="1"/>
    <col min="8" max="8" width="8.796875" style="0" customWidth="1"/>
    <col min="9" max="9" width="24.296875" style="0" customWidth="1"/>
    <col min="10" max="13" width="8.796875" style="0" customWidth="1"/>
    <col min="15" max="15" width="8.796875" style="0" customWidth="1"/>
  </cols>
  <sheetData>
    <row r="1" spans="1:8" ht="23.25">
      <c r="A1" s="497" t="s">
        <v>310</v>
      </c>
      <c r="B1" s="497"/>
      <c r="C1" s="497"/>
      <c r="D1" s="497"/>
      <c r="E1" s="497"/>
      <c r="F1" s="497"/>
      <c r="G1" s="497"/>
      <c r="H1" s="39"/>
    </row>
    <row r="2" spans="1:7" s="96" customFormat="1" ht="15.75">
      <c r="A2" s="96" t="s">
        <v>311</v>
      </c>
      <c r="B2" s="93"/>
      <c r="C2" s="93"/>
      <c r="D2" s="93"/>
      <c r="E2" s="93"/>
      <c r="F2" s="93"/>
      <c r="G2" s="151"/>
    </row>
    <row r="3" spans="1:7" s="96" customFormat="1" ht="28.5" customHeight="1">
      <c r="A3" s="512" t="s">
        <v>277</v>
      </c>
      <c r="B3" s="512"/>
      <c r="C3" s="512"/>
      <c r="D3" s="512"/>
      <c r="E3" s="511"/>
      <c r="F3" s="93"/>
      <c r="G3" s="151"/>
    </row>
    <row r="4" spans="2:7" s="70" customFormat="1" ht="15.75">
      <c r="B4" s="71"/>
      <c r="C4" s="71"/>
      <c r="D4" s="71"/>
      <c r="E4" s="71"/>
      <c r="F4" s="71"/>
      <c r="G4" s="152"/>
    </row>
    <row r="5" spans="1:7" s="70" customFormat="1" ht="15.75">
      <c r="A5" s="70" t="s">
        <v>19</v>
      </c>
      <c r="B5" s="71"/>
      <c r="C5" s="71"/>
      <c r="D5" s="71"/>
      <c r="E5" s="71"/>
      <c r="F5" s="71"/>
      <c r="G5" s="152"/>
    </row>
    <row r="6" spans="1:7" ht="18.75" customHeight="1">
      <c r="A6" s="57" t="s">
        <v>22</v>
      </c>
      <c r="B6" s="510" t="s">
        <v>327</v>
      </c>
      <c r="C6" s="511"/>
      <c r="D6" s="343"/>
      <c r="E6" s="122"/>
      <c r="F6" s="122"/>
      <c r="G6" s="122"/>
    </row>
    <row r="7" spans="1:7" s="70" customFormat="1" ht="18.75" customHeight="1">
      <c r="A7" s="72" t="s">
        <v>20</v>
      </c>
      <c r="B7" s="73" t="s">
        <v>21</v>
      </c>
      <c r="C7" s="4" t="s">
        <v>0</v>
      </c>
      <c r="D7" s="4"/>
      <c r="E7" s="74" t="s">
        <v>1</v>
      </c>
      <c r="F7" s="4" t="s">
        <v>2</v>
      </c>
      <c r="G7" s="153" t="s">
        <v>3</v>
      </c>
    </row>
    <row r="8" spans="1:7" s="2" customFormat="1" ht="19.5" thickBot="1">
      <c r="A8" s="75" t="s">
        <v>249</v>
      </c>
      <c r="B8" s="75"/>
      <c r="C8" s="76"/>
      <c r="D8" s="76"/>
      <c r="E8" s="77"/>
      <c r="F8" s="76"/>
      <c r="G8" s="154"/>
    </row>
    <row r="9" spans="1:7" s="2" customFormat="1" ht="18.75">
      <c r="A9" s="326">
        <v>1</v>
      </c>
      <c r="B9" s="125" t="s">
        <v>37</v>
      </c>
      <c r="C9" s="126" t="s">
        <v>4</v>
      </c>
      <c r="D9" s="345"/>
      <c r="E9" s="168">
        <v>0.0024</v>
      </c>
      <c r="F9" s="127"/>
      <c r="G9" s="185">
        <f>+F9*E9</f>
        <v>0</v>
      </c>
    </row>
    <row r="10" spans="1:7" s="2" customFormat="1" ht="19.5" thickBot="1">
      <c r="A10" s="327">
        <v>2</v>
      </c>
      <c r="B10" s="128" t="s">
        <v>38</v>
      </c>
      <c r="C10" s="129" t="s">
        <v>4</v>
      </c>
      <c r="D10" s="346"/>
      <c r="E10" s="169">
        <v>0.0004</v>
      </c>
      <c r="F10" s="130"/>
      <c r="G10" s="186">
        <f>+F10*E10</f>
        <v>0</v>
      </c>
    </row>
    <row r="11" spans="1:7" s="2" customFormat="1" ht="21" customHeight="1">
      <c r="A11" s="328"/>
      <c r="B11" s="522" t="s">
        <v>39</v>
      </c>
      <c r="C11" s="522"/>
      <c r="D11" s="522"/>
      <c r="E11" s="522"/>
      <c r="F11" s="183"/>
      <c r="G11" s="184"/>
    </row>
    <row r="12" spans="1:7" s="2" customFormat="1" ht="21" customHeight="1">
      <c r="A12" s="329"/>
      <c r="B12" s="523" t="s">
        <v>250</v>
      </c>
      <c r="C12" s="523"/>
      <c r="D12" s="523"/>
      <c r="E12" s="523"/>
      <c r="F12" s="124"/>
      <c r="G12" s="155"/>
    </row>
    <row r="13" spans="1:7" s="2" customFormat="1" ht="19.5" thickBot="1">
      <c r="A13" s="330">
        <v>3</v>
      </c>
      <c r="B13" s="109" t="s">
        <v>23</v>
      </c>
      <c r="C13" s="110" t="s">
        <v>5</v>
      </c>
      <c r="D13" s="110"/>
      <c r="E13" s="88">
        <v>1</v>
      </c>
      <c r="F13" s="89"/>
      <c r="G13" s="186">
        <f>+F13*E13</f>
        <v>0</v>
      </c>
    </row>
    <row r="14" spans="1:7" s="96" customFormat="1" ht="15.75">
      <c r="A14" s="90" t="s">
        <v>24</v>
      </c>
      <c r="B14" s="91"/>
      <c r="C14" s="92"/>
      <c r="D14" s="92"/>
      <c r="E14" s="92"/>
      <c r="F14" s="92"/>
      <c r="G14" s="156">
        <f>SUM(G9:G13)</f>
        <v>0</v>
      </c>
    </row>
    <row r="15" spans="1:7" s="96" customFormat="1" ht="15.75">
      <c r="A15" s="143"/>
      <c r="B15" s="143"/>
      <c r="C15" s="106"/>
      <c r="D15" s="106"/>
      <c r="E15" s="106"/>
      <c r="F15" s="106"/>
      <c r="G15" s="157"/>
    </row>
    <row r="16" spans="1:11" s="70" customFormat="1" ht="18.75" customHeight="1" thickBot="1">
      <c r="A16" s="72" t="s">
        <v>20</v>
      </c>
      <c r="B16" s="73" t="s">
        <v>21</v>
      </c>
      <c r="C16" s="4" t="s">
        <v>0</v>
      </c>
      <c r="D16" s="4"/>
      <c r="E16" s="74" t="s">
        <v>1</v>
      </c>
      <c r="F16" s="4" t="s">
        <v>2</v>
      </c>
      <c r="G16" s="153" t="s">
        <v>3</v>
      </c>
      <c r="I16" s="232"/>
      <c r="J16" s="232"/>
      <c r="K16" s="232"/>
    </row>
    <row r="17" spans="1:11" s="2" customFormat="1" ht="19.5" thickBot="1">
      <c r="A17" s="133" t="s">
        <v>48</v>
      </c>
      <c r="B17" s="134"/>
      <c r="C17" s="140"/>
      <c r="D17" s="347"/>
      <c r="E17" s="141"/>
      <c r="F17" s="142"/>
      <c r="G17" s="158"/>
      <c r="I17" s="361"/>
      <c r="J17" s="20"/>
      <c r="K17" s="20"/>
    </row>
    <row r="18" spans="1:11" s="2" customFormat="1" ht="18.75">
      <c r="A18" s="517" t="s">
        <v>285</v>
      </c>
      <c r="B18" s="518"/>
      <c r="C18" s="519"/>
      <c r="D18" s="307"/>
      <c r="E18" s="131"/>
      <c r="F18" s="132"/>
      <c r="G18" s="159"/>
      <c r="I18" s="527"/>
      <c r="J18" s="527"/>
      <c r="K18" s="527"/>
    </row>
    <row r="19" spans="1:11" s="2" customFormat="1" ht="18.75">
      <c r="A19" s="192">
        <v>4</v>
      </c>
      <c r="B19" s="275" t="s">
        <v>40</v>
      </c>
      <c r="C19" s="135" t="s">
        <v>5</v>
      </c>
      <c r="D19" s="135"/>
      <c r="E19" s="351">
        <v>2</v>
      </c>
      <c r="F19" s="276"/>
      <c r="G19" s="386">
        <f>+E19*F19</f>
        <v>0</v>
      </c>
      <c r="I19" s="350"/>
      <c r="J19" s="6"/>
      <c r="K19" s="7"/>
    </row>
    <row r="20" spans="1:11" s="2" customFormat="1" ht="18.75">
      <c r="A20" s="192">
        <v>5</v>
      </c>
      <c r="B20" s="275" t="s">
        <v>41</v>
      </c>
      <c r="C20" s="135" t="s">
        <v>5</v>
      </c>
      <c r="D20" s="135"/>
      <c r="E20" s="351">
        <v>1</v>
      </c>
      <c r="F20" s="276"/>
      <c r="G20" s="386">
        <f>+E20*F20</f>
        <v>0</v>
      </c>
      <c r="I20" s="350"/>
      <c r="J20" s="6"/>
      <c r="K20" s="7"/>
    </row>
    <row r="21" spans="1:11" s="2" customFormat="1" ht="19.5" thickBot="1">
      <c r="A21" s="331">
        <v>6</v>
      </c>
      <c r="B21" s="357" t="s">
        <v>313</v>
      </c>
      <c r="C21" s="136" t="s">
        <v>5</v>
      </c>
      <c r="D21" s="136"/>
      <c r="E21" s="358">
        <v>1</v>
      </c>
      <c r="F21" s="359"/>
      <c r="G21" s="387">
        <f>+E21*F21</f>
        <v>0</v>
      </c>
      <c r="I21" s="350"/>
      <c r="J21" s="6"/>
      <c r="K21" s="7"/>
    </row>
    <row r="22" spans="1:11" s="2" customFormat="1" ht="18.75" customHeight="1">
      <c r="A22" s="520" t="s">
        <v>43</v>
      </c>
      <c r="B22" s="521"/>
      <c r="C22" s="521"/>
      <c r="D22" s="392"/>
      <c r="E22" s="187"/>
      <c r="F22" s="188"/>
      <c r="G22" s="189"/>
      <c r="I22" s="350"/>
      <c r="J22" s="6"/>
      <c r="K22" s="7"/>
    </row>
    <row r="23" spans="2:11" ht="39" customHeight="1" thickBot="1">
      <c r="B23" s="524" t="s">
        <v>265</v>
      </c>
      <c r="C23" s="525"/>
      <c r="D23" s="525"/>
      <c r="E23" s="525"/>
      <c r="G23"/>
      <c r="I23" s="350"/>
      <c r="J23" s="6"/>
      <c r="K23" s="7"/>
    </row>
    <row r="24" spans="1:11" s="96" customFormat="1" ht="16.5" thickBot="1">
      <c r="A24" s="146" t="s">
        <v>49</v>
      </c>
      <c r="B24" s="147"/>
      <c r="C24" s="148"/>
      <c r="D24" s="348"/>
      <c r="E24" s="149"/>
      <c r="F24" s="150"/>
      <c r="G24" s="161">
        <f>+G19+G20+G21</f>
        <v>0</v>
      </c>
      <c r="I24" s="350"/>
      <c r="J24" s="6"/>
      <c r="K24" s="7"/>
    </row>
    <row r="25" spans="1:11" s="2" customFormat="1" ht="42.75" customHeight="1">
      <c r="A25" s="144"/>
      <c r="B25" s="145"/>
      <c r="C25" s="145"/>
      <c r="D25" s="342"/>
      <c r="E25" s="81"/>
      <c r="F25" s="86"/>
      <c r="G25" s="160"/>
      <c r="I25" s="350"/>
      <c r="J25" s="6"/>
      <c r="K25" s="7"/>
    </row>
    <row r="26" spans="1:11" s="175" customFormat="1" ht="15.75">
      <c r="A26" s="105"/>
      <c r="B26" s="105"/>
      <c r="C26" s="105"/>
      <c r="D26" s="105"/>
      <c r="E26" s="176"/>
      <c r="F26" s="177"/>
      <c r="G26" s="178"/>
      <c r="I26" s="350"/>
      <c r="J26" s="6"/>
      <c r="K26" s="7"/>
    </row>
    <row r="27" spans="1:11" s="70" customFormat="1" ht="18.75" customHeight="1">
      <c r="A27" s="72" t="s">
        <v>20</v>
      </c>
      <c r="B27" s="73" t="s">
        <v>21</v>
      </c>
      <c r="C27" s="4" t="s">
        <v>0</v>
      </c>
      <c r="D27" s="4"/>
      <c r="E27" s="74" t="s">
        <v>1</v>
      </c>
      <c r="F27" s="4" t="s">
        <v>2</v>
      </c>
      <c r="G27" s="153" t="s">
        <v>3</v>
      </c>
      <c r="I27" s="528"/>
      <c r="J27" s="528"/>
      <c r="K27" s="528"/>
    </row>
    <row r="28" spans="1:11" s="2" customFormat="1" ht="19.5" thickBot="1">
      <c r="A28" s="516" t="s">
        <v>283</v>
      </c>
      <c r="B28" s="516"/>
      <c r="C28" s="205"/>
      <c r="D28" s="205"/>
      <c r="E28" s="206"/>
      <c r="F28" s="207"/>
      <c r="G28" s="208"/>
      <c r="I28" s="529"/>
      <c r="J28" s="529"/>
      <c r="K28" s="529"/>
    </row>
    <row r="29" spans="1:11" s="2" customFormat="1" ht="18.75">
      <c r="A29" s="373">
        <v>7</v>
      </c>
      <c r="B29" s="374" t="s">
        <v>51</v>
      </c>
      <c r="C29" s="375" t="s">
        <v>8</v>
      </c>
      <c r="D29" s="376"/>
      <c r="E29" s="377">
        <v>13</v>
      </c>
      <c r="F29" s="377"/>
      <c r="G29" s="378">
        <f>+E29*F29</f>
        <v>0</v>
      </c>
      <c r="I29" s="528"/>
      <c r="J29" s="530"/>
      <c r="K29" s="530"/>
    </row>
    <row r="30" spans="1:11" s="2" customFormat="1" ht="19.5" thickBot="1">
      <c r="A30" s="379">
        <v>8</v>
      </c>
      <c r="B30" s="380" t="s">
        <v>52</v>
      </c>
      <c r="C30" s="381" t="s">
        <v>8</v>
      </c>
      <c r="D30" s="382"/>
      <c r="E30" s="383">
        <v>6.5</v>
      </c>
      <c r="F30" s="383"/>
      <c r="G30" s="384">
        <f>+E30*F30</f>
        <v>0</v>
      </c>
      <c r="I30" s="362"/>
      <c r="J30" s="363"/>
      <c r="K30" s="5"/>
    </row>
    <row r="31" spans="1:11" s="2" customFormat="1" ht="18.75">
      <c r="A31" s="514" t="s">
        <v>53</v>
      </c>
      <c r="B31" s="514"/>
      <c r="C31" s="514"/>
      <c r="D31" s="340"/>
      <c r="E31" s="209"/>
      <c r="F31" s="210"/>
      <c r="G31" s="211"/>
      <c r="I31" s="20"/>
      <c r="J31" s="20"/>
      <c r="K31" s="20"/>
    </row>
    <row r="32" spans="1:11" s="96" customFormat="1" ht="15.75">
      <c r="A32" s="515" t="s">
        <v>283</v>
      </c>
      <c r="B32" s="515"/>
      <c r="C32" s="179"/>
      <c r="D32" s="179"/>
      <c r="E32" s="180"/>
      <c r="F32" s="181"/>
      <c r="G32" s="182">
        <f>+G30+G29</f>
        <v>0</v>
      </c>
      <c r="I32" s="350"/>
      <c r="J32" s="360"/>
      <c r="K32" s="7"/>
    </row>
    <row r="33" spans="1:11" s="2" customFormat="1" ht="19.5" thickBot="1">
      <c r="A33" s="20"/>
      <c r="B33" s="82"/>
      <c r="C33" s="6"/>
      <c r="D33" s="6"/>
      <c r="E33" s="7"/>
      <c r="F33" s="8"/>
      <c r="G33" s="163"/>
      <c r="I33" s="137"/>
      <c r="J33" s="138"/>
      <c r="K33" s="139"/>
    </row>
    <row r="34" spans="2:11" s="2" customFormat="1" ht="19.5" thickBot="1">
      <c r="B34" s="9" t="s">
        <v>47</v>
      </c>
      <c r="C34" s="10"/>
      <c r="D34" s="10"/>
      <c r="E34" s="10"/>
      <c r="F34" s="10"/>
      <c r="G34" s="164">
        <f>+G32+G24+G14</f>
        <v>0</v>
      </c>
      <c r="I34" s="524"/>
      <c r="J34" s="524"/>
      <c r="K34" s="524"/>
    </row>
    <row r="35" spans="2:11" s="2" customFormat="1" ht="18.75">
      <c r="B35" s="5"/>
      <c r="C35" s="6"/>
      <c r="D35" s="6"/>
      <c r="E35" s="7"/>
      <c r="F35" s="8"/>
      <c r="G35" s="165"/>
      <c r="I35" s="526"/>
      <c r="J35" s="526"/>
      <c r="K35" s="526"/>
    </row>
    <row r="36" spans="1:7" s="2" customFormat="1" ht="18.75">
      <c r="A36" s="97" t="s">
        <v>25</v>
      </c>
      <c r="B36" s="98"/>
      <c r="C36" s="99"/>
      <c r="D36" s="99"/>
      <c r="E36" s="100"/>
      <c r="F36" s="101"/>
      <c r="G36" s="166"/>
    </row>
    <row r="37" spans="1:7" s="2" customFormat="1" ht="19.5" thickBot="1">
      <c r="A37" s="2" t="s">
        <v>205</v>
      </c>
      <c r="B37" s="11"/>
      <c r="C37" s="12"/>
      <c r="D37" s="12"/>
      <c r="E37" s="12"/>
      <c r="F37" s="12"/>
      <c r="G37" s="13"/>
    </row>
    <row r="38" spans="1:7" s="2" customFormat="1" ht="48" thickBot="1">
      <c r="A38" s="213" t="s">
        <v>55</v>
      </c>
      <c r="B38" s="408" t="s">
        <v>56</v>
      </c>
      <c r="C38" s="214" t="s">
        <v>284</v>
      </c>
      <c r="D38" s="214" t="s">
        <v>315</v>
      </c>
      <c r="E38" s="215" t="s">
        <v>58</v>
      </c>
      <c r="F38" s="215"/>
      <c r="G38" s="215" t="s">
        <v>278</v>
      </c>
    </row>
    <row r="39" spans="1:7" s="1" customFormat="1" ht="28.5" customHeight="1" thickBot="1">
      <c r="A39" s="407" t="s">
        <v>106</v>
      </c>
      <c r="B39" s="409" t="s">
        <v>107</v>
      </c>
      <c r="C39" s="385">
        <v>20</v>
      </c>
      <c r="D39" s="349">
        <f aca="true" t="shared" si="0" ref="D39:D42">+C39*1.37</f>
        <v>27.400000000000002</v>
      </c>
      <c r="E39" s="219" t="s">
        <v>108</v>
      </c>
      <c r="F39" s="219"/>
      <c r="G39" s="219" t="s">
        <v>63</v>
      </c>
    </row>
    <row r="40" spans="1:7" s="1" customFormat="1" ht="28.5" customHeight="1" thickBot="1">
      <c r="A40" s="407" t="s">
        <v>109</v>
      </c>
      <c r="B40" s="409" t="s">
        <v>107</v>
      </c>
      <c r="C40" s="385">
        <v>20</v>
      </c>
      <c r="D40" s="349">
        <f t="shared" si="0"/>
        <v>27.400000000000002</v>
      </c>
      <c r="E40" s="219"/>
      <c r="F40" s="219"/>
      <c r="G40" s="219" t="s">
        <v>63</v>
      </c>
    </row>
    <row r="41" spans="1:7" s="1" customFormat="1" ht="19.5" thickBot="1">
      <c r="A41" s="407" t="s">
        <v>110</v>
      </c>
      <c r="B41" s="409" t="s">
        <v>100</v>
      </c>
      <c r="C41" s="385">
        <v>40</v>
      </c>
      <c r="D41" s="349">
        <f t="shared" si="0"/>
        <v>54.800000000000004</v>
      </c>
      <c r="E41" s="219" t="s">
        <v>111</v>
      </c>
      <c r="F41" s="219"/>
      <c r="G41" s="219" t="s">
        <v>63</v>
      </c>
    </row>
    <row r="42" spans="1:7" s="1" customFormat="1" ht="19.5" thickBot="1">
      <c r="A42" s="407" t="s">
        <v>115</v>
      </c>
      <c r="B42" s="409" t="s">
        <v>100</v>
      </c>
      <c r="C42" s="385">
        <v>25</v>
      </c>
      <c r="D42" s="349">
        <f t="shared" si="0"/>
        <v>34.25</v>
      </c>
      <c r="E42" s="219" t="s">
        <v>116</v>
      </c>
      <c r="F42" s="219"/>
      <c r="G42" s="219" t="s">
        <v>63</v>
      </c>
    </row>
    <row r="43" spans="1:7" ht="18.75">
      <c r="A43" s="221" t="s">
        <v>161</v>
      </c>
      <c r="B43" s="221"/>
      <c r="C43" s="221"/>
      <c r="D43" s="221"/>
      <c r="E43" s="221"/>
      <c r="F43" s="221"/>
      <c r="G43" s="221"/>
    </row>
    <row r="44" ht="18.75">
      <c r="A44" t="s">
        <v>206</v>
      </c>
    </row>
    <row r="45" spans="1:7" ht="18.75" customHeight="1">
      <c r="A45" s="224" t="s">
        <v>162</v>
      </c>
      <c r="B45" s="224" t="s">
        <v>6</v>
      </c>
      <c r="C45" s="225" t="s">
        <v>163</v>
      </c>
      <c r="D45" s="225"/>
      <c r="E45" s="224" t="s">
        <v>164</v>
      </c>
      <c r="F45" s="224" t="s">
        <v>59</v>
      </c>
      <c r="G45" s="316"/>
    </row>
    <row r="46" spans="1:7" s="416" customFormat="1" ht="15.75">
      <c r="A46" s="513" t="s">
        <v>169</v>
      </c>
      <c r="B46" s="413" t="s">
        <v>170</v>
      </c>
      <c r="C46" s="414" t="s">
        <v>171</v>
      </c>
      <c r="D46" s="414"/>
      <c r="E46" s="413"/>
      <c r="F46" s="72" t="s">
        <v>63</v>
      </c>
      <c r="G46" s="415"/>
    </row>
    <row r="47" spans="1:7" s="416" customFormat="1" ht="15.75">
      <c r="A47" s="513"/>
      <c r="B47" s="413" t="s">
        <v>166</v>
      </c>
      <c r="C47" s="417"/>
      <c r="D47" s="417"/>
      <c r="E47" s="413"/>
      <c r="F47" s="72" t="s">
        <v>63</v>
      </c>
      <c r="G47" s="415"/>
    </row>
    <row r="48" spans="1:7" s="416" customFormat="1" ht="15.75">
      <c r="A48" s="513" t="s">
        <v>175</v>
      </c>
      <c r="B48" s="418" t="s">
        <v>176</v>
      </c>
      <c r="C48" s="417" t="s">
        <v>167</v>
      </c>
      <c r="D48" s="417"/>
      <c r="E48" s="72"/>
      <c r="F48" s="72" t="s">
        <v>63</v>
      </c>
      <c r="G48" s="415"/>
    </row>
    <row r="49" spans="1:7" s="416" customFormat="1" ht="15.75">
      <c r="A49" s="513"/>
      <c r="B49" s="418" t="s">
        <v>177</v>
      </c>
      <c r="C49" s="417"/>
      <c r="D49" s="417"/>
      <c r="E49" s="72"/>
      <c r="F49" s="72" t="s">
        <v>63</v>
      </c>
      <c r="G49" s="415"/>
    </row>
    <row r="50" spans="1:7" s="416" customFormat="1" ht="15.75">
      <c r="A50" s="417" t="s">
        <v>178</v>
      </c>
      <c r="B50" s="413" t="s">
        <v>179</v>
      </c>
      <c r="C50" s="414" t="s">
        <v>180</v>
      </c>
      <c r="D50" s="414"/>
      <c r="E50" s="72" t="s">
        <v>181</v>
      </c>
      <c r="F50" s="419" t="s">
        <v>63</v>
      </c>
      <c r="G50" s="420"/>
    </row>
    <row r="51" spans="1:7" s="416" customFormat="1" ht="15.75">
      <c r="A51" s="417" t="s">
        <v>182</v>
      </c>
      <c r="B51" s="413" t="s">
        <v>183</v>
      </c>
      <c r="C51" s="414" t="s">
        <v>184</v>
      </c>
      <c r="D51" s="414"/>
      <c r="E51" s="72" t="s">
        <v>181</v>
      </c>
      <c r="F51" s="72" t="s">
        <v>63</v>
      </c>
      <c r="G51" s="415"/>
    </row>
    <row r="52" spans="1:7" s="416" customFormat="1" ht="15.75">
      <c r="A52" s="417" t="s">
        <v>185</v>
      </c>
      <c r="B52" s="413" t="s">
        <v>183</v>
      </c>
      <c r="C52" s="414" t="s">
        <v>186</v>
      </c>
      <c r="D52" s="414"/>
      <c r="E52" s="72" t="s">
        <v>181</v>
      </c>
      <c r="F52" s="72" t="s">
        <v>63</v>
      </c>
      <c r="G52" s="415"/>
    </row>
    <row r="53" spans="1:7" s="416" customFormat="1" ht="15.75">
      <c r="A53" s="417" t="s">
        <v>190</v>
      </c>
      <c r="B53" s="419" t="s">
        <v>191</v>
      </c>
      <c r="C53" s="414" t="s">
        <v>192</v>
      </c>
      <c r="D53" s="414"/>
      <c r="E53" s="72"/>
      <c r="F53" s="72" t="s">
        <v>63</v>
      </c>
      <c r="G53" s="415"/>
    </row>
    <row r="54" spans="1:7" s="416" customFormat="1" ht="15.75">
      <c r="A54" s="417" t="s">
        <v>193</v>
      </c>
      <c r="B54" s="72" t="s">
        <v>194</v>
      </c>
      <c r="C54" s="414" t="s">
        <v>195</v>
      </c>
      <c r="D54" s="414"/>
      <c r="E54" s="72"/>
      <c r="F54" s="72" t="s">
        <v>63</v>
      </c>
      <c r="G54" s="415"/>
    </row>
    <row r="55" s="416" customFormat="1" ht="15.75">
      <c r="G55" s="421"/>
    </row>
    <row r="56" spans="1:7" s="70" customFormat="1" ht="18.75" customHeight="1">
      <c r="A56" s="72" t="s">
        <v>20</v>
      </c>
      <c r="B56" s="73" t="s">
        <v>21</v>
      </c>
      <c r="C56" s="260" t="s">
        <v>0</v>
      </c>
      <c r="D56" s="260"/>
      <c r="E56" s="74" t="s">
        <v>1</v>
      </c>
      <c r="F56" s="233"/>
      <c r="G56" s="301"/>
    </row>
    <row r="57" spans="1:7" ht="18.75">
      <c r="A57" s="104"/>
      <c r="B57" s="104" t="s">
        <v>208</v>
      </c>
      <c r="C57" s="104"/>
      <c r="D57" s="104"/>
      <c r="E57" s="104"/>
      <c r="F57" s="35"/>
      <c r="G57" s="302"/>
    </row>
    <row r="58" spans="1:5" ht="18.75">
      <c r="A58" s="104"/>
      <c r="B58" s="412" t="s">
        <v>211</v>
      </c>
      <c r="C58" s="299" t="s">
        <v>8</v>
      </c>
      <c r="D58" s="339"/>
      <c r="E58" s="491">
        <v>13</v>
      </c>
    </row>
    <row r="59" spans="1:7" s="416" customFormat="1" ht="15.75">
      <c r="A59" s="412"/>
      <c r="B59" s="412" t="s">
        <v>340</v>
      </c>
      <c r="C59" s="442" t="s">
        <v>7</v>
      </c>
      <c r="D59" s="440">
        <v>17</v>
      </c>
      <c r="E59" s="491">
        <v>28</v>
      </c>
      <c r="G59" s="421"/>
    </row>
    <row r="60" spans="1:5" ht="18.75">
      <c r="A60" s="104"/>
      <c r="B60" s="412" t="s">
        <v>209</v>
      </c>
      <c r="C60" s="325" t="s">
        <v>9</v>
      </c>
      <c r="D60" s="339"/>
      <c r="E60" s="491">
        <v>20.8</v>
      </c>
    </row>
    <row r="61" spans="3:5" ht="18.75">
      <c r="C61" s="303"/>
      <c r="D61" s="303"/>
      <c r="E61" s="303"/>
    </row>
  </sheetData>
  <mergeCells count="19">
    <mergeCell ref="I35:K35"/>
    <mergeCell ref="I18:K18"/>
    <mergeCell ref="I27:K27"/>
    <mergeCell ref="I28:K28"/>
    <mergeCell ref="I29:K29"/>
    <mergeCell ref="I34:K34"/>
    <mergeCell ref="A1:G1"/>
    <mergeCell ref="B6:C6"/>
    <mergeCell ref="A3:E3"/>
    <mergeCell ref="A48:A49"/>
    <mergeCell ref="A46:A47"/>
    <mergeCell ref="A31:C31"/>
    <mergeCell ref="A32:B32"/>
    <mergeCell ref="A28:B28"/>
    <mergeCell ref="A18:C18"/>
    <mergeCell ref="A22:C22"/>
    <mergeCell ref="B11:E11"/>
    <mergeCell ref="B12:E12"/>
    <mergeCell ref="B23:E23"/>
  </mergeCells>
  <printOptions/>
  <pageMargins left="0.7" right="0.7" top="0.787401575" bottom="0.787401575" header="0.3" footer="0.3"/>
  <pageSetup horizontalDpi="600" verticalDpi="600" orientation="landscape" paperSize="9" scale="68"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4"/>
  <sheetViews>
    <sheetView workbookViewId="0" topLeftCell="A1">
      <selection activeCell="E21" sqref="E21:E22"/>
    </sheetView>
  </sheetViews>
  <sheetFormatPr defaultColWidth="8.796875" defaultRowHeight="18.75"/>
  <cols>
    <col min="2" max="2" width="55.8984375" style="0" customWidth="1"/>
    <col min="3" max="3" width="11.69921875" style="0" customWidth="1"/>
    <col min="4" max="4" width="8.796875" style="0" customWidth="1"/>
    <col min="5" max="5" width="11.3984375" style="0" customWidth="1"/>
    <col min="6" max="6" width="17.19921875" style="0" customWidth="1"/>
    <col min="7" max="8" width="10.5" style="0" hidden="1" customWidth="1"/>
    <col min="9" max="11" width="8.796875" style="0" hidden="1" customWidth="1"/>
  </cols>
  <sheetData>
    <row r="1" spans="1:7" ht="23.25">
      <c r="A1" s="497" t="s">
        <v>310</v>
      </c>
      <c r="B1" s="497"/>
      <c r="C1" s="497"/>
      <c r="D1" s="497"/>
      <c r="E1" s="497"/>
      <c r="F1" s="497"/>
      <c r="G1" s="39"/>
    </row>
    <row r="2" spans="1:9" s="96" customFormat="1" ht="15.75">
      <c r="A2" s="96" t="s">
        <v>311</v>
      </c>
      <c r="B2" s="93"/>
      <c r="C2" s="93"/>
      <c r="D2" s="93"/>
      <c r="E2" s="93"/>
      <c r="F2" s="151"/>
      <c r="G2" s="93"/>
      <c r="H2" s="94"/>
      <c r="I2" s="95"/>
    </row>
    <row r="3" spans="1:9" s="96" customFormat="1" ht="18.75">
      <c r="A3" s="512" t="s">
        <v>277</v>
      </c>
      <c r="B3" s="512"/>
      <c r="C3" s="512"/>
      <c r="D3" s="511"/>
      <c r="E3" s="93"/>
      <c r="F3" s="151"/>
      <c r="G3" s="93"/>
      <c r="H3" s="94"/>
      <c r="I3" s="95"/>
    </row>
    <row r="4" spans="2:9" s="96" customFormat="1" ht="15.75">
      <c r="B4" s="93"/>
      <c r="C4" s="93"/>
      <c r="D4" s="93"/>
      <c r="E4" s="93"/>
      <c r="F4" s="151"/>
      <c r="G4" s="93"/>
      <c r="H4" s="94"/>
      <c r="I4" s="95"/>
    </row>
    <row r="5" spans="1:9" s="96" customFormat="1" ht="18.75" customHeight="1">
      <c r="A5" s="546" t="s">
        <v>54</v>
      </c>
      <c r="B5" s="546"/>
      <c r="C5" s="546"/>
      <c r="D5" s="546"/>
      <c r="E5" s="546"/>
      <c r="F5" s="546"/>
      <c r="G5" s="93"/>
      <c r="H5" s="94"/>
      <c r="I5" s="95"/>
    </row>
    <row r="6" spans="2:9" s="96" customFormat="1" ht="15.75">
      <c r="B6" s="93"/>
      <c r="C6" s="93"/>
      <c r="D6" s="93"/>
      <c r="E6" s="93"/>
      <c r="F6" s="151"/>
      <c r="G6" s="93"/>
      <c r="H6" s="94"/>
      <c r="I6" s="95"/>
    </row>
    <row r="7" spans="1:9" ht="18.75" customHeight="1">
      <c r="A7" s="545" t="s">
        <v>214</v>
      </c>
      <c r="B7" s="545"/>
      <c r="C7" s="545"/>
      <c r="D7" s="545"/>
      <c r="E7" s="545"/>
      <c r="F7" s="545"/>
      <c r="G7" s="19"/>
      <c r="H7" s="15"/>
      <c r="I7" s="16"/>
    </row>
    <row r="8" spans="1:9" s="2" customFormat="1" ht="18.75" customHeight="1">
      <c r="A8" s="396"/>
      <c r="B8" s="396"/>
      <c r="C8" s="396"/>
      <c r="D8" s="396"/>
      <c r="E8" s="396"/>
      <c r="F8" s="396"/>
      <c r="G8" s="19"/>
      <c r="H8" s="15"/>
      <c r="I8" s="16"/>
    </row>
    <row r="9" spans="1:9" s="2" customFormat="1" ht="18.75" customHeight="1" thickBot="1">
      <c r="A9" s="399" t="s">
        <v>20</v>
      </c>
      <c r="B9" s="73" t="s">
        <v>21</v>
      </c>
      <c r="C9" s="4" t="s">
        <v>0</v>
      </c>
      <c r="D9" s="74" t="s">
        <v>1</v>
      </c>
      <c r="E9" s="4" t="s">
        <v>2</v>
      </c>
      <c r="F9" s="260" t="s">
        <v>3</v>
      </c>
      <c r="G9" s="19"/>
      <c r="H9" s="15"/>
      <c r="I9" s="16"/>
    </row>
    <row r="10" spans="1:9" s="2" customFormat="1" ht="18.75" customHeight="1">
      <c r="A10" s="551" t="s">
        <v>325</v>
      </c>
      <c r="B10" s="552"/>
      <c r="C10" s="553"/>
      <c r="D10" s="554"/>
      <c r="E10" s="552"/>
      <c r="F10" s="552"/>
      <c r="G10" s="19"/>
      <c r="H10" s="15"/>
      <c r="I10" s="16"/>
    </row>
    <row r="11" spans="1:9" s="2" customFormat="1" ht="18.75" customHeight="1" thickBot="1">
      <c r="A11" s="400">
        <v>1</v>
      </c>
      <c r="B11" s="401" t="s">
        <v>365</v>
      </c>
      <c r="C11" s="402" t="s">
        <v>326</v>
      </c>
      <c r="D11" s="403">
        <v>1.615</v>
      </c>
      <c r="E11" s="443"/>
      <c r="F11" s="404">
        <f>+D11*E11</f>
        <v>0</v>
      </c>
      <c r="G11" s="19"/>
      <c r="H11" s="15"/>
      <c r="I11" s="16"/>
    </row>
    <row r="12" spans="1:9" s="2" customFormat="1" ht="18.75" customHeight="1" thickBot="1">
      <c r="A12" s="400">
        <v>2</v>
      </c>
      <c r="B12" s="401" t="s">
        <v>364</v>
      </c>
      <c r="C12" s="402" t="s">
        <v>326</v>
      </c>
      <c r="D12" s="403">
        <v>1.62</v>
      </c>
      <c r="E12" s="443"/>
      <c r="F12" s="404">
        <f>+E12*D12</f>
        <v>0</v>
      </c>
      <c r="G12" s="19"/>
      <c r="H12" s="15"/>
      <c r="I12" s="16"/>
    </row>
    <row r="13" spans="1:9" s="2" customFormat="1" ht="18.75" customHeight="1" thickBot="1">
      <c r="A13" s="400">
        <v>3</v>
      </c>
      <c r="B13" s="401" t="s">
        <v>366</v>
      </c>
      <c r="C13" s="402" t="s">
        <v>326</v>
      </c>
      <c r="D13" s="403">
        <v>1.52</v>
      </c>
      <c r="E13" s="443"/>
      <c r="F13" s="404">
        <f aca="true" t="shared" si="0" ref="F13:F14">+E13*D13</f>
        <v>0</v>
      </c>
      <c r="G13" s="19"/>
      <c r="H13" s="15"/>
      <c r="I13" s="16"/>
    </row>
    <row r="14" spans="1:9" s="2" customFormat="1" ht="18.75" customHeight="1" thickBot="1">
      <c r="A14" s="400">
        <v>4</v>
      </c>
      <c r="B14" s="401" t="s">
        <v>367</v>
      </c>
      <c r="C14" s="402" t="s">
        <v>326</v>
      </c>
      <c r="D14" s="403">
        <v>1.475</v>
      </c>
      <c r="E14" s="443"/>
      <c r="F14" s="404">
        <f t="shared" si="0"/>
        <v>0</v>
      </c>
      <c r="G14" s="19"/>
      <c r="H14" s="15"/>
      <c r="I14" s="16"/>
    </row>
    <row r="15" spans="1:9" s="2" customFormat="1" ht="54" customHeight="1">
      <c r="A15" s="555" t="s">
        <v>342</v>
      </c>
      <c r="B15" s="556"/>
      <c r="C15" s="556"/>
      <c r="D15" s="555" t="s">
        <v>330</v>
      </c>
      <c r="E15" s="556"/>
      <c r="F15" s="557"/>
      <c r="G15" s="19"/>
      <c r="H15" s="15"/>
      <c r="I15" s="16"/>
    </row>
    <row r="16" spans="1:9" s="2" customFormat="1" ht="18.75" customHeight="1" thickBot="1">
      <c r="A16" s="558"/>
      <c r="B16" s="559"/>
      <c r="C16" s="559"/>
      <c r="D16" s="558"/>
      <c r="E16" s="559"/>
      <c r="F16" s="560"/>
      <c r="G16" s="19"/>
      <c r="H16" s="15"/>
      <c r="I16" s="16"/>
    </row>
    <row r="17" spans="1:9" s="2" customFormat="1" ht="18.75" customHeight="1" thickBot="1">
      <c r="A17" s="538" t="s">
        <v>325</v>
      </c>
      <c r="B17" s="539"/>
      <c r="C17" s="540"/>
      <c r="D17" s="405"/>
      <c r="E17" s="405"/>
      <c r="F17" s="406">
        <f>+F14+F13+F12+F11</f>
        <v>0</v>
      </c>
      <c r="G17" s="19"/>
      <c r="H17" s="15"/>
      <c r="I17" s="16"/>
    </row>
    <row r="18" spans="1:9" s="2" customFormat="1" ht="18.75">
      <c r="A18" s="70" t="s">
        <v>19</v>
      </c>
      <c r="B18" s="71"/>
      <c r="C18" s="17"/>
      <c r="D18" s="17"/>
      <c r="E18" s="17"/>
      <c r="F18" s="17"/>
      <c r="G18" s="19"/>
      <c r="H18" s="15"/>
      <c r="I18" s="16"/>
    </row>
    <row r="19" spans="1:9" s="2" customFormat="1" ht="19.5" thickBot="1">
      <c r="A19" s="72" t="s">
        <v>20</v>
      </c>
      <c r="B19" s="73" t="s">
        <v>21</v>
      </c>
      <c r="C19" s="4" t="s">
        <v>0</v>
      </c>
      <c r="D19" s="74" t="s">
        <v>1</v>
      </c>
      <c r="E19" s="4" t="s">
        <v>2</v>
      </c>
      <c r="F19" s="4" t="s">
        <v>3</v>
      </c>
      <c r="G19" s="19"/>
      <c r="H19" s="15"/>
      <c r="I19" s="16"/>
    </row>
    <row r="20" spans="1:9" s="2" customFormat="1" ht="19.5" thickBot="1">
      <c r="A20" s="547" t="s">
        <v>323</v>
      </c>
      <c r="B20" s="548"/>
      <c r="C20" s="549"/>
      <c r="D20" s="550"/>
      <c r="E20" s="548"/>
      <c r="F20" s="549"/>
      <c r="G20" s="19"/>
      <c r="H20" s="15"/>
      <c r="I20" s="16"/>
    </row>
    <row r="21" spans="1:9" s="96" customFormat="1" ht="15.75">
      <c r="A21" s="332">
        <v>5</v>
      </c>
      <c r="B21" s="295" t="s">
        <v>273</v>
      </c>
      <c r="C21" s="268" t="s">
        <v>5</v>
      </c>
      <c r="D21" s="269">
        <v>102</v>
      </c>
      <c r="E21" s="269"/>
      <c r="F21" s="270">
        <f>+D21*E21</f>
        <v>0</v>
      </c>
      <c r="G21" s="234"/>
      <c r="H21" s="235"/>
      <c r="I21" s="236"/>
    </row>
    <row r="22" spans="1:9" s="96" customFormat="1" ht="16.5" thickBot="1">
      <c r="A22" s="332">
        <v>6</v>
      </c>
      <c r="B22" s="296" t="s">
        <v>303</v>
      </c>
      <c r="C22" s="297" t="s">
        <v>5</v>
      </c>
      <c r="D22" s="298">
        <v>29</v>
      </c>
      <c r="E22" s="269"/>
      <c r="F22" s="270">
        <f>+D22*E22</f>
        <v>0</v>
      </c>
      <c r="G22" s="234"/>
      <c r="H22" s="235"/>
      <c r="I22" s="236"/>
    </row>
    <row r="23" spans="1:9" s="70" customFormat="1" ht="16.5" thickBot="1">
      <c r="A23" s="541" t="s">
        <v>324</v>
      </c>
      <c r="B23" s="542"/>
      <c r="C23" s="543"/>
      <c r="D23" s="266"/>
      <c r="E23" s="267"/>
      <c r="F23" s="323">
        <f>+F21+F22</f>
        <v>0</v>
      </c>
      <c r="G23" s="257"/>
      <c r="H23" s="258"/>
      <c r="I23" s="259"/>
    </row>
    <row r="24" spans="1:9" s="96" customFormat="1" ht="50.25" customHeight="1">
      <c r="A24" s="256"/>
      <c r="B24" s="544" t="s">
        <v>368</v>
      </c>
      <c r="C24" s="544"/>
      <c r="D24" s="544"/>
      <c r="E24" s="256"/>
      <c r="F24" s="256"/>
      <c r="G24" s="234"/>
      <c r="H24" s="235"/>
      <c r="I24" s="236"/>
    </row>
    <row r="25" spans="1:11" s="102" customFormat="1" ht="15" customHeight="1">
      <c r="A25" s="240" t="s">
        <v>236</v>
      </c>
      <c r="B25" s="241"/>
      <c r="C25" s="241"/>
      <c r="D25" s="241"/>
      <c r="E25" s="242"/>
      <c r="F25" s="243">
        <f>+F23+F17</f>
        <v>0</v>
      </c>
      <c r="G25" s="103"/>
      <c r="J25" s="102">
        <v>575955.58</v>
      </c>
      <c r="K25" s="338">
        <f>+F25-J25</f>
        <v>-575955.58</v>
      </c>
    </row>
    <row r="26" spans="2:8" s="1" customFormat="1" ht="18" customHeight="1">
      <c r="B26" s="123"/>
      <c r="C26" s="123"/>
      <c r="D26" s="123"/>
      <c r="E26" s="22"/>
      <c r="F26" s="23"/>
      <c r="G26" s="14"/>
      <c r="H26" s="14"/>
    </row>
    <row r="27" spans="1:8" s="1" customFormat="1" ht="18" customHeight="1">
      <c r="A27" s="97" t="s">
        <v>26</v>
      </c>
      <c r="B27" s="98"/>
      <c r="C27" s="99"/>
      <c r="D27" s="100"/>
      <c r="E27" s="101"/>
      <c r="F27" s="98"/>
      <c r="G27" s="14"/>
      <c r="H27" s="14"/>
    </row>
    <row r="28" spans="1:8" s="1" customFormat="1" ht="18" customHeight="1">
      <c r="A28" s="397" t="s">
        <v>19</v>
      </c>
      <c r="B28" s="393"/>
      <c r="C28" s="233"/>
      <c r="D28" s="394"/>
      <c r="E28" s="395"/>
      <c r="F28" s="393"/>
      <c r="G28" s="14"/>
      <c r="H28" s="14"/>
    </row>
    <row r="29" spans="1:8" s="1" customFormat="1" ht="18" customHeight="1">
      <c r="A29" s="422"/>
      <c r="B29" s="393"/>
      <c r="C29" s="233"/>
      <c r="D29" s="394"/>
      <c r="E29" s="395"/>
      <c r="F29" s="393"/>
      <c r="G29" s="14"/>
      <c r="H29" s="14"/>
    </row>
    <row r="30" spans="1:8" s="432" customFormat="1" ht="18" customHeight="1">
      <c r="A30" s="425" t="s">
        <v>328</v>
      </c>
      <c r="B30" s="426"/>
      <c r="C30" s="427"/>
      <c r="D30" s="428"/>
      <c r="E30" s="429"/>
      <c r="F30" s="430"/>
      <c r="G30" s="431"/>
      <c r="H30" s="431"/>
    </row>
    <row r="31" spans="1:7" s="2" customFormat="1" ht="19.5" thickBot="1">
      <c r="A31" s="2" t="s">
        <v>205</v>
      </c>
      <c r="B31" s="11"/>
      <c r="C31" s="12"/>
      <c r="D31" s="12"/>
      <c r="E31" s="12"/>
      <c r="F31" s="12"/>
      <c r="G31" s="13"/>
    </row>
    <row r="32" spans="1:7" s="2" customFormat="1" ht="48" thickBot="1">
      <c r="A32" s="213" t="s">
        <v>55</v>
      </c>
      <c r="B32" s="213" t="s">
        <v>56</v>
      </c>
      <c r="C32" s="214" t="s">
        <v>284</v>
      </c>
      <c r="D32" s="214" t="s">
        <v>332</v>
      </c>
      <c r="E32" s="215" t="s">
        <v>58</v>
      </c>
      <c r="F32" s="215"/>
      <c r="G32" s="215" t="s">
        <v>278</v>
      </c>
    </row>
    <row r="33" spans="1:7" s="2" customFormat="1" ht="19.5" thickBot="1">
      <c r="A33" s="216" t="s">
        <v>60</v>
      </c>
      <c r="B33" s="217" t="s">
        <v>61</v>
      </c>
      <c r="C33" s="218">
        <v>25</v>
      </c>
      <c r="D33" s="349">
        <f>+C33*1.37</f>
        <v>34.25</v>
      </c>
      <c r="E33" s="219" t="s">
        <v>62</v>
      </c>
      <c r="F33" s="219"/>
      <c r="G33" s="219" t="s">
        <v>63</v>
      </c>
    </row>
    <row r="34" spans="1:7" s="2" customFormat="1" ht="19.5" thickBot="1">
      <c r="A34" s="216" t="s">
        <v>64</v>
      </c>
      <c r="B34" s="217" t="s">
        <v>61</v>
      </c>
      <c r="C34" s="220">
        <v>30</v>
      </c>
      <c r="D34" s="349">
        <f aca="true" t="shared" si="1" ref="D34:D67">+C34*1.37</f>
        <v>41.1</v>
      </c>
      <c r="E34" s="219" t="s">
        <v>62</v>
      </c>
      <c r="F34" s="219"/>
      <c r="G34" s="219" t="s">
        <v>63</v>
      </c>
    </row>
    <row r="35" spans="1:7" s="2" customFormat="1" ht="19.5" thickBot="1">
      <c r="A35" s="216" t="s">
        <v>65</v>
      </c>
      <c r="B35" s="217" t="s">
        <v>61</v>
      </c>
      <c r="C35" s="220">
        <v>35</v>
      </c>
      <c r="D35" s="349">
        <f t="shared" si="1"/>
        <v>47.95</v>
      </c>
      <c r="E35" s="219" t="s">
        <v>66</v>
      </c>
      <c r="F35" s="219"/>
      <c r="G35" s="219" t="s">
        <v>63</v>
      </c>
    </row>
    <row r="36" spans="1:7" s="2" customFormat="1" ht="19.5" thickBot="1">
      <c r="A36" s="216" t="s">
        <v>70</v>
      </c>
      <c r="B36" s="217" t="s">
        <v>71</v>
      </c>
      <c r="C36" s="220">
        <v>25</v>
      </c>
      <c r="D36" s="349">
        <f t="shared" si="1"/>
        <v>34.25</v>
      </c>
      <c r="E36" s="219" t="s">
        <v>69</v>
      </c>
      <c r="F36" s="219"/>
      <c r="G36" s="219" t="s">
        <v>63</v>
      </c>
    </row>
    <row r="37" spans="1:7" s="2" customFormat="1" ht="19.5" thickBot="1">
      <c r="A37" s="216" t="s">
        <v>72</v>
      </c>
      <c r="B37" s="217" t="s">
        <v>71</v>
      </c>
      <c r="C37" s="220">
        <v>10</v>
      </c>
      <c r="D37" s="349">
        <f t="shared" si="1"/>
        <v>13.700000000000001</v>
      </c>
      <c r="E37" s="219" t="s">
        <v>73</v>
      </c>
      <c r="F37" s="219"/>
      <c r="G37" s="219" t="s">
        <v>63</v>
      </c>
    </row>
    <row r="38" spans="1:7" s="2" customFormat="1" ht="19.5" thickBot="1">
      <c r="A38" s="216" t="s">
        <v>74</v>
      </c>
      <c r="B38" s="217" t="s">
        <v>71</v>
      </c>
      <c r="C38" s="220">
        <v>30</v>
      </c>
      <c r="D38" s="349">
        <f t="shared" si="1"/>
        <v>41.1</v>
      </c>
      <c r="E38" s="219" t="s">
        <v>75</v>
      </c>
      <c r="F38" s="219"/>
      <c r="G38" s="219" t="s">
        <v>63</v>
      </c>
    </row>
    <row r="39" spans="1:7" s="2" customFormat="1" ht="19.5" thickBot="1">
      <c r="A39" s="216" t="s">
        <v>76</v>
      </c>
      <c r="B39" s="217" t="s">
        <v>71</v>
      </c>
      <c r="C39" s="220">
        <v>30</v>
      </c>
      <c r="D39" s="349">
        <f t="shared" si="1"/>
        <v>41.1</v>
      </c>
      <c r="E39" s="219" t="s">
        <v>77</v>
      </c>
      <c r="F39" s="219"/>
      <c r="G39" s="219" t="s">
        <v>63</v>
      </c>
    </row>
    <row r="40" spans="1:7" s="2" customFormat="1" ht="19.5" thickBot="1">
      <c r="A40" s="216" t="s">
        <v>78</v>
      </c>
      <c r="B40" s="217" t="s">
        <v>71</v>
      </c>
      <c r="C40" s="220">
        <v>30</v>
      </c>
      <c r="D40" s="349">
        <f t="shared" si="1"/>
        <v>41.1</v>
      </c>
      <c r="E40" s="219" t="s">
        <v>79</v>
      </c>
      <c r="F40" s="219"/>
      <c r="G40" s="219" t="s">
        <v>63</v>
      </c>
    </row>
    <row r="41" spans="1:7" s="2" customFormat="1" ht="19.5" thickBot="1">
      <c r="A41" s="216" t="s">
        <v>80</v>
      </c>
      <c r="B41" s="217" t="s">
        <v>68</v>
      </c>
      <c r="C41" s="220">
        <v>35</v>
      </c>
      <c r="D41" s="349">
        <f t="shared" si="1"/>
        <v>47.95</v>
      </c>
      <c r="E41" s="219" t="s">
        <v>69</v>
      </c>
      <c r="F41" s="219"/>
      <c r="G41" s="219" t="s">
        <v>63</v>
      </c>
    </row>
    <row r="42" spans="1:7" s="2" customFormat="1" ht="39.75" customHeight="1" thickBot="1">
      <c r="A42" s="216" t="s">
        <v>82</v>
      </c>
      <c r="B42" s="217" t="s">
        <v>71</v>
      </c>
      <c r="C42" s="220">
        <v>20</v>
      </c>
      <c r="D42" s="349">
        <f t="shared" si="1"/>
        <v>27.400000000000002</v>
      </c>
      <c r="E42" s="533" t="s">
        <v>83</v>
      </c>
      <c r="F42" s="534"/>
      <c r="G42" s="219" t="s">
        <v>63</v>
      </c>
    </row>
    <row r="43" spans="1:7" s="2" customFormat="1" ht="79.5" customHeight="1" thickBot="1">
      <c r="A43" s="216" t="s">
        <v>84</v>
      </c>
      <c r="B43" s="217" t="s">
        <v>71</v>
      </c>
      <c r="C43" s="220">
        <v>20</v>
      </c>
      <c r="D43" s="349">
        <f t="shared" si="1"/>
        <v>27.400000000000002</v>
      </c>
      <c r="E43" s="536" t="s">
        <v>85</v>
      </c>
      <c r="F43" s="537"/>
      <c r="G43" s="219" t="s">
        <v>63</v>
      </c>
    </row>
    <row r="44" spans="1:7" s="2" customFormat="1" ht="19.5" thickBot="1">
      <c r="A44" s="216" t="s">
        <v>86</v>
      </c>
      <c r="B44" s="217" t="s">
        <v>71</v>
      </c>
      <c r="C44" s="220">
        <v>25</v>
      </c>
      <c r="D44" s="349">
        <f t="shared" si="1"/>
        <v>34.25</v>
      </c>
      <c r="E44" s="219" t="s">
        <v>87</v>
      </c>
      <c r="F44" s="219"/>
      <c r="G44" s="219" t="s">
        <v>63</v>
      </c>
    </row>
    <row r="45" spans="1:7" s="2" customFormat="1" ht="31.5" customHeight="1" thickBot="1">
      <c r="A45" s="216" t="s">
        <v>88</v>
      </c>
      <c r="B45" s="217" t="s">
        <v>71</v>
      </c>
      <c r="C45" s="220">
        <v>30</v>
      </c>
      <c r="D45" s="349">
        <f t="shared" si="1"/>
        <v>41.1</v>
      </c>
      <c r="E45" s="536" t="s">
        <v>89</v>
      </c>
      <c r="F45" s="537"/>
      <c r="G45" s="219" t="s">
        <v>63</v>
      </c>
    </row>
    <row r="46" spans="1:7" s="2" customFormat="1" ht="19.5" thickBot="1">
      <c r="A46" s="216" t="s">
        <v>90</v>
      </c>
      <c r="B46" s="217" t="s">
        <v>71</v>
      </c>
      <c r="C46" s="220">
        <v>15</v>
      </c>
      <c r="D46" s="349">
        <f t="shared" si="1"/>
        <v>20.55</v>
      </c>
      <c r="E46" s="219" t="s">
        <v>91</v>
      </c>
      <c r="F46" s="219"/>
      <c r="G46" s="219" t="s">
        <v>63</v>
      </c>
    </row>
    <row r="47" spans="1:7" s="2" customFormat="1" ht="28.5" customHeight="1" thickBot="1">
      <c r="A47" s="216" t="s">
        <v>94</v>
      </c>
      <c r="B47" s="217" t="s">
        <v>71</v>
      </c>
      <c r="C47" s="220">
        <v>30</v>
      </c>
      <c r="D47" s="349">
        <f t="shared" si="1"/>
        <v>41.1</v>
      </c>
      <c r="E47" s="219" t="s">
        <v>334</v>
      </c>
      <c r="F47" s="219"/>
      <c r="G47" s="219" t="s">
        <v>63</v>
      </c>
    </row>
    <row r="48" spans="1:7" s="2" customFormat="1" ht="19.5" thickBot="1">
      <c r="A48" s="216" t="s">
        <v>96</v>
      </c>
      <c r="B48" s="217" t="s">
        <v>71</v>
      </c>
      <c r="C48" s="220">
        <v>25</v>
      </c>
      <c r="D48" s="349">
        <f t="shared" si="1"/>
        <v>34.25</v>
      </c>
      <c r="E48" s="219" t="s">
        <v>79</v>
      </c>
      <c r="F48" s="219"/>
      <c r="G48" s="219" t="s">
        <v>63</v>
      </c>
    </row>
    <row r="49" spans="1:7" s="2" customFormat="1" ht="19.5" thickBot="1">
      <c r="A49" s="216" t="s">
        <v>97</v>
      </c>
      <c r="B49" s="217" t="s">
        <v>68</v>
      </c>
      <c r="C49" s="220">
        <v>20</v>
      </c>
      <c r="D49" s="349">
        <f t="shared" si="1"/>
        <v>27.400000000000002</v>
      </c>
      <c r="E49" s="219" t="s">
        <v>98</v>
      </c>
      <c r="F49" s="219"/>
      <c r="G49" s="219" t="s">
        <v>63</v>
      </c>
    </row>
    <row r="50" spans="1:8" s="85" customFormat="1" ht="18" customHeight="1" thickBot="1">
      <c r="A50" s="216" t="s">
        <v>119</v>
      </c>
      <c r="B50" s="217" t="s">
        <v>71</v>
      </c>
      <c r="C50" s="220">
        <v>30</v>
      </c>
      <c r="D50" s="349">
        <f t="shared" si="1"/>
        <v>41.1</v>
      </c>
      <c r="E50" s="219" t="s">
        <v>120</v>
      </c>
      <c r="F50" s="219"/>
      <c r="G50" s="219" t="s">
        <v>63</v>
      </c>
      <c r="H50" s="14"/>
    </row>
    <row r="51" spans="1:8" s="85" customFormat="1" ht="18" customHeight="1" thickBot="1">
      <c r="A51" s="216" t="s">
        <v>121</v>
      </c>
      <c r="B51" s="217" t="s">
        <v>71</v>
      </c>
      <c r="C51" s="220">
        <v>25</v>
      </c>
      <c r="D51" s="349">
        <f t="shared" si="1"/>
        <v>34.25</v>
      </c>
      <c r="E51" s="219" t="s">
        <v>120</v>
      </c>
      <c r="F51" s="219"/>
      <c r="G51" s="219" t="s">
        <v>63</v>
      </c>
      <c r="H51" s="14"/>
    </row>
    <row r="52" spans="1:8" s="85" customFormat="1" ht="18" customHeight="1" thickBot="1">
      <c r="A52" s="216" t="s">
        <v>122</v>
      </c>
      <c r="B52" s="217" t="s">
        <v>71</v>
      </c>
      <c r="C52" s="220">
        <v>35</v>
      </c>
      <c r="D52" s="349">
        <f t="shared" si="1"/>
        <v>47.95</v>
      </c>
      <c r="E52" s="219" t="s">
        <v>123</v>
      </c>
      <c r="F52" s="219"/>
      <c r="G52" s="219" t="s">
        <v>63</v>
      </c>
      <c r="H52" s="14"/>
    </row>
    <row r="53" spans="1:8" s="85" customFormat="1" ht="35.25" customHeight="1" thickBot="1">
      <c r="A53" s="216" t="s">
        <v>127</v>
      </c>
      <c r="B53" s="217" t="s">
        <v>71</v>
      </c>
      <c r="C53" s="220">
        <v>30</v>
      </c>
      <c r="D53" s="349">
        <f t="shared" si="1"/>
        <v>41.1</v>
      </c>
      <c r="E53" s="533" t="s">
        <v>128</v>
      </c>
      <c r="F53" s="534"/>
      <c r="G53" s="219" t="s">
        <v>63</v>
      </c>
      <c r="H53" s="14"/>
    </row>
    <row r="54" spans="1:8" s="85" customFormat="1" ht="18" customHeight="1" thickBot="1">
      <c r="A54" s="216" t="s">
        <v>129</v>
      </c>
      <c r="B54" s="217" t="s">
        <v>71</v>
      </c>
      <c r="C54" s="220">
        <v>30</v>
      </c>
      <c r="D54" s="349">
        <f t="shared" si="1"/>
        <v>41.1</v>
      </c>
      <c r="E54" s="533" t="s">
        <v>130</v>
      </c>
      <c r="F54" s="534"/>
      <c r="G54" s="219" t="s">
        <v>63</v>
      </c>
      <c r="H54" s="14"/>
    </row>
    <row r="55" spans="1:8" s="85" customFormat="1" ht="18" customHeight="1" thickBot="1">
      <c r="A55" s="216" t="s">
        <v>131</v>
      </c>
      <c r="B55" s="217" t="s">
        <v>71</v>
      </c>
      <c r="C55" s="220">
        <v>25</v>
      </c>
      <c r="D55" s="349">
        <f t="shared" si="1"/>
        <v>34.25</v>
      </c>
      <c r="E55" s="531" t="s">
        <v>69</v>
      </c>
      <c r="F55" s="532"/>
      <c r="G55" s="219" t="s">
        <v>63</v>
      </c>
      <c r="H55" s="14"/>
    </row>
    <row r="56" spans="1:8" s="85" customFormat="1" ht="30" customHeight="1" thickBot="1">
      <c r="A56" s="216" t="s">
        <v>132</v>
      </c>
      <c r="B56" s="217" t="s">
        <v>71</v>
      </c>
      <c r="C56" s="220">
        <v>25</v>
      </c>
      <c r="D56" s="349">
        <f t="shared" si="1"/>
        <v>34.25</v>
      </c>
      <c r="E56" s="533" t="s">
        <v>133</v>
      </c>
      <c r="F56" s="534"/>
      <c r="G56" s="219" t="s">
        <v>63</v>
      </c>
      <c r="H56" s="14"/>
    </row>
    <row r="57" spans="1:8" s="85" customFormat="1" ht="34.5" customHeight="1" thickBot="1">
      <c r="A57" s="216" t="s">
        <v>134</v>
      </c>
      <c r="B57" s="217" t="s">
        <v>71</v>
      </c>
      <c r="C57" s="220">
        <v>25</v>
      </c>
      <c r="D57" s="349">
        <f t="shared" si="1"/>
        <v>34.25</v>
      </c>
      <c r="E57" s="533" t="s">
        <v>133</v>
      </c>
      <c r="F57" s="534"/>
      <c r="G57" s="219" t="s">
        <v>63</v>
      </c>
      <c r="H57" s="14"/>
    </row>
    <row r="58" spans="1:8" s="85" customFormat="1" ht="18" customHeight="1" thickBot="1">
      <c r="A58" s="216" t="s">
        <v>138</v>
      </c>
      <c r="B58" s="217" t="s">
        <v>100</v>
      </c>
      <c r="C58" s="220">
        <v>30</v>
      </c>
      <c r="D58" s="349">
        <f t="shared" si="1"/>
        <v>41.1</v>
      </c>
      <c r="E58" s="219" t="s">
        <v>139</v>
      </c>
      <c r="F58" s="219"/>
      <c r="G58" s="219" t="s">
        <v>63</v>
      </c>
      <c r="H58" s="14"/>
    </row>
    <row r="59" spans="1:8" s="85" customFormat="1" ht="18" customHeight="1" thickBot="1">
      <c r="A59" s="216" t="s">
        <v>140</v>
      </c>
      <c r="B59" s="217" t="s">
        <v>100</v>
      </c>
      <c r="C59" s="220">
        <v>30</v>
      </c>
      <c r="D59" s="349">
        <f t="shared" si="1"/>
        <v>41.1</v>
      </c>
      <c r="E59" s="219" t="s">
        <v>141</v>
      </c>
      <c r="F59" s="219"/>
      <c r="G59" s="219" t="s">
        <v>63</v>
      </c>
      <c r="H59" s="14"/>
    </row>
    <row r="60" spans="1:8" s="85" customFormat="1" ht="18" customHeight="1" thickBot="1">
      <c r="A60" s="216" t="s">
        <v>143</v>
      </c>
      <c r="B60" s="217" t="s">
        <v>68</v>
      </c>
      <c r="C60" s="220">
        <v>15</v>
      </c>
      <c r="D60" s="349">
        <f t="shared" si="1"/>
        <v>20.55</v>
      </c>
      <c r="E60" s="219" t="s">
        <v>144</v>
      </c>
      <c r="F60" s="219"/>
      <c r="G60" s="219" t="s">
        <v>63</v>
      </c>
      <c r="H60" s="14"/>
    </row>
    <row r="61" spans="1:8" s="85" customFormat="1" ht="34.5" customHeight="1" thickBot="1">
      <c r="A61" s="216" t="s">
        <v>145</v>
      </c>
      <c r="B61" s="217" t="s">
        <v>68</v>
      </c>
      <c r="C61" s="220">
        <v>20</v>
      </c>
      <c r="D61" s="349">
        <f t="shared" si="1"/>
        <v>27.400000000000002</v>
      </c>
      <c r="E61" s="533" t="s">
        <v>146</v>
      </c>
      <c r="F61" s="534"/>
      <c r="G61" s="219" t="s">
        <v>63</v>
      </c>
      <c r="H61" s="14"/>
    </row>
    <row r="62" spans="1:8" s="85" customFormat="1" ht="18" customHeight="1" thickBot="1">
      <c r="A62" s="216" t="s">
        <v>151</v>
      </c>
      <c r="B62" s="217" t="s">
        <v>71</v>
      </c>
      <c r="C62" s="220">
        <v>25</v>
      </c>
      <c r="D62" s="349">
        <f t="shared" si="1"/>
        <v>34.25</v>
      </c>
      <c r="E62" s="219" t="s">
        <v>152</v>
      </c>
      <c r="F62" s="219"/>
      <c r="G62" s="219" t="s">
        <v>63</v>
      </c>
      <c r="H62" s="14"/>
    </row>
    <row r="63" spans="1:8" s="85" customFormat="1" ht="18" customHeight="1" thickBot="1">
      <c r="A63" s="216" t="s">
        <v>153</v>
      </c>
      <c r="B63" s="217" t="s">
        <v>68</v>
      </c>
      <c r="C63" s="220">
        <v>20</v>
      </c>
      <c r="D63" s="349">
        <f t="shared" si="1"/>
        <v>27.400000000000002</v>
      </c>
      <c r="E63" s="219" t="s">
        <v>69</v>
      </c>
      <c r="F63" s="219"/>
      <c r="G63" s="219" t="s">
        <v>63</v>
      </c>
      <c r="H63" s="14"/>
    </row>
    <row r="64" spans="1:8" s="85" customFormat="1" ht="18" customHeight="1" thickBot="1">
      <c r="A64" s="216" t="s">
        <v>154</v>
      </c>
      <c r="B64" s="217" t="s">
        <v>68</v>
      </c>
      <c r="C64" s="220">
        <v>20</v>
      </c>
      <c r="D64" s="349">
        <f t="shared" si="1"/>
        <v>27.400000000000002</v>
      </c>
      <c r="E64" s="219" t="s">
        <v>155</v>
      </c>
      <c r="F64" s="219"/>
      <c r="G64" s="219" t="s">
        <v>63</v>
      </c>
      <c r="H64" s="14"/>
    </row>
    <row r="65" spans="1:8" s="85" customFormat="1" ht="18" customHeight="1" thickBot="1">
      <c r="A65" s="216" t="s">
        <v>156</v>
      </c>
      <c r="B65" s="217" t="s">
        <v>68</v>
      </c>
      <c r="C65" s="220">
        <v>20</v>
      </c>
      <c r="D65" s="349">
        <f t="shared" si="1"/>
        <v>27.400000000000002</v>
      </c>
      <c r="E65" s="219" t="s">
        <v>69</v>
      </c>
      <c r="F65" s="219"/>
      <c r="G65" s="219" t="s">
        <v>63</v>
      </c>
      <c r="H65" s="14"/>
    </row>
    <row r="66" spans="1:8" s="85" customFormat="1" ht="18" customHeight="1" thickBot="1">
      <c r="A66" s="216" t="s">
        <v>157</v>
      </c>
      <c r="B66" s="437" t="s">
        <v>68</v>
      </c>
      <c r="C66" s="438">
        <v>20</v>
      </c>
      <c r="D66" s="349">
        <f t="shared" si="1"/>
        <v>27.400000000000002</v>
      </c>
      <c r="E66" s="219" t="s">
        <v>158</v>
      </c>
      <c r="F66" s="219"/>
      <c r="G66" s="219" t="s">
        <v>63</v>
      </c>
      <c r="H66" s="14"/>
    </row>
    <row r="67" spans="1:8" s="85" customFormat="1" ht="35.25" customHeight="1" thickBot="1">
      <c r="A67" s="407" t="s">
        <v>159</v>
      </c>
      <c r="B67" s="409" t="s">
        <v>71</v>
      </c>
      <c r="C67" s="385">
        <v>30</v>
      </c>
      <c r="D67" s="385">
        <f t="shared" si="1"/>
        <v>41.1</v>
      </c>
      <c r="E67" s="535" t="s">
        <v>160</v>
      </c>
      <c r="F67" s="534"/>
      <c r="G67" s="219" t="s">
        <v>63</v>
      </c>
      <c r="H67" s="14"/>
    </row>
    <row r="68" spans="1:7" ht="18.75">
      <c r="A68" s="221" t="s">
        <v>161</v>
      </c>
      <c r="B68" s="221"/>
      <c r="C68" s="221"/>
      <c r="D68" s="221"/>
      <c r="E68" s="221"/>
      <c r="F68" s="221"/>
      <c r="G68" s="221"/>
    </row>
    <row r="69" spans="1:7" s="398" customFormat="1" ht="18.75">
      <c r="A69" s="221"/>
      <c r="B69" s="221"/>
      <c r="C69" s="221"/>
      <c r="D69" s="221"/>
      <c r="E69" s="221"/>
      <c r="F69" s="221"/>
      <c r="G69" s="221"/>
    </row>
    <row r="70" spans="1:7" ht="18.75">
      <c r="A70" t="s">
        <v>206</v>
      </c>
      <c r="G70" s="167"/>
    </row>
    <row r="71" spans="1:7" ht="18.75" customHeight="1">
      <c r="A71" s="224" t="s">
        <v>162</v>
      </c>
      <c r="B71" s="224" t="s">
        <v>6</v>
      </c>
      <c r="C71" s="225" t="s">
        <v>163</v>
      </c>
      <c r="D71" s="225"/>
      <c r="E71" s="224" t="s">
        <v>164</v>
      </c>
      <c r="F71" s="224" t="s">
        <v>59</v>
      </c>
      <c r="G71" s="316"/>
    </row>
    <row r="72" spans="1:7" ht="18.75">
      <c r="A72" s="391" t="s">
        <v>165</v>
      </c>
      <c r="B72" s="222" t="s">
        <v>166</v>
      </c>
      <c r="C72" s="227" t="s">
        <v>167</v>
      </c>
      <c r="D72" s="227"/>
      <c r="E72" s="222"/>
      <c r="F72" s="104" t="s">
        <v>63</v>
      </c>
      <c r="G72" s="35"/>
    </row>
    <row r="73" spans="1:7" ht="18.75">
      <c r="A73" s="391" t="s">
        <v>168</v>
      </c>
      <c r="B73" s="222" t="s">
        <v>166</v>
      </c>
      <c r="C73" s="227" t="s">
        <v>167</v>
      </c>
      <c r="D73" s="227"/>
      <c r="E73" s="222"/>
      <c r="F73" s="104" t="s">
        <v>63</v>
      </c>
      <c r="G73" s="35"/>
    </row>
    <row r="74" spans="1:7" ht="18.75">
      <c r="A74" s="391" t="s">
        <v>172</v>
      </c>
      <c r="B74" s="222" t="s">
        <v>173</v>
      </c>
      <c r="C74" s="228" t="s">
        <v>174</v>
      </c>
      <c r="D74" s="228"/>
      <c r="E74" s="104"/>
      <c r="F74" s="104" t="s">
        <v>63</v>
      </c>
      <c r="G74" s="35"/>
    </row>
    <row r="75" spans="1:7" ht="18.75">
      <c r="A75" s="391" t="s">
        <v>187</v>
      </c>
      <c r="B75" s="226" t="s">
        <v>188</v>
      </c>
      <c r="C75" s="227" t="s">
        <v>189</v>
      </c>
      <c r="D75" s="227"/>
      <c r="E75" s="222"/>
      <c r="F75" s="104" t="s">
        <v>63</v>
      </c>
      <c r="G75" s="35"/>
    </row>
    <row r="76" spans="1:7" ht="18.75">
      <c r="A76" s="391" t="s">
        <v>57</v>
      </c>
      <c r="B76" s="222" t="s">
        <v>196</v>
      </c>
      <c r="C76" s="228" t="s">
        <v>197</v>
      </c>
      <c r="D76" s="228"/>
      <c r="E76" s="104"/>
      <c r="F76" s="104" t="s">
        <v>63</v>
      </c>
      <c r="G76" s="35"/>
    </row>
    <row r="77" spans="1:7" ht="18.75">
      <c r="A77" s="391" t="s">
        <v>198</v>
      </c>
      <c r="B77" s="222" t="s">
        <v>199</v>
      </c>
      <c r="C77" s="228" t="s">
        <v>200</v>
      </c>
      <c r="D77" s="228"/>
      <c r="E77" s="104"/>
      <c r="F77" s="104" t="s">
        <v>63</v>
      </c>
      <c r="G77" s="35"/>
    </row>
    <row r="78" spans="1:7" ht="18.75">
      <c r="A78" s="391" t="s">
        <v>9</v>
      </c>
      <c r="B78" s="222" t="s">
        <v>201</v>
      </c>
      <c r="C78" s="229" t="s">
        <v>202</v>
      </c>
      <c r="D78" s="229"/>
      <c r="E78" s="104"/>
      <c r="F78" s="104" t="s">
        <v>63</v>
      </c>
      <c r="G78" s="35"/>
    </row>
    <row r="79" spans="1:7" ht="18.75">
      <c r="A79" s="391" t="s">
        <v>203</v>
      </c>
      <c r="B79" s="222" t="s">
        <v>173</v>
      </c>
      <c r="C79" s="227" t="s">
        <v>204</v>
      </c>
      <c r="D79" s="227"/>
      <c r="E79" s="104"/>
      <c r="F79" s="104" t="s">
        <v>63</v>
      </c>
      <c r="G79" s="35"/>
    </row>
    <row r="80" spans="1:7" ht="18.75">
      <c r="A80" s="72" t="s">
        <v>20</v>
      </c>
      <c r="B80" s="73" t="s">
        <v>21</v>
      </c>
      <c r="C80" s="260" t="s">
        <v>0</v>
      </c>
      <c r="D80" s="260"/>
      <c r="E80" s="74" t="s">
        <v>1</v>
      </c>
      <c r="F80" s="35"/>
      <c r="G80" s="35"/>
    </row>
    <row r="81" spans="1:7" s="398" customFormat="1" ht="18.75">
      <c r="A81" s="72"/>
      <c r="B81" s="73"/>
      <c r="C81" s="260"/>
      <c r="D81" s="260"/>
      <c r="E81" s="74"/>
      <c r="F81" s="35"/>
      <c r="G81" s="35"/>
    </row>
    <row r="82" spans="1:7" ht="18.75">
      <c r="A82" s="104" t="s">
        <v>208</v>
      </c>
      <c r="B82" s="104"/>
      <c r="C82" s="104"/>
      <c r="D82" s="104"/>
      <c r="E82" s="104"/>
      <c r="F82" s="35"/>
      <c r="G82" s="35"/>
    </row>
    <row r="83" spans="1:7" ht="18.75">
      <c r="A83" s="104"/>
      <c r="B83" s="104" t="s">
        <v>211</v>
      </c>
      <c r="C83" s="391" t="s">
        <v>8</v>
      </c>
      <c r="D83" s="391"/>
      <c r="E83" s="385">
        <v>40</v>
      </c>
      <c r="F83" s="35"/>
      <c r="G83" s="35"/>
    </row>
    <row r="84" spans="1:7" s="481" customFormat="1" ht="18">
      <c r="A84" s="478"/>
      <c r="B84" s="478" t="s">
        <v>340</v>
      </c>
      <c r="C84" s="479" t="s">
        <v>7</v>
      </c>
      <c r="D84" s="479"/>
      <c r="E84" s="482">
        <v>4</v>
      </c>
      <c r="F84" s="480"/>
      <c r="G84" s="480"/>
    </row>
    <row r="85" spans="1:7" ht="18.75">
      <c r="A85" s="104"/>
      <c r="B85" s="104" t="s">
        <v>209</v>
      </c>
      <c r="C85" s="391" t="s">
        <v>9</v>
      </c>
      <c r="D85" s="391"/>
      <c r="E85" s="385">
        <v>60</v>
      </c>
      <c r="F85" s="35"/>
      <c r="G85" s="35"/>
    </row>
    <row r="86" spans="1:7" s="398" customFormat="1" ht="18.75">
      <c r="A86" s="35"/>
      <c r="B86" s="35"/>
      <c r="C86" s="423"/>
      <c r="D86" s="391"/>
      <c r="E86" s="424"/>
      <c r="F86" s="35"/>
      <c r="G86" s="35"/>
    </row>
    <row r="87" spans="1:7" s="436" customFormat="1" ht="21">
      <c r="A87" s="425" t="s">
        <v>329</v>
      </c>
      <c r="B87" s="426"/>
      <c r="C87" s="433"/>
      <c r="D87" s="434"/>
      <c r="E87" s="435"/>
      <c r="F87" s="435"/>
      <c r="G87" s="435"/>
    </row>
    <row r="88" spans="1:43" ht="18.75">
      <c r="A88" s="237" t="s">
        <v>229</v>
      </c>
      <c r="B88" s="237"/>
      <c r="C88" s="309"/>
      <c r="D88" s="237"/>
      <c r="E88" s="108"/>
      <c r="F88" s="313"/>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3" ht="37.5">
      <c r="A89" s="104">
        <v>1</v>
      </c>
      <c r="B89" s="222" t="s">
        <v>230</v>
      </c>
      <c r="C89" s="308" t="s">
        <v>5</v>
      </c>
      <c r="D89" s="104">
        <v>109</v>
      </c>
      <c r="E89" s="312"/>
      <c r="F89" s="31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6" ht="18.75">
      <c r="A90" s="104">
        <v>2</v>
      </c>
      <c r="B90" s="104" t="s">
        <v>231</v>
      </c>
      <c r="C90" s="308" t="s">
        <v>5</v>
      </c>
      <c r="D90" s="104">
        <v>109</v>
      </c>
      <c r="E90" s="321"/>
      <c r="F90" s="321"/>
    </row>
    <row r="91" spans="1:6" ht="18.75">
      <c r="A91" s="104">
        <v>3</v>
      </c>
      <c r="B91" s="104" t="s">
        <v>255</v>
      </c>
      <c r="C91" s="308" t="s">
        <v>5</v>
      </c>
      <c r="D91" s="104">
        <v>104</v>
      </c>
      <c r="E91" s="321"/>
      <c r="F91" s="321"/>
    </row>
    <row r="92" spans="1:6" ht="18.75">
      <c r="A92" s="104">
        <v>4</v>
      </c>
      <c r="B92" s="104" t="s">
        <v>289</v>
      </c>
      <c r="C92" s="308" t="s">
        <v>5</v>
      </c>
      <c r="D92" s="104">
        <v>5</v>
      </c>
      <c r="E92" s="321"/>
      <c r="F92" s="321"/>
    </row>
    <row r="93" spans="1:6" ht="18.75">
      <c r="A93" s="223">
        <v>5</v>
      </c>
      <c r="B93" s="104" t="s">
        <v>287</v>
      </c>
      <c r="C93" s="308" t="s">
        <v>5</v>
      </c>
      <c r="D93" s="104">
        <f>+D91</f>
        <v>104</v>
      </c>
      <c r="E93" s="321"/>
      <c r="F93" s="321"/>
    </row>
    <row r="94" spans="1:6" ht="18.75">
      <c r="A94" s="223">
        <v>6</v>
      </c>
      <c r="B94" s="104" t="s">
        <v>232</v>
      </c>
      <c r="C94" s="308" t="s">
        <v>5</v>
      </c>
      <c r="D94" s="104">
        <f>+D89</f>
        <v>109</v>
      </c>
      <c r="E94" s="321"/>
      <c r="F94" s="321"/>
    </row>
    <row r="95" spans="1:6" ht="18.75">
      <c r="A95" s="223">
        <v>7</v>
      </c>
      <c r="B95" s="104" t="s">
        <v>233</v>
      </c>
      <c r="C95" s="308" t="s">
        <v>7</v>
      </c>
      <c r="D95" s="104">
        <f>+(0.6*0.6)*D90</f>
        <v>39.24</v>
      </c>
      <c r="E95" s="321"/>
      <c r="F95" s="321"/>
    </row>
    <row r="96" spans="1:6" ht="18.75">
      <c r="A96" s="223">
        <v>8</v>
      </c>
      <c r="B96" s="104" t="s">
        <v>288</v>
      </c>
      <c r="C96" s="308" t="s">
        <v>9</v>
      </c>
      <c r="D96" s="104">
        <v>0.00545</v>
      </c>
      <c r="E96" s="321"/>
      <c r="F96" s="321"/>
    </row>
    <row r="97" spans="1:6" ht="18.75">
      <c r="A97" s="223">
        <v>9</v>
      </c>
      <c r="B97" s="104" t="s">
        <v>225</v>
      </c>
      <c r="C97" s="308" t="s">
        <v>8</v>
      </c>
      <c r="D97" s="104">
        <f>0.1*D89</f>
        <v>10.9</v>
      </c>
      <c r="E97" s="321"/>
      <c r="F97" s="321"/>
    </row>
    <row r="98" spans="1:6" ht="18.75">
      <c r="A98" s="223">
        <v>10</v>
      </c>
      <c r="B98" s="104" t="s">
        <v>234</v>
      </c>
      <c r="C98" s="308" t="s">
        <v>8</v>
      </c>
      <c r="D98" s="104">
        <f>+D97</f>
        <v>10.9</v>
      </c>
      <c r="E98" s="321"/>
      <c r="F98" s="321"/>
    </row>
    <row r="99" spans="1:6" ht="18.75">
      <c r="A99" s="223">
        <v>11</v>
      </c>
      <c r="B99" s="104" t="s">
        <v>227</v>
      </c>
      <c r="C99" s="308" t="s">
        <v>9</v>
      </c>
      <c r="D99" s="104">
        <v>38</v>
      </c>
      <c r="E99" s="321"/>
      <c r="F99" s="321"/>
    </row>
    <row r="100" spans="1:15" ht="18.75">
      <c r="A100" s="104" t="s">
        <v>254</v>
      </c>
      <c r="B100" s="104"/>
      <c r="C100" s="308"/>
      <c r="D100" s="104"/>
      <c r="E100" s="57"/>
      <c r="F100" s="312"/>
      <c r="G100" s="2"/>
      <c r="H100" s="2"/>
      <c r="I100" s="2"/>
      <c r="J100" s="2"/>
      <c r="K100" s="2"/>
      <c r="L100" s="2"/>
      <c r="M100" s="2"/>
      <c r="N100" s="2"/>
      <c r="O100" s="2"/>
    </row>
    <row r="101" spans="1:6" ht="18.75">
      <c r="A101" s="104">
        <v>12</v>
      </c>
      <c r="B101" s="104" t="s">
        <v>296</v>
      </c>
      <c r="C101" s="308" t="s">
        <v>5</v>
      </c>
      <c r="D101" s="104">
        <f>+D89*5</f>
        <v>545</v>
      </c>
      <c r="E101" s="321"/>
      <c r="F101" s="321"/>
    </row>
    <row r="102" spans="1:6" ht="18.75">
      <c r="A102" s="104">
        <v>13</v>
      </c>
      <c r="B102" s="104" t="s">
        <v>256</v>
      </c>
      <c r="C102" s="308" t="s">
        <v>5</v>
      </c>
      <c r="D102" s="104">
        <f>3*D91+D92</f>
        <v>317</v>
      </c>
      <c r="E102" s="321"/>
      <c r="F102" s="321"/>
    </row>
    <row r="103" spans="1:6" ht="18.75">
      <c r="A103" s="104">
        <v>14</v>
      </c>
      <c r="B103" s="104" t="s">
        <v>235</v>
      </c>
      <c r="C103" s="308" t="s">
        <v>5</v>
      </c>
      <c r="D103" s="104">
        <f>3*D91</f>
        <v>312</v>
      </c>
      <c r="E103" s="321"/>
      <c r="F103" s="321"/>
    </row>
    <row r="104" spans="1:6" ht="18.75">
      <c r="A104" s="104">
        <v>15</v>
      </c>
      <c r="B104" s="104" t="s">
        <v>290</v>
      </c>
      <c r="C104" s="308" t="s">
        <v>7</v>
      </c>
      <c r="D104" s="104">
        <f>1.5*0.5*D91</f>
        <v>78</v>
      </c>
      <c r="E104" s="321"/>
      <c r="F104" s="321"/>
    </row>
    <row r="105" spans="1:6" ht="18.75">
      <c r="A105" s="104">
        <v>16</v>
      </c>
      <c r="B105" s="104" t="s">
        <v>297</v>
      </c>
      <c r="C105" s="308" t="s">
        <v>11</v>
      </c>
      <c r="D105" s="104">
        <f>0.5*D89</f>
        <v>54.5</v>
      </c>
      <c r="E105" s="321"/>
      <c r="F105" s="321"/>
    </row>
    <row r="106" spans="1:6" ht="18.75">
      <c r="A106" s="104">
        <v>17</v>
      </c>
      <c r="B106" s="104" t="s">
        <v>291</v>
      </c>
      <c r="C106" s="308" t="s">
        <v>8</v>
      </c>
      <c r="D106" s="104">
        <f>0.1*D95</f>
        <v>3.9240000000000004</v>
      </c>
      <c r="E106" s="321"/>
      <c r="F106" s="321"/>
    </row>
    <row r="107" spans="1:6" ht="18.75">
      <c r="A107" s="104">
        <v>18</v>
      </c>
      <c r="B107" s="104" t="s">
        <v>293</v>
      </c>
      <c r="C107" s="308" t="s">
        <v>8</v>
      </c>
      <c r="D107" s="104">
        <f>+D89*0.125</f>
        <v>13.625</v>
      </c>
      <c r="E107" s="321"/>
      <c r="F107" s="321"/>
    </row>
    <row r="108" spans="1:6" ht="18.75">
      <c r="A108" s="104">
        <v>19</v>
      </c>
      <c r="B108" s="223" t="s">
        <v>292</v>
      </c>
      <c r="C108" s="223" t="s">
        <v>8</v>
      </c>
      <c r="D108" s="104">
        <f>0.1*D89</f>
        <v>10.9</v>
      </c>
      <c r="E108" s="321"/>
      <c r="F108" s="321"/>
    </row>
    <row r="109" spans="1:15" ht="18.75">
      <c r="A109" t="s">
        <v>257</v>
      </c>
      <c r="D109" s="334"/>
      <c r="E109" s="57"/>
      <c r="F109" s="312"/>
      <c r="G109" s="2"/>
      <c r="H109" s="2"/>
      <c r="I109" s="2"/>
      <c r="J109" s="2"/>
      <c r="K109" s="2"/>
      <c r="L109" s="2"/>
      <c r="M109" s="2"/>
      <c r="N109" s="2"/>
      <c r="O109" s="2"/>
    </row>
    <row r="110" spans="1:8" ht="18.75">
      <c r="A110" s="273" t="s">
        <v>215</v>
      </c>
      <c r="B110" s="104"/>
      <c r="C110" s="308"/>
      <c r="D110" s="239"/>
      <c r="E110" s="322"/>
      <c r="F110" s="322"/>
      <c r="H110" s="35"/>
    </row>
    <row r="111" spans="1:6" ht="18.75">
      <c r="A111" s="104">
        <v>1</v>
      </c>
      <c r="B111" s="104" t="s">
        <v>269</v>
      </c>
      <c r="C111" s="308" t="s">
        <v>5</v>
      </c>
      <c r="D111" s="104">
        <v>57</v>
      </c>
      <c r="E111" s="321"/>
      <c r="F111" s="321"/>
    </row>
    <row r="112" spans="1:6" ht="18.75">
      <c r="A112" s="104">
        <v>2</v>
      </c>
      <c r="B112" s="104" t="s">
        <v>270</v>
      </c>
      <c r="C112" s="308" t="s">
        <v>5</v>
      </c>
      <c r="D112" s="104">
        <v>5</v>
      </c>
      <c r="E112" s="321"/>
      <c r="F112" s="321"/>
    </row>
    <row r="113" spans="1:6" ht="18.75">
      <c r="A113" s="104">
        <v>4</v>
      </c>
      <c r="B113" s="104" t="s">
        <v>271</v>
      </c>
      <c r="C113" s="308" t="s">
        <v>5</v>
      </c>
      <c r="D113" s="104">
        <v>47</v>
      </c>
      <c r="E113" s="321"/>
      <c r="F113" s="321"/>
    </row>
    <row r="114" spans="1:15" ht="15.75" customHeight="1">
      <c r="A114" s="237" t="s">
        <v>258</v>
      </c>
      <c r="B114" s="237"/>
      <c r="C114" s="309"/>
      <c r="D114" s="237"/>
      <c r="E114" s="108"/>
      <c r="F114" s="313"/>
      <c r="G114" s="2"/>
      <c r="H114" s="2"/>
      <c r="I114" s="2"/>
      <c r="J114" s="2"/>
      <c r="K114" s="2"/>
      <c r="L114" s="2"/>
      <c r="M114" s="2"/>
      <c r="N114" s="2"/>
      <c r="O114" s="2"/>
    </row>
    <row r="115" spans="1:15" ht="18.75">
      <c r="A115" s="104" t="s">
        <v>253</v>
      </c>
      <c r="B115" s="104"/>
      <c r="C115" s="308"/>
      <c r="D115" s="104"/>
      <c r="E115" s="57"/>
      <c r="F115" s="57"/>
      <c r="G115" s="2"/>
      <c r="H115" s="2"/>
      <c r="I115" s="2"/>
      <c r="J115" s="2"/>
      <c r="K115" s="2"/>
      <c r="L115" s="2"/>
      <c r="M115" s="2"/>
      <c r="N115" s="2"/>
      <c r="O115" s="2"/>
    </row>
    <row r="116" spans="1:15" ht="37.5">
      <c r="A116" s="104">
        <v>1</v>
      </c>
      <c r="B116" s="222" t="s">
        <v>333</v>
      </c>
      <c r="C116" s="308" t="s">
        <v>7</v>
      </c>
      <c r="D116" s="104">
        <v>102</v>
      </c>
      <c r="E116" s="312"/>
      <c r="F116" s="312"/>
      <c r="G116" s="2"/>
      <c r="H116" s="2"/>
      <c r="I116" s="2"/>
      <c r="J116" s="2"/>
      <c r="K116" s="2"/>
      <c r="L116" s="2"/>
      <c r="M116" s="2"/>
      <c r="N116" s="2"/>
      <c r="O116" s="2"/>
    </row>
    <row r="117" spans="1:6" ht="18.75">
      <c r="A117" s="104">
        <v>2</v>
      </c>
      <c r="B117" s="222" t="s">
        <v>259</v>
      </c>
      <c r="C117" s="308" t="s">
        <v>7</v>
      </c>
      <c r="D117" s="104">
        <f>51</f>
        <v>51</v>
      </c>
      <c r="E117" s="321"/>
      <c r="F117" s="321"/>
    </row>
    <row r="118" spans="1:6" ht="18.75">
      <c r="A118" s="104">
        <v>3</v>
      </c>
      <c r="B118" s="222" t="s">
        <v>260</v>
      </c>
      <c r="C118" s="308" t="s">
        <v>7</v>
      </c>
      <c r="D118" s="104">
        <f>+D117</f>
        <v>51</v>
      </c>
      <c r="E118" s="321"/>
      <c r="F118" s="321"/>
    </row>
    <row r="119" spans="1:6" ht="18.75">
      <c r="A119" s="104">
        <v>4</v>
      </c>
      <c r="B119" s="222" t="s">
        <v>221</v>
      </c>
      <c r="C119" s="308" t="s">
        <v>7</v>
      </c>
      <c r="D119" s="104">
        <f>+D118</f>
        <v>51</v>
      </c>
      <c r="E119" s="321"/>
      <c r="F119" s="321"/>
    </row>
    <row r="120" spans="1:6" ht="37.5">
      <c r="A120" s="104">
        <v>5</v>
      </c>
      <c r="B120" s="222" t="s">
        <v>261</v>
      </c>
      <c r="C120" s="308" t="s">
        <v>5</v>
      </c>
      <c r="D120" s="104">
        <v>102</v>
      </c>
      <c r="E120" s="321"/>
      <c r="F120" s="321"/>
    </row>
    <row r="121" spans="1:6" ht="23.25" customHeight="1">
      <c r="A121" s="104">
        <v>6</v>
      </c>
      <c r="B121" s="222" t="s">
        <v>262</v>
      </c>
      <c r="C121" s="308" t="s">
        <v>5</v>
      </c>
      <c r="D121" s="104">
        <v>102</v>
      </c>
      <c r="E121" s="321"/>
      <c r="F121" s="321"/>
    </row>
    <row r="122" spans="1:6" ht="18.75">
      <c r="A122" s="104">
        <v>8</v>
      </c>
      <c r="B122" s="104" t="s">
        <v>288</v>
      </c>
      <c r="C122" s="308" t="s">
        <v>9</v>
      </c>
      <c r="D122" s="104">
        <v>0.00102</v>
      </c>
      <c r="E122" s="321"/>
      <c r="F122" s="321"/>
    </row>
    <row r="123" spans="1:6" ht="18.75">
      <c r="A123" s="104">
        <v>7</v>
      </c>
      <c r="B123" s="222" t="s">
        <v>263</v>
      </c>
      <c r="C123" s="308" t="s">
        <v>7</v>
      </c>
      <c r="D123" s="104">
        <v>51</v>
      </c>
      <c r="E123" s="35"/>
      <c r="F123" s="321"/>
    </row>
    <row r="124" spans="1:6" ht="18.75">
      <c r="A124" s="104">
        <v>8</v>
      </c>
      <c r="B124" s="222" t="s">
        <v>233</v>
      </c>
      <c r="C124" s="308" t="s">
        <v>7</v>
      </c>
      <c r="D124" s="104">
        <v>51</v>
      </c>
      <c r="E124" s="321"/>
      <c r="F124" s="321"/>
    </row>
    <row r="125" spans="1:6" ht="18.75">
      <c r="A125" s="104">
        <v>9</v>
      </c>
      <c r="B125" s="222" t="s">
        <v>225</v>
      </c>
      <c r="C125" s="308" t="s">
        <v>8</v>
      </c>
      <c r="D125" s="104">
        <f>0.02*D121</f>
        <v>2.04</v>
      </c>
      <c r="E125" s="321"/>
      <c r="F125" s="321"/>
    </row>
    <row r="126" spans="1:6" ht="18.75">
      <c r="A126" s="104">
        <v>10</v>
      </c>
      <c r="B126" s="222" t="s">
        <v>226</v>
      </c>
      <c r="C126" s="308" t="s">
        <v>8</v>
      </c>
      <c r="D126" s="104">
        <f>+D125</f>
        <v>2.04</v>
      </c>
      <c r="E126" s="321"/>
      <c r="F126" s="321"/>
    </row>
    <row r="127" spans="1:6" ht="18.75">
      <c r="A127" s="104">
        <v>11</v>
      </c>
      <c r="B127" s="222" t="s">
        <v>227</v>
      </c>
      <c r="C127" s="308" t="s">
        <v>9</v>
      </c>
      <c r="D127" s="104">
        <v>7.7</v>
      </c>
      <c r="E127" s="321"/>
      <c r="F127" s="321"/>
    </row>
    <row r="128" spans="1:7" ht="18.75">
      <c r="A128" s="104" t="s">
        <v>254</v>
      </c>
      <c r="B128" s="104"/>
      <c r="C128" s="308"/>
      <c r="D128" s="104"/>
      <c r="E128" s="57"/>
      <c r="F128" s="57"/>
      <c r="G128" s="2"/>
    </row>
    <row r="129" spans="1:6" ht="18.75">
      <c r="A129" s="104">
        <v>12</v>
      </c>
      <c r="B129" s="104" t="s">
        <v>302</v>
      </c>
      <c r="C129" s="308" t="s">
        <v>10</v>
      </c>
      <c r="D129" s="223">
        <f>0.02*D116</f>
        <v>2.04</v>
      </c>
      <c r="E129" s="321"/>
      <c r="F129" s="321"/>
    </row>
    <row r="130" spans="1:7" ht="18.75">
      <c r="A130" s="104">
        <v>13</v>
      </c>
      <c r="B130" s="104" t="s">
        <v>294</v>
      </c>
      <c r="C130" s="308" t="s">
        <v>5</v>
      </c>
      <c r="D130" s="104">
        <v>102</v>
      </c>
      <c r="E130" s="312"/>
      <c r="F130" s="312"/>
      <c r="G130" s="2"/>
    </row>
    <row r="131" spans="1:7" ht="18.75">
      <c r="A131" s="104">
        <v>14</v>
      </c>
      <c r="B131" s="104" t="s">
        <v>291</v>
      </c>
      <c r="C131" s="308" t="s">
        <v>8</v>
      </c>
      <c r="D131" s="104">
        <f>0.1*D117</f>
        <v>5.1000000000000005</v>
      </c>
      <c r="E131" s="312"/>
      <c r="F131" s="312"/>
      <c r="G131" s="2"/>
    </row>
    <row r="132" spans="1:6" s="2" customFormat="1" ht="18.75">
      <c r="A132" s="223">
        <v>15</v>
      </c>
      <c r="B132" s="223" t="s">
        <v>298</v>
      </c>
      <c r="C132" s="223" t="s">
        <v>8</v>
      </c>
      <c r="D132" s="223">
        <f>+D125</f>
        <v>2.04</v>
      </c>
      <c r="E132" s="312"/>
      <c r="F132" s="312"/>
    </row>
    <row r="133" spans="1:7" ht="18.75">
      <c r="A133" t="s">
        <v>257</v>
      </c>
      <c r="D133" s="104"/>
      <c r="E133" s="57"/>
      <c r="F133" s="312"/>
      <c r="G133" s="2"/>
    </row>
    <row r="134" spans="1:7" ht="18.75">
      <c r="A134" s="274" t="s">
        <v>264</v>
      </c>
      <c r="B134" s="271"/>
      <c r="C134" s="315"/>
      <c r="D134" s="272"/>
      <c r="E134" s="314"/>
      <c r="F134" s="314"/>
      <c r="G134" s="2"/>
    </row>
    <row r="135" spans="1:7" ht="18.75">
      <c r="A135" s="274">
        <v>16</v>
      </c>
      <c r="B135" s="104" t="s">
        <v>275</v>
      </c>
      <c r="C135" s="308" t="s">
        <v>5</v>
      </c>
      <c r="D135" s="104">
        <v>34</v>
      </c>
      <c r="E135" s="312"/>
      <c r="F135" s="312"/>
      <c r="G135" s="2"/>
    </row>
    <row r="136" spans="1:7" ht="18.75">
      <c r="A136" s="104">
        <v>17</v>
      </c>
      <c r="B136" s="104" t="s">
        <v>272</v>
      </c>
      <c r="C136" s="308" t="s">
        <v>5</v>
      </c>
      <c r="D136" s="104">
        <v>39</v>
      </c>
      <c r="E136" s="312"/>
      <c r="F136" s="312"/>
      <c r="G136" s="2"/>
    </row>
    <row r="137" spans="1:7" ht="18.75">
      <c r="A137" s="104">
        <v>18</v>
      </c>
      <c r="B137" s="104" t="s">
        <v>276</v>
      </c>
      <c r="C137" s="308" t="s">
        <v>5</v>
      </c>
      <c r="D137" s="104">
        <v>29</v>
      </c>
      <c r="E137" s="312"/>
      <c r="F137" s="312"/>
      <c r="G137" s="2"/>
    </row>
    <row r="138" spans="1:6" s="2" customFormat="1" ht="18.75">
      <c r="A138"/>
      <c r="B138"/>
      <c r="C138"/>
      <c r="D138"/>
      <c r="E138"/>
      <c r="F138"/>
    </row>
    <row r="139" spans="1:6" s="2" customFormat="1" ht="18.75">
      <c r="A139"/>
      <c r="B139"/>
      <c r="C139"/>
      <c r="D139"/>
      <c r="E139"/>
      <c r="F139"/>
    </row>
    <row r="140" spans="1:6" s="2" customFormat="1" ht="18.75">
      <c r="A140"/>
      <c r="B140"/>
      <c r="C140"/>
      <c r="D140"/>
      <c r="E140"/>
      <c r="F140"/>
    </row>
    <row r="141" spans="1:6" s="2" customFormat="1" ht="18.75">
      <c r="A141"/>
      <c r="B141"/>
      <c r="C141"/>
      <c r="D141"/>
      <c r="E141"/>
      <c r="F141"/>
    </row>
    <row r="142" spans="1:6" s="2" customFormat="1" ht="18.75">
      <c r="A142"/>
      <c r="B142"/>
      <c r="C142"/>
      <c r="D142"/>
      <c r="E142"/>
      <c r="F142"/>
    </row>
    <row r="143" spans="1:6" s="2" customFormat="1" ht="18.75">
      <c r="A143"/>
      <c r="B143"/>
      <c r="C143"/>
      <c r="D143"/>
      <c r="E143"/>
      <c r="F143"/>
    </row>
    <row r="144" spans="1:6" s="2" customFormat="1" ht="18.75">
      <c r="A144"/>
      <c r="B144"/>
      <c r="C144"/>
      <c r="D144"/>
      <c r="E144"/>
      <c r="F144"/>
    </row>
    <row r="146" spans="1:6" s="2" customFormat="1" ht="18.75">
      <c r="A146"/>
      <c r="B146"/>
      <c r="C146"/>
      <c r="D146"/>
      <c r="E146"/>
      <c r="F146"/>
    </row>
    <row r="147" spans="1:6" s="2" customFormat="1" ht="18.75">
      <c r="A147"/>
      <c r="B147"/>
      <c r="C147"/>
      <c r="D147"/>
      <c r="E147"/>
      <c r="F147"/>
    </row>
    <row r="148" spans="1:6" s="2" customFormat="1" ht="18.75">
      <c r="A148"/>
      <c r="B148"/>
      <c r="C148"/>
      <c r="D148"/>
      <c r="E148"/>
      <c r="F148"/>
    </row>
    <row r="149" spans="1:6" s="2" customFormat="1" ht="18.75">
      <c r="A149"/>
      <c r="B149"/>
      <c r="C149"/>
      <c r="D149"/>
      <c r="E149"/>
      <c r="F149"/>
    </row>
    <row r="150" spans="1:6" s="2" customFormat="1" ht="18.75">
      <c r="A150"/>
      <c r="B150"/>
      <c r="C150"/>
      <c r="D150"/>
      <c r="E150"/>
      <c r="F150"/>
    </row>
    <row r="151" spans="1:6" s="2" customFormat="1" ht="18.75">
      <c r="A151"/>
      <c r="B151"/>
      <c r="C151"/>
      <c r="D151"/>
      <c r="E151"/>
      <c r="F151"/>
    </row>
    <row r="152" spans="1:6" s="2" customFormat="1" ht="18.75">
      <c r="A152"/>
      <c r="B152"/>
      <c r="C152"/>
      <c r="D152"/>
      <c r="E152"/>
      <c r="F152"/>
    </row>
    <row r="153" spans="1:6" s="2" customFormat="1" ht="18.75">
      <c r="A153"/>
      <c r="B153"/>
      <c r="C153"/>
      <c r="D153"/>
      <c r="E153"/>
      <c r="F153"/>
    </row>
    <row r="154" spans="1:6" s="2" customFormat="1" ht="18.75">
      <c r="A154"/>
      <c r="B154"/>
      <c r="C154"/>
      <c r="D154"/>
      <c r="E154"/>
      <c r="F154"/>
    </row>
  </sheetData>
  <mergeCells count="25">
    <mergeCell ref="A17:C17"/>
    <mergeCell ref="A23:C23"/>
    <mergeCell ref="B24:D24"/>
    <mergeCell ref="A1:F1"/>
    <mergeCell ref="A3:D3"/>
    <mergeCell ref="A7:F7"/>
    <mergeCell ref="A5:F5"/>
    <mergeCell ref="A20:C20"/>
    <mergeCell ref="D20:F20"/>
    <mergeCell ref="A10:C10"/>
    <mergeCell ref="D10:F10"/>
    <mergeCell ref="A15:C15"/>
    <mergeCell ref="D15:F15"/>
    <mergeCell ref="A16:C16"/>
    <mergeCell ref="D16:F16"/>
    <mergeCell ref="E43:F43"/>
    <mergeCell ref="E45:F45"/>
    <mergeCell ref="E42:F42"/>
    <mergeCell ref="E53:F53"/>
    <mergeCell ref="E54:F54"/>
    <mergeCell ref="E55:F55"/>
    <mergeCell ref="E56:F56"/>
    <mergeCell ref="E57:F57"/>
    <mergeCell ref="E61:F61"/>
    <mergeCell ref="E67:F67"/>
  </mergeCells>
  <printOptions/>
  <pageMargins left="0.7" right="0.7" top="0.787401575" bottom="0.787401575" header="0.3" footer="0.3"/>
  <pageSetup horizontalDpi="600" verticalDpi="600" orientation="landscape" paperSize="9" scale="70" r:id="rId1"/>
  <rowBreaks count="3" manualBreakCount="3">
    <brk id="26" max="16383" man="1"/>
    <brk id="86" max="16383" man="1"/>
    <brk id="1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topLeftCell="A1">
      <selection activeCell="F15" sqref="F15"/>
    </sheetView>
  </sheetViews>
  <sheetFormatPr defaultColWidth="8.796875" defaultRowHeight="18.75"/>
  <cols>
    <col min="1" max="1" width="9" style="0" bestFit="1" customWidth="1"/>
    <col min="2" max="2" width="51.5" style="0" customWidth="1"/>
    <col min="4" max="5" width="9" style="0" bestFit="1" customWidth="1"/>
    <col min="6" max="6" width="12.796875" style="0" bestFit="1" customWidth="1"/>
    <col min="7" max="7" width="10.09765625" style="0" bestFit="1" customWidth="1"/>
  </cols>
  <sheetData>
    <row r="1" spans="1:7" ht="23.25">
      <c r="A1" s="497" t="s">
        <v>310</v>
      </c>
      <c r="B1" s="497"/>
      <c r="C1" s="497"/>
      <c r="D1" s="497"/>
      <c r="E1" s="497"/>
      <c r="F1" s="497"/>
      <c r="G1" s="497"/>
    </row>
    <row r="2" spans="1:10" s="96" customFormat="1" ht="15.75">
      <c r="A2" s="96" t="s">
        <v>311</v>
      </c>
      <c r="B2" s="93"/>
      <c r="C2" s="93"/>
      <c r="D2" s="93"/>
      <c r="E2" s="93"/>
      <c r="F2" s="151"/>
      <c r="G2" s="93"/>
      <c r="H2" s="93"/>
      <c r="I2" s="94"/>
      <c r="J2" s="95"/>
    </row>
    <row r="3" spans="1:10" s="96" customFormat="1" ht="18.75">
      <c r="A3" s="512" t="s">
        <v>277</v>
      </c>
      <c r="B3" s="512"/>
      <c r="C3" s="512"/>
      <c r="D3" s="511"/>
      <c r="E3" s="93"/>
      <c r="F3" s="151"/>
      <c r="G3" s="93"/>
      <c r="H3" s="93"/>
      <c r="I3" s="94"/>
      <c r="J3" s="95"/>
    </row>
    <row r="4" spans="1:10" s="96" customFormat="1" ht="18.75">
      <c r="A4" s="305"/>
      <c r="B4" s="305"/>
      <c r="C4" s="305"/>
      <c r="D4" s="306"/>
      <c r="E4" s="93"/>
      <c r="F4" s="151"/>
      <c r="G4" s="93"/>
      <c r="H4" s="93"/>
      <c r="I4" s="94"/>
      <c r="J4" s="95"/>
    </row>
    <row r="5" spans="1:10" s="96" customFormat="1" ht="18.75" customHeight="1">
      <c r="A5" s="546" t="s">
        <v>54</v>
      </c>
      <c r="B5" s="546"/>
      <c r="C5" s="546"/>
      <c r="D5" s="546"/>
      <c r="E5" s="546"/>
      <c r="F5" s="546"/>
      <c r="G5" s="93"/>
      <c r="H5" s="93"/>
      <c r="I5" s="94"/>
      <c r="J5" s="95"/>
    </row>
    <row r="6" spans="1:10" s="96" customFormat="1" ht="18.75" customHeight="1">
      <c r="A6" s="93"/>
      <c r="B6" s="93"/>
      <c r="C6" s="93"/>
      <c r="D6" s="93"/>
      <c r="E6" s="93"/>
      <c r="F6" s="93"/>
      <c r="G6" s="93"/>
      <c r="H6" s="93"/>
      <c r="I6" s="94"/>
      <c r="J6" s="95"/>
    </row>
    <row r="7" spans="1:10" s="96" customFormat="1" ht="18.75" customHeight="1">
      <c r="A7" s="57" t="s">
        <v>22</v>
      </c>
      <c r="B7" s="565" t="s">
        <v>371</v>
      </c>
      <c r="C7" s="566"/>
      <c r="D7" s="489"/>
      <c r="E7" s="489"/>
      <c r="F7" s="489"/>
      <c r="G7" s="93"/>
      <c r="H7" s="93"/>
      <c r="I7" s="94"/>
      <c r="J7" s="95"/>
    </row>
    <row r="8" spans="1:15" s="2" customFormat="1" ht="18.75">
      <c r="A8" s="70" t="s">
        <v>19</v>
      </c>
      <c r="B8" s="71"/>
      <c r="C8" s="18"/>
      <c r="D8" s="18"/>
      <c r="E8" s="17"/>
      <c r="F8" s="17"/>
      <c r="G8" s="18"/>
      <c r="H8" s="19"/>
      <c r="J8" s="26"/>
      <c r="K8" s="57"/>
      <c r="L8" s="27"/>
      <c r="M8" s="27"/>
      <c r="N8" s="27"/>
      <c r="O8" s="28"/>
    </row>
    <row r="9" spans="1:14" ht="18.75">
      <c r="A9" s="72" t="s">
        <v>20</v>
      </c>
      <c r="B9" s="73" t="s">
        <v>21</v>
      </c>
      <c r="C9" s="4" t="s">
        <v>0</v>
      </c>
      <c r="D9" s="74" t="s">
        <v>1</v>
      </c>
      <c r="E9" s="4" t="s">
        <v>2</v>
      </c>
      <c r="F9" s="4" t="s">
        <v>3</v>
      </c>
      <c r="G9" s="1"/>
      <c r="K9" s="35"/>
      <c r="L9" s="35"/>
      <c r="M9" s="35"/>
      <c r="N9" s="35"/>
    </row>
    <row r="10" spans="1:7" ht="18.75">
      <c r="A10" s="562" t="s">
        <v>370</v>
      </c>
      <c r="B10" s="563"/>
      <c r="C10" s="563"/>
      <c r="D10" s="563"/>
      <c r="E10" s="563"/>
      <c r="F10" s="563"/>
      <c r="G10" s="564"/>
    </row>
    <row r="11" spans="1:7" s="1" customFormat="1" ht="19.5" thickBot="1">
      <c r="A11" s="223"/>
      <c r="B11" s="245"/>
      <c r="C11" s="246" t="s">
        <v>217</v>
      </c>
      <c r="D11" s="245" t="s">
        <v>240</v>
      </c>
      <c r="E11" s="245" t="s">
        <v>241</v>
      </c>
      <c r="F11" s="247" t="s">
        <v>242</v>
      </c>
      <c r="G11" s="248" t="s">
        <v>243</v>
      </c>
    </row>
    <row r="12" spans="1:7" s="1" customFormat="1" ht="19.5" thickBot="1">
      <c r="A12" s="72">
        <v>1</v>
      </c>
      <c r="B12" s="261" t="s">
        <v>237</v>
      </c>
      <c r="C12" s="262" t="s">
        <v>238</v>
      </c>
      <c r="D12" s="212">
        <v>109</v>
      </c>
      <c r="E12" s="83"/>
      <c r="F12" s="83">
        <f>+D12*E12</f>
        <v>0</v>
      </c>
      <c r="G12" s="83">
        <f>+F12*3</f>
        <v>0</v>
      </c>
    </row>
    <row r="13" spans="1:7" s="1" customFormat="1" ht="18.75">
      <c r="A13" s="72">
        <v>2</v>
      </c>
      <c r="B13" s="80" t="s">
        <v>274</v>
      </c>
      <c r="C13" s="78" t="s">
        <v>238</v>
      </c>
      <c r="D13" s="212">
        <v>109</v>
      </c>
      <c r="E13" s="83"/>
      <c r="F13" s="83">
        <f aca="true" t="shared" si="0" ref="F13:F14">+D13*E13</f>
        <v>0</v>
      </c>
      <c r="G13" s="83">
        <f>+F13*3</f>
        <v>0</v>
      </c>
    </row>
    <row r="14" spans="1:7" s="1" customFormat="1" ht="19.5" thickBot="1">
      <c r="A14" s="72">
        <v>3</v>
      </c>
      <c r="B14" s="263" t="s">
        <v>251</v>
      </c>
      <c r="C14" s="264" t="s">
        <v>252</v>
      </c>
      <c r="D14" s="265">
        <v>51</v>
      </c>
      <c r="E14" s="83"/>
      <c r="F14" s="83">
        <f t="shared" si="0"/>
        <v>0</v>
      </c>
      <c r="G14" s="83">
        <f>+F14*3</f>
        <v>0</v>
      </c>
    </row>
    <row r="15" spans="1:7" s="1" customFormat="1" ht="18.75">
      <c r="A15" s="249"/>
      <c r="B15" s="250" t="s">
        <v>244</v>
      </c>
      <c r="C15" s="251"/>
      <c r="D15" s="251"/>
      <c r="E15" s="252"/>
      <c r="F15" s="253">
        <f>SUM(F12:F14)</f>
        <v>0</v>
      </c>
      <c r="G15" s="253">
        <f>SUM(G12:G14)</f>
        <v>0</v>
      </c>
    </row>
    <row r="16" spans="1:7" s="1" customFormat="1" ht="59.25" customHeight="1">
      <c r="A16" s="2"/>
      <c r="B16" s="561" t="s">
        <v>239</v>
      </c>
      <c r="C16" s="561"/>
      <c r="D16" s="561"/>
      <c r="E16" s="561"/>
      <c r="F16" s="254"/>
      <c r="G16" s="254"/>
    </row>
    <row r="17" spans="1:3" ht="18.75">
      <c r="A17" s="244"/>
      <c r="B17" s="244"/>
      <c r="C17" s="244"/>
    </row>
    <row r="18" spans="1:3" ht="19.5" thickBot="1">
      <c r="A18" s="244"/>
      <c r="B18" s="244"/>
      <c r="C18" s="244"/>
    </row>
    <row r="19" spans="1:7" s="2" customFormat="1" ht="32.25" customHeight="1" thickBot="1">
      <c r="A19" s="105"/>
      <c r="B19" s="58" t="s">
        <v>245</v>
      </c>
      <c r="C19" s="59"/>
      <c r="D19" s="59"/>
      <c r="E19" s="59"/>
      <c r="F19" s="112">
        <f>+G15</f>
        <v>0</v>
      </c>
      <c r="G19" s="85"/>
    </row>
    <row r="20" spans="1:7" s="2" customFormat="1" ht="32.25" customHeight="1">
      <c r="A20" s="105"/>
      <c r="B20" s="18"/>
      <c r="C20" s="107"/>
      <c r="D20" s="107"/>
      <c r="E20" s="107"/>
      <c r="F20" s="255"/>
      <c r="G20" s="85"/>
    </row>
    <row r="21" spans="1:7" s="2" customFormat="1" ht="32.25" customHeight="1">
      <c r="A21" s="105"/>
      <c r="B21" s="18"/>
      <c r="C21" s="107"/>
      <c r="D21" s="107"/>
      <c r="E21" s="107"/>
      <c r="F21" s="108"/>
      <c r="G21" s="85"/>
    </row>
    <row r="22" spans="1:7" s="2" customFormat="1" ht="32.25" customHeight="1">
      <c r="A22" s="97" t="s">
        <v>25</v>
      </c>
      <c r="B22" s="98"/>
      <c r="C22" s="99"/>
      <c r="D22" s="100"/>
      <c r="E22" s="101"/>
      <c r="F22" s="98"/>
      <c r="G22" s="85"/>
    </row>
    <row r="23" spans="1:7" ht="24.75" customHeight="1">
      <c r="A23" s="21"/>
      <c r="B23" s="21" t="s">
        <v>268</v>
      </c>
      <c r="C23" s="30"/>
      <c r="D23" s="30"/>
      <c r="E23" s="30"/>
      <c r="F23" s="29"/>
      <c r="G23" s="1"/>
    </row>
    <row r="24" spans="1:7" ht="27">
      <c r="A24" s="288"/>
      <c r="B24" s="283" t="s">
        <v>267</v>
      </c>
      <c r="C24" s="64" t="s">
        <v>7</v>
      </c>
      <c r="D24" s="65">
        <f>51*4</f>
        <v>204</v>
      </c>
      <c r="E24" s="294"/>
      <c r="F24" s="29"/>
      <c r="G24" s="1"/>
    </row>
    <row r="25" spans="1:7" ht="42" customHeight="1">
      <c r="A25" s="289"/>
      <c r="B25" s="283" t="s">
        <v>17</v>
      </c>
      <c r="C25" s="64" t="s">
        <v>5</v>
      </c>
      <c r="D25" s="65">
        <v>109</v>
      </c>
      <c r="E25" s="65"/>
      <c r="F25" s="29"/>
      <c r="G25" s="1"/>
    </row>
    <row r="26" spans="1:7" ht="39" customHeight="1">
      <c r="A26" s="290"/>
      <c r="B26" s="284" t="s">
        <v>18</v>
      </c>
      <c r="C26" s="66" t="s">
        <v>9</v>
      </c>
      <c r="D26" s="67">
        <f>0.05*D25</f>
        <v>5.45</v>
      </c>
      <c r="E26" s="67"/>
      <c r="F26" s="29"/>
      <c r="G26" s="1"/>
    </row>
    <row r="27" spans="1:7" ht="18" customHeight="1">
      <c r="A27" s="291"/>
      <c r="B27" s="285" t="s">
        <v>246</v>
      </c>
      <c r="C27" s="68" t="s">
        <v>8</v>
      </c>
      <c r="D27" s="69">
        <f>+(D25*0.1)*6</f>
        <v>65.4</v>
      </c>
      <c r="E27" s="69"/>
      <c r="F27" s="29"/>
      <c r="G27" s="1"/>
    </row>
    <row r="28" spans="1:7" ht="18" customHeight="1">
      <c r="A28" s="292"/>
      <c r="B28" s="286" t="s">
        <v>12</v>
      </c>
      <c r="C28" s="34" t="s">
        <v>8</v>
      </c>
      <c r="D28" s="60">
        <f>D27</f>
        <v>65.4</v>
      </c>
      <c r="E28" s="60"/>
      <c r="F28" s="29"/>
      <c r="G28" s="1"/>
    </row>
    <row r="29" spans="1:7" ht="18" customHeight="1">
      <c r="A29" s="293"/>
      <c r="B29" s="287" t="s">
        <v>247</v>
      </c>
      <c r="C29" s="25" t="s">
        <v>8</v>
      </c>
      <c r="D29" s="24">
        <f>D28</f>
        <v>65.4</v>
      </c>
      <c r="E29" s="24"/>
      <c r="F29" s="29"/>
      <c r="G29" s="1"/>
    </row>
    <row r="30" spans="1:7" ht="18" customHeight="1">
      <c r="A30" s="291"/>
      <c r="B30" s="285" t="s">
        <v>299</v>
      </c>
      <c r="C30" s="68" t="s">
        <v>8</v>
      </c>
      <c r="D30" s="69">
        <f>102*0.02*2</f>
        <v>4.08</v>
      </c>
      <c r="E30" s="69"/>
      <c r="F30" s="29"/>
      <c r="G30" s="1"/>
    </row>
    <row r="31" spans="1:7" ht="18" customHeight="1">
      <c r="A31" s="292"/>
      <c r="B31" s="286" t="s">
        <v>12</v>
      </c>
      <c r="C31" s="34" t="s">
        <v>8</v>
      </c>
      <c r="D31" s="60">
        <f>D30</f>
        <v>4.08</v>
      </c>
      <c r="E31" s="60"/>
      <c r="F31" s="29"/>
      <c r="G31" s="1"/>
    </row>
    <row r="32" spans="1:7" ht="18" customHeight="1">
      <c r="A32" s="293"/>
      <c r="B32" s="287" t="s">
        <v>248</v>
      </c>
      <c r="C32" s="25" t="s">
        <v>8</v>
      </c>
      <c r="D32" s="24">
        <f>D31</f>
        <v>4.08</v>
      </c>
      <c r="E32" s="24"/>
      <c r="F32" s="29"/>
      <c r="G32" s="1"/>
    </row>
    <row r="33" spans="2:7" ht="18.75">
      <c r="B33" s="61"/>
      <c r="C33" s="62"/>
      <c r="D33" s="63"/>
      <c r="E33" s="1"/>
      <c r="F33" s="1"/>
      <c r="G33" s="3"/>
    </row>
  </sheetData>
  <mergeCells count="6">
    <mergeCell ref="B16:E16"/>
    <mergeCell ref="A5:F5"/>
    <mergeCell ref="A10:G10"/>
    <mergeCell ref="A3:D3"/>
    <mergeCell ref="A1:G1"/>
    <mergeCell ref="B7:C7"/>
  </mergeCells>
  <printOptions/>
  <pageMargins left="0.7" right="0.7" top="0.787401575" bottom="0.787401575" header="0.3" footer="0.3"/>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workbookViewId="0" topLeftCell="A1">
      <selection activeCell="A40" sqref="A40"/>
    </sheetView>
  </sheetViews>
  <sheetFormatPr defaultColWidth="8.796875" defaultRowHeight="18.75"/>
  <cols>
    <col min="1" max="1" width="11.5" style="0" customWidth="1"/>
    <col min="2" max="2" width="52.8984375" style="0" customWidth="1"/>
    <col min="3" max="3" width="7.796875" style="0" customWidth="1"/>
    <col min="6" max="6" width="13.296875" style="0" customWidth="1"/>
  </cols>
  <sheetData>
    <row r="1" spans="1:6" ht="23.25">
      <c r="A1" s="497" t="s">
        <v>310</v>
      </c>
      <c r="B1" s="497"/>
      <c r="C1" s="497"/>
      <c r="D1" s="497"/>
      <c r="E1" s="497"/>
      <c r="F1" s="497"/>
    </row>
    <row r="2" spans="1:6" s="96" customFormat="1" ht="15.75">
      <c r="A2" s="96" t="s">
        <v>311</v>
      </c>
      <c r="B2" s="93"/>
      <c r="C2" s="93"/>
      <c r="D2" s="93"/>
      <c r="E2" s="93"/>
      <c r="F2" s="151"/>
    </row>
    <row r="3" spans="1:6" s="96" customFormat="1" ht="28.5" customHeight="1">
      <c r="A3" s="512" t="s">
        <v>279</v>
      </c>
      <c r="B3" s="512"/>
      <c r="C3" s="512"/>
      <c r="D3" s="511"/>
      <c r="E3" s="500"/>
      <c r="F3" s="500"/>
    </row>
    <row r="4" spans="1:6" s="96" customFormat="1" ht="28.5" customHeight="1">
      <c r="A4" s="500"/>
      <c r="B4" s="500"/>
      <c r="C4" s="500"/>
      <c r="D4" s="500"/>
      <c r="E4" s="500"/>
      <c r="F4" s="500"/>
    </row>
    <row r="5" spans="1:9" s="96" customFormat="1" ht="20.25" customHeight="1">
      <c r="A5" s="546" t="s">
        <v>54</v>
      </c>
      <c r="B5" s="546"/>
      <c r="C5" s="546"/>
      <c r="D5" s="546"/>
      <c r="E5" s="546"/>
      <c r="F5" s="546"/>
      <c r="G5" s="93"/>
      <c r="H5" s="94"/>
      <c r="I5" s="95"/>
    </row>
    <row r="6" spans="1:9" s="96" customFormat="1" ht="20.25" customHeight="1">
      <c r="A6" s="93"/>
      <c r="B6" s="93"/>
      <c r="C6" s="93"/>
      <c r="D6" s="93"/>
      <c r="E6" s="93"/>
      <c r="F6" s="93"/>
      <c r="G6" s="93"/>
      <c r="H6" s="94"/>
      <c r="I6" s="95"/>
    </row>
    <row r="7" spans="1:9" s="96" customFormat="1" ht="20.25" customHeight="1">
      <c r="A7" s="489" t="s">
        <v>372</v>
      </c>
      <c r="B7" s="489" t="s">
        <v>373</v>
      </c>
      <c r="C7" s="489"/>
      <c r="D7" s="489"/>
      <c r="E7" s="489"/>
      <c r="F7" s="489"/>
      <c r="G7" s="93"/>
      <c r="H7" s="94"/>
      <c r="I7" s="95"/>
    </row>
    <row r="8" spans="1:14" s="2" customFormat="1" ht="20.25" customHeight="1">
      <c r="A8" s="70" t="s">
        <v>280</v>
      </c>
      <c r="B8" s="71"/>
      <c r="C8" s="18"/>
      <c r="D8" s="18"/>
      <c r="E8" s="17"/>
      <c r="F8" s="17"/>
      <c r="G8" s="19"/>
      <c r="I8" s="26"/>
      <c r="J8" s="57"/>
      <c r="K8" s="27"/>
      <c r="L8" s="27"/>
      <c r="M8" s="27"/>
      <c r="N8" s="28"/>
    </row>
    <row r="9" spans="1:6" s="70" customFormat="1" ht="16.5" thickBot="1">
      <c r="A9" s="72" t="s">
        <v>20</v>
      </c>
      <c r="B9" s="73" t="s">
        <v>21</v>
      </c>
      <c r="C9" s="4" t="s">
        <v>0</v>
      </c>
      <c r="D9" s="74" t="s">
        <v>1</v>
      </c>
      <c r="E9" s="4" t="s">
        <v>2</v>
      </c>
      <c r="F9" s="153" t="s">
        <v>3</v>
      </c>
    </row>
    <row r="10" spans="1:10" s="2" customFormat="1" ht="19.5" thickBot="1">
      <c r="A10" s="389" t="s">
        <v>318</v>
      </c>
      <c r="B10" s="390"/>
      <c r="C10" s="140"/>
      <c r="D10" s="347"/>
      <c r="E10" s="141"/>
      <c r="F10" s="142"/>
      <c r="H10" s="361"/>
      <c r="I10" s="20"/>
      <c r="J10" s="20"/>
    </row>
    <row r="11" spans="1:10" s="2" customFormat="1" ht="19.5" thickBot="1">
      <c r="A11" s="517" t="s">
        <v>285</v>
      </c>
      <c r="B11" s="518"/>
      <c r="C11" s="519"/>
      <c r="D11" s="307"/>
      <c r="E11" s="131"/>
      <c r="F11" s="132"/>
      <c r="H11" s="527"/>
      <c r="I11" s="527"/>
      <c r="J11" s="527"/>
    </row>
    <row r="12" spans="1:10" s="2" customFormat="1" ht="18.75">
      <c r="A12" s="190">
        <v>1</v>
      </c>
      <c r="B12" s="352" t="s">
        <v>40</v>
      </c>
      <c r="C12" s="191" t="s">
        <v>5</v>
      </c>
      <c r="D12" s="353">
        <v>4</v>
      </c>
      <c r="E12" s="354"/>
      <c r="F12" s="355">
        <f>+D12*E12</f>
        <v>0</v>
      </c>
      <c r="H12" s="350"/>
      <c r="I12" s="6"/>
      <c r="J12" s="7"/>
    </row>
    <row r="13" spans="1:10" s="2" customFormat="1" ht="18.75">
      <c r="A13" s="192">
        <v>2</v>
      </c>
      <c r="B13" s="275" t="s">
        <v>41</v>
      </c>
      <c r="C13" s="135" t="s">
        <v>5</v>
      </c>
      <c r="D13" s="351">
        <v>4</v>
      </c>
      <c r="E13" s="276"/>
      <c r="F13" s="356">
        <f>+D13*E13</f>
        <v>0</v>
      </c>
      <c r="H13" s="350"/>
      <c r="I13" s="6"/>
      <c r="J13" s="7"/>
    </row>
    <row r="14" spans="1:10" s="2" customFormat="1" ht="18.75">
      <c r="A14" s="192">
        <v>3</v>
      </c>
      <c r="B14" s="275" t="s">
        <v>42</v>
      </c>
      <c r="C14" s="135" t="s">
        <v>5</v>
      </c>
      <c r="D14" s="351">
        <v>3</v>
      </c>
      <c r="E14" s="276"/>
      <c r="F14" s="356">
        <f>+D14*E14</f>
        <v>0</v>
      </c>
      <c r="H14" s="350"/>
      <c r="I14" s="6"/>
      <c r="J14" s="7"/>
    </row>
    <row r="15" spans="1:10" s="2" customFormat="1" ht="18.75">
      <c r="A15" s="192">
        <v>4</v>
      </c>
      <c r="B15" s="275" t="s">
        <v>313</v>
      </c>
      <c r="C15" s="135" t="s">
        <v>5</v>
      </c>
      <c r="D15" s="351">
        <v>4</v>
      </c>
      <c r="E15" s="276"/>
      <c r="F15" s="356">
        <f>+D15*E15</f>
        <v>0</v>
      </c>
      <c r="H15" s="350"/>
      <c r="I15" s="6"/>
      <c r="J15" s="7"/>
    </row>
    <row r="16" spans="1:10" s="2" customFormat="1" ht="19.5" thickBot="1">
      <c r="A16" s="331">
        <v>5</v>
      </c>
      <c r="B16" s="357" t="s">
        <v>314</v>
      </c>
      <c r="C16" s="136" t="s">
        <v>5</v>
      </c>
      <c r="D16" s="358">
        <v>2</v>
      </c>
      <c r="E16" s="359"/>
      <c r="F16" s="193">
        <f>+D16*E16</f>
        <v>0</v>
      </c>
      <c r="H16" s="350"/>
      <c r="I16" s="6"/>
      <c r="J16" s="7"/>
    </row>
    <row r="17" spans="1:10" s="2" customFormat="1" ht="18.75">
      <c r="A17" s="569" t="s">
        <v>43</v>
      </c>
      <c r="B17" s="570"/>
      <c r="C17" s="570"/>
      <c r="D17" s="341"/>
      <c r="E17" s="364"/>
      <c r="F17" s="365"/>
      <c r="H17" s="350"/>
      <c r="I17" s="6"/>
      <c r="J17" s="7"/>
    </row>
    <row r="18" spans="2:10" ht="33" customHeight="1" thickBot="1">
      <c r="B18" s="524" t="s">
        <v>265</v>
      </c>
      <c r="C18" s="571"/>
      <c r="D18" s="571"/>
      <c r="E18" s="571"/>
      <c r="H18" s="350"/>
      <c r="I18" s="6"/>
      <c r="J18" s="7"/>
    </row>
    <row r="19" spans="1:10" s="96" customFormat="1" ht="16.5" thickBot="1">
      <c r="A19" s="388" t="s">
        <v>319</v>
      </c>
      <c r="B19" s="171"/>
      <c r="C19" s="148"/>
      <c r="D19" s="348"/>
      <c r="E19" s="149"/>
      <c r="F19" s="161">
        <f>+F15+F12+F13+F14+F16</f>
        <v>0</v>
      </c>
      <c r="H19" s="350"/>
      <c r="I19" s="6"/>
      <c r="J19" s="7"/>
    </row>
    <row r="20" spans="1:10" s="70" customFormat="1" ht="18.75" customHeight="1" thickBot="1">
      <c r="A20" s="72" t="s">
        <v>20</v>
      </c>
      <c r="B20" s="73" t="s">
        <v>21</v>
      </c>
      <c r="C20" s="4" t="s">
        <v>0</v>
      </c>
      <c r="D20" s="74" t="s">
        <v>1</v>
      </c>
      <c r="E20" s="4" t="s">
        <v>2</v>
      </c>
      <c r="F20" s="153" t="s">
        <v>3</v>
      </c>
      <c r="H20" s="528"/>
      <c r="I20" s="528"/>
      <c r="J20" s="528"/>
    </row>
    <row r="21" spans="1:6" ht="19.5" thickBot="1">
      <c r="A21" s="194" t="s">
        <v>316</v>
      </c>
      <c r="B21" s="195"/>
      <c r="C21" s="196"/>
      <c r="D21" s="197"/>
      <c r="E21" s="198"/>
      <c r="F21" s="199"/>
    </row>
    <row r="22" spans="1:6" ht="19.5" thickBot="1">
      <c r="A22" s="200">
        <v>6</v>
      </c>
      <c r="B22" s="201" t="s">
        <v>44</v>
      </c>
      <c r="C22" s="202" t="s">
        <v>50</v>
      </c>
      <c r="D22" s="304">
        <v>17</v>
      </c>
      <c r="E22" s="203"/>
      <c r="F22" s="204">
        <f>+E22*D22</f>
        <v>0</v>
      </c>
    </row>
    <row r="23" spans="1:6" ht="18.75">
      <c r="A23" s="137" t="s">
        <v>45</v>
      </c>
      <c r="B23" s="138"/>
      <c r="C23" s="139"/>
      <c r="D23" s="187"/>
      <c r="E23" s="188"/>
      <c r="F23" s="189"/>
    </row>
    <row r="24" spans="1:6" ht="18.75">
      <c r="A24" s="568" t="s">
        <v>46</v>
      </c>
      <c r="B24" s="568"/>
      <c r="C24" s="568"/>
      <c r="D24" s="87"/>
      <c r="E24" s="79"/>
      <c r="F24" s="162"/>
    </row>
    <row r="25" spans="1:6" ht="0.75" customHeight="1" thickBot="1">
      <c r="A25" s="300"/>
      <c r="B25" s="300"/>
      <c r="C25" s="300"/>
      <c r="D25" s="84"/>
      <c r="E25" s="83"/>
      <c r="F25" s="160"/>
    </row>
    <row r="26" spans="1:6" ht="19.5" thickBot="1">
      <c r="A26" s="170" t="s">
        <v>317</v>
      </c>
      <c r="B26" s="171"/>
      <c r="C26" s="148"/>
      <c r="D26" s="172"/>
      <c r="E26" s="173"/>
      <c r="F26" s="174">
        <f>+F22</f>
        <v>0</v>
      </c>
    </row>
    <row r="27" spans="1:10" s="70" customFormat="1" ht="18.75" customHeight="1">
      <c r="A27" s="72" t="s">
        <v>20</v>
      </c>
      <c r="B27" s="73" t="s">
        <v>21</v>
      </c>
      <c r="C27" s="4" t="s">
        <v>0</v>
      </c>
      <c r="D27" s="74" t="s">
        <v>1</v>
      </c>
      <c r="E27" s="4" t="s">
        <v>2</v>
      </c>
      <c r="F27" s="153" t="s">
        <v>3</v>
      </c>
      <c r="H27" s="528"/>
      <c r="I27" s="528"/>
      <c r="J27" s="528"/>
    </row>
    <row r="28" spans="1:10" s="2" customFormat="1" ht="19.5" thickBot="1">
      <c r="A28" s="516" t="s">
        <v>283</v>
      </c>
      <c r="B28" s="516"/>
      <c r="C28" s="205"/>
      <c r="D28" s="206"/>
      <c r="E28" s="207"/>
      <c r="F28" s="208"/>
      <c r="H28" s="529"/>
      <c r="I28" s="529"/>
      <c r="J28" s="529"/>
    </row>
    <row r="29" spans="1:10" s="2" customFormat="1" ht="18.75">
      <c r="A29" s="373">
        <v>7</v>
      </c>
      <c r="B29" s="374" t="s">
        <v>51</v>
      </c>
      <c r="C29" s="375" t="s">
        <v>8</v>
      </c>
      <c r="D29" s="377">
        <v>17</v>
      </c>
      <c r="E29" s="377"/>
      <c r="F29" s="378">
        <f>+E29*D29</f>
        <v>0</v>
      </c>
      <c r="H29" s="528"/>
      <c r="I29" s="530"/>
      <c r="J29" s="530"/>
    </row>
    <row r="30" spans="1:10" s="2" customFormat="1" ht="19.5" thickBot="1">
      <c r="A30" s="379">
        <v>8</v>
      </c>
      <c r="B30" s="380" t="s">
        <v>52</v>
      </c>
      <c r="C30" s="381" t="s">
        <v>8</v>
      </c>
      <c r="D30" s="383">
        <v>8.5</v>
      </c>
      <c r="E30" s="383"/>
      <c r="F30" s="384">
        <f>+D30*E30</f>
        <v>0</v>
      </c>
      <c r="H30" s="362"/>
      <c r="I30" s="363"/>
      <c r="J30" s="5"/>
    </row>
    <row r="31" spans="1:10" s="2" customFormat="1" ht="18.75">
      <c r="A31" s="514" t="s">
        <v>53</v>
      </c>
      <c r="B31" s="514"/>
      <c r="C31" s="514"/>
      <c r="D31" s="209"/>
      <c r="E31" s="210"/>
      <c r="F31" s="211"/>
      <c r="H31" s="20"/>
      <c r="I31" s="20"/>
      <c r="J31" s="20"/>
    </row>
    <row r="32" spans="1:10" s="96" customFormat="1" ht="15.75">
      <c r="A32" s="515" t="s">
        <v>345</v>
      </c>
      <c r="B32" s="515"/>
      <c r="C32" s="179"/>
      <c r="D32" s="180"/>
      <c r="E32" s="181"/>
      <c r="F32" s="182">
        <f>+F30+F29</f>
        <v>0</v>
      </c>
      <c r="H32" s="350"/>
      <c r="I32" s="360"/>
      <c r="J32" s="7"/>
    </row>
    <row r="33" spans="1:6" ht="18" customHeight="1">
      <c r="A33" s="277" t="s">
        <v>20</v>
      </c>
      <c r="B33" s="278" t="s">
        <v>21</v>
      </c>
      <c r="C33" s="279" t="s">
        <v>0</v>
      </c>
      <c r="D33" s="131" t="s">
        <v>1</v>
      </c>
      <c r="E33" s="279" t="s">
        <v>2</v>
      </c>
      <c r="F33" s="132" t="s">
        <v>3</v>
      </c>
    </row>
    <row r="34" spans="1:6" s="447" customFormat="1" ht="15.75">
      <c r="A34" s="448" t="s">
        <v>344</v>
      </c>
      <c r="B34" s="446"/>
      <c r="C34" s="446"/>
      <c r="D34" s="446"/>
      <c r="E34" s="445"/>
      <c r="F34" s="445"/>
    </row>
    <row r="35" spans="1:6" s="441" customFormat="1" ht="19.5" thickBot="1">
      <c r="A35" s="333">
        <v>9</v>
      </c>
      <c r="B35" s="444" t="s">
        <v>343</v>
      </c>
      <c r="C35" s="282" t="s">
        <v>331</v>
      </c>
      <c r="D35" s="86">
        <v>166</v>
      </c>
      <c r="E35" s="86"/>
      <c r="F35" s="384">
        <f>+D35*E35</f>
        <v>0</v>
      </c>
    </row>
    <row r="36" spans="1:6" s="450" customFormat="1" ht="15">
      <c r="A36" s="173" t="s">
        <v>346</v>
      </c>
      <c r="B36" s="366"/>
      <c r="C36" s="366"/>
      <c r="D36" s="366"/>
      <c r="E36" s="449"/>
      <c r="F36" s="174">
        <f>+F35</f>
        <v>0</v>
      </c>
    </row>
    <row r="37" spans="1:6" s="441" customFormat="1" ht="18" customHeight="1">
      <c r="A37" s="277" t="s">
        <v>20</v>
      </c>
      <c r="B37" s="278" t="s">
        <v>21</v>
      </c>
      <c r="C37" s="279" t="s">
        <v>0</v>
      </c>
      <c r="D37" s="131" t="s">
        <v>1</v>
      </c>
      <c r="E37" s="279" t="s">
        <v>2</v>
      </c>
      <c r="F37" s="132" t="s">
        <v>3</v>
      </c>
    </row>
    <row r="38" spans="1:6" ht="18.75">
      <c r="A38" s="448" t="s">
        <v>347</v>
      </c>
      <c r="B38" s="281"/>
      <c r="C38" s="281"/>
      <c r="D38" s="281"/>
      <c r="E38" s="280"/>
      <c r="F38" s="280"/>
    </row>
    <row r="39" spans="1:6" ht="18.75">
      <c r="A39" s="333">
        <v>10</v>
      </c>
      <c r="B39" s="318" t="s">
        <v>216</v>
      </c>
      <c r="C39" s="282" t="s">
        <v>7</v>
      </c>
      <c r="D39" s="86">
        <v>1905</v>
      </c>
      <c r="E39" s="86"/>
      <c r="F39" s="339">
        <f>+D39*E39</f>
        <v>0</v>
      </c>
    </row>
    <row r="40" spans="1:5" ht="86.25" customHeight="1">
      <c r="A40" s="333"/>
      <c r="B40" s="567" t="s">
        <v>336</v>
      </c>
      <c r="C40" s="567"/>
      <c r="D40" s="104"/>
      <c r="E40" s="317"/>
    </row>
    <row r="41" spans="1:6" ht="18.75">
      <c r="A41" s="333">
        <v>11</v>
      </c>
      <c r="B41" s="335" t="s">
        <v>335</v>
      </c>
      <c r="C41" s="335" t="s">
        <v>7</v>
      </c>
      <c r="D41" s="336">
        <v>1905</v>
      </c>
      <c r="E41" s="337"/>
      <c r="F41" s="339">
        <f>+E41*D41</f>
        <v>0</v>
      </c>
    </row>
    <row r="42" spans="1:6" s="368" customFormat="1" ht="15">
      <c r="A42" s="173" t="s">
        <v>348</v>
      </c>
      <c r="B42" s="366"/>
      <c r="C42" s="366"/>
      <c r="D42" s="366"/>
      <c r="E42" s="173"/>
      <c r="F42" s="367">
        <f>+F41+F39</f>
        <v>0</v>
      </c>
    </row>
    <row r="43" spans="1:6" s="2" customFormat="1" ht="18.75">
      <c r="A43" s="369" t="s">
        <v>322</v>
      </c>
      <c r="B43" s="369"/>
      <c r="C43" s="369"/>
      <c r="D43" s="370"/>
      <c r="E43" s="371"/>
      <c r="F43" s="372">
        <f>+F42+F32+F26+F19+F36</f>
        <v>0</v>
      </c>
    </row>
    <row r="45" spans="1:6" s="2" customFormat="1" ht="18.75">
      <c r="A45" s="97" t="s">
        <v>320</v>
      </c>
      <c r="B45" s="98"/>
      <c r="C45" s="99"/>
      <c r="D45" s="100"/>
      <c r="E45" s="101"/>
      <c r="F45" s="166"/>
    </row>
    <row r="46" spans="1:6" s="2" customFormat="1" ht="19.5" thickBot="1">
      <c r="A46" s="2" t="s">
        <v>205</v>
      </c>
      <c r="B46" s="11"/>
      <c r="C46" s="12"/>
      <c r="D46" s="12"/>
      <c r="E46" s="12"/>
      <c r="F46" s="13"/>
    </row>
    <row r="47" spans="1:6" s="2" customFormat="1" ht="63.75" thickBot="1">
      <c r="A47" s="213" t="s">
        <v>55</v>
      </c>
      <c r="B47" s="213" t="s">
        <v>56</v>
      </c>
      <c r="C47" s="214" t="s">
        <v>284</v>
      </c>
      <c r="D47" s="215" t="s">
        <v>58</v>
      </c>
      <c r="E47" s="215"/>
      <c r="F47" s="215" t="s">
        <v>278</v>
      </c>
    </row>
    <row r="48" spans="1:6" s="2" customFormat="1" ht="18" customHeight="1" thickBot="1">
      <c r="A48" s="216" t="s">
        <v>67</v>
      </c>
      <c r="B48" s="217" t="s">
        <v>68</v>
      </c>
      <c r="C48" s="220">
        <v>35</v>
      </c>
      <c r="D48" s="219" t="s">
        <v>69</v>
      </c>
      <c r="E48" s="219"/>
      <c r="F48" s="219" t="s">
        <v>63</v>
      </c>
    </row>
    <row r="49" spans="1:6" s="2" customFormat="1" ht="24.95" customHeight="1" thickBot="1">
      <c r="A49" s="216" t="s">
        <v>81</v>
      </c>
      <c r="B49" s="217" t="s">
        <v>61</v>
      </c>
      <c r="C49" s="220">
        <v>40</v>
      </c>
      <c r="D49" s="219" t="s">
        <v>62</v>
      </c>
      <c r="E49" s="219"/>
      <c r="F49" s="219" t="s">
        <v>63</v>
      </c>
    </row>
    <row r="50" spans="1:6" s="2" customFormat="1" ht="19.5" thickBot="1">
      <c r="A50" s="344" t="s">
        <v>92</v>
      </c>
      <c r="B50" s="217" t="s">
        <v>61</v>
      </c>
      <c r="C50" s="220">
        <v>40</v>
      </c>
      <c r="D50" s="219" t="s">
        <v>93</v>
      </c>
      <c r="E50" s="219"/>
      <c r="F50" s="219" t="s">
        <v>63</v>
      </c>
    </row>
    <row r="51" spans="1:6" s="2" customFormat="1" ht="19.5" thickBot="1">
      <c r="A51" s="216" t="s">
        <v>95</v>
      </c>
      <c r="B51" s="217" t="s">
        <v>61</v>
      </c>
      <c r="C51" s="220">
        <v>45</v>
      </c>
      <c r="D51" s="219" t="s">
        <v>62</v>
      </c>
      <c r="E51" s="219"/>
      <c r="F51" s="219" t="s">
        <v>63</v>
      </c>
    </row>
    <row r="52" spans="1:6" s="2" customFormat="1" ht="19.5" thickBot="1">
      <c r="A52" s="216" t="s">
        <v>99</v>
      </c>
      <c r="B52" s="217" t="s">
        <v>100</v>
      </c>
      <c r="C52" s="220">
        <v>25</v>
      </c>
      <c r="D52" s="219" t="s">
        <v>69</v>
      </c>
      <c r="E52" s="219"/>
      <c r="F52" s="219" t="s">
        <v>63</v>
      </c>
    </row>
    <row r="53" spans="1:6" s="2" customFormat="1" ht="19.5" thickBot="1">
      <c r="A53" s="216" t="s">
        <v>101</v>
      </c>
      <c r="B53" s="217" t="s">
        <v>102</v>
      </c>
      <c r="C53" s="220">
        <v>15</v>
      </c>
      <c r="D53" s="219" t="s">
        <v>103</v>
      </c>
      <c r="E53" s="219"/>
      <c r="F53" s="219" t="s">
        <v>63</v>
      </c>
    </row>
    <row r="54" spans="1:6" s="2" customFormat="1" ht="19.5" thickBot="1">
      <c r="A54" s="216" t="s">
        <v>104</v>
      </c>
      <c r="B54" s="217" t="s">
        <v>105</v>
      </c>
      <c r="C54" s="220">
        <v>18</v>
      </c>
      <c r="D54" s="219" t="s">
        <v>103</v>
      </c>
      <c r="E54" s="219"/>
      <c r="F54" s="219" t="s">
        <v>63</v>
      </c>
    </row>
    <row r="55" spans="1:6" s="1" customFormat="1" ht="19.5" thickBot="1">
      <c r="A55" s="216" t="s">
        <v>112</v>
      </c>
      <c r="B55" s="217" t="s">
        <v>100</v>
      </c>
      <c r="C55" s="220">
        <v>25</v>
      </c>
      <c r="D55" s="219"/>
      <c r="E55" s="219"/>
      <c r="F55" s="219" t="s">
        <v>63</v>
      </c>
    </row>
    <row r="56" spans="1:6" s="1" customFormat="1" ht="19.5" thickBot="1">
      <c r="A56" s="216" t="s">
        <v>113</v>
      </c>
      <c r="B56" s="217" t="s">
        <v>100</v>
      </c>
      <c r="C56" s="220">
        <v>25</v>
      </c>
      <c r="D56" s="219" t="s">
        <v>114</v>
      </c>
      <c r="E56" s="219"/>
      <c r="F56" s="219" t="s">
        <v>63</v>
      </c>
    </row>
    <row r="57" spans="1:6" s="1" customFormat="1" ht="18.75" customHeight="1" thickBot="1">
      <c r="A57" s="216" t="s">
        <v>117</v>
      </c>
      <c r="B57" s="217" t="s">
        <v>100</v>
      </c>
      <c r="C57" s="220">
        <v>25</v>
      </c>
      <c r="D57" s="219" t="s">
        <v>118</v>
      </c>
      <c r="E57" s="219"/>
      <c r="F57" s="219" t="s">
        <v>63</v>
      </c>
    </row>
    <row r="58" spans="1:6" s="1" customFormat="1" ht="19.5" thickBot="1">
      <c r="A58" s="216" t="s">
        <v>124</v>
      </c>
      <c r="B58" s="217" t="s">
        <v>71</v>
      </c>
      <c r="C58" s="220">
        <v>40</v>
      </c>
      <c r="D58" s="219" t="s">
        <v>125</v>
      </c>
      <c r="E58" s="219"/>
      <c r="F58" s="219" t="s">
        <v>63</v>
      </c>
    </row>
    <row r="59" spans="1:6" s="1" customFormat="1" ht="19.5" thickBot="1">
      <c r="A59" s="216" t="s">
        <v>126</v>
      </c>
      <c r="B59" s="217" t="s">
        <v>71</v>
      </c>
      <c r="C59" s="220">
        <v>20</v>
      </c>
      <c r="D59" s="219" t="s">
        <v>69</v>
      </c>
      <c r="E59" s="219"/>
      <c r="F59" s="219" t="s">
        <v>63</v>
      </c>
    </row>
    <row r="60" spans="1:6" ht="19.5" thickBot="1">
      <c r="A60" s="216" t="s">
        <v>135</v>
      </c>
      <c r="B60" s="217" t="s">
        <v>68</v>
      </c>
      <c r="C60" s="220">
        <v>30</v>
      </c>
      <c r="D60" s="219" t="s">
        <v>69</v>
      </c>
      <c r="E60" s="219"/>
      <c r="F60" s="219" t="s">
        <v>63</v>
      </c>
    </row>
    <row r="61" spans="1:6" ht="19.5" thickBot="1">
      <c r="A61" s="216" t="s">
        <v>136</v>
      </c>
      <c r="B61" s="217" t="s">
        <v>100</v>
      </c>
      <c r="C61" s="220">
        <v>30</v>
      </c>
      <c r="D61" s="219" t="s">
        <v>137</v>
      </c>
      <c r="E61" s="219"/>
      <c r="F61" s="219" t="s">
        <v>63</v>
      </c>
    </row>
    <row r="62" spans="1:6" ht="19.5" thickBot="1">
      <c r="A62" s="216" t="s">
        <v>142</v>
      </c>
      <c r="B62" s="217" t="s">
        <v>61</v>
      </c>
      <c r="C62" s="220">
        <v>40</v>
      </c>
      <c r="D62" s="219" t="s">
        <v>62</v>
      </c>
      <c r="E62" s="219"/>
      <c r="F62" s="219" t="s">
        <v>63</v>
      </c>
    </row>
    <row r="63" spans="1:6" ht="19.5" thickBot="1">
      <c r="A63" s="216" t="s">
        <v>147</v>
      </c>
      <c r="B63" s="217" t="s">
        <v>61</v>
      </c>
      <c r="C63" s="220">
        <v>45</v>
      </c>
      <c r="D63" s="219" t="s">
        <v>148</v>
      </c>
      <c r="E63" s="219"/>
      <c r="F63" s="219" t="s">
        <v>63</v>
      </c>
    </row>
    <row r="64" spans="1:6" ht="19.5" thickBot="1">
      <c r="A64" s="216" t="s">
        <v>149</v>
      </c>
      <c r="B64" s="217" t="s">
        <v>100</v>
      </c>
      <c r="C64" s="220">
        <v>20</v>
      </c>
      <c r="D64" s="219" t="s">
        <v>150</v>
      </c>
      <c r="E64" s="219"/>
      <c r="F64" s="219" t="s">
        <v>63</v>
      </c>
    </row>
    <row r="65" spans="1:6" ht="18.75">
      <c r="A65" s="221" t="s">
        <v>161</v>
      </c>
      <c r="B65" s="221"/>
      <c r="C65" s="221"/>
      <c r="D65" s="221"/>
      <c r="E65" s="221"/>
      <c r="F65" s="221"/>
    </row>
    <row r="66" ht="18.75">
      <c r="F66" s="167"/>
    </row>
    <row r="67" spans="1:6" s="70" customFormat="1" ht="18.75" customHeight="1">
      <c r="A67" s="72" t="s">
        <v>20</v>
      </c>
      <c r="B67" s="73" t="s">
        <v>21</v>
      </c>
      <c r="C67" s="4" t="s">
        <v>0</v>
      </c>
      <c r="D67" s="74" t="s">
        <v>1</v>
      </c>
      <c r="E67" s="233"/>
      <c r="F67" s="301"/>
    </row>
    <row r="68" spans="1:6" ht="18.75">
      <c r="A68" s="104">
        <v>1</v>
      </c>
      <c r="B68" s="488" t="s">
        <v>210</v>
      </c>
      <c r="C68" s="391" t="s">
        <v>7</v>
      </c>
      <c r="D68" s="339">
        <v>17</v>
      </c>
      <c r="E68" s="35"/>
      <c r="F68" s="35"/>
    </row>
    <row r="69" spans="1:6" ht="18.75">
      <c r="A69" s="104">
        <v>2</v>
      </c>
      <c r="B69" s="104" t="s">
        <v>209</v>
      </c>
      <c r="C69" s="391" t="s">
        <v>9</v>
      </c>
      <c r="D69" s="339">
        <v>5</v>
      </c>
      <c r="F69" s="35"/>
    </row>
    <row r="70" spans="1:6" ht="18.75">
      <c r="A70" s="104">
        <v>3</v>
      </c>
      <c r="B70" s="223" t="s">
        <v>338</v>
      </c>
      <c r="C70" s="391" t="s">
        <v>7</v>
      </c>
      <c r="D70" s="391">
        <v>17</v>
      </c>
      <c r="F70" s="35"/>
    </row>
    <row r="71" spans="1:6" s="439" customFormat="1" ht="18.75">
      <c r="A71" s="104">
        <v>4</v>
      </c>
      <c r="B71" s="223" t="s">
        <v>339</v>
      </c>
      <c r="C71" s="391" t="s">
        <v>8</v>
      </c>
      <c r="D71" s="391">
        <v>3.4</v>
      </c>
      <c r="F71" s="35"/>
    </row>
    <row r="72" spans="2:6" s="439" customFormat="1" ht="18.75">
      <c r="B72" s="57"/>
      <c r="F72" s="35"/>
    </row>
    <row r="73" spans="1:6" s="70" customFormat="1" ht="18.75" customHeight="1">
      <c r="A73" s="72" t="s">
        <v>20</v>
      </c>
      <c r="B73" s="73" t="s">
        <v>21</v>
      </c>
      <c r="C73" s="260" t="s">
        <v>0</v>
      </c>
      <c r="D73" s="74" t="s">
        <v>1</v>
      </c>
      <c r="E73" s="233"/>
      <c r="F73" s="35"/>
    </row>
    <row r="74" spans="1:6" ht="18.75">
      <c r="A74" s="104"/>
      <c r="B74" s="488" t="s">
        <v>208</v>
      </c>
      <c r="C74" s="104"/>
      <c r="D74" s="104"/>
      <c r="E74" s="35"/>
      <c r="F74" s="35"/>
    </row>
    <row r="75" spans="1:6" ht="18.75">
      <c r="A75" s="104">
        <v>5</v>
      </c>
      <c r="B75" s="104" t="s">
        <v>211</v>
      </c>
      <c r="C75" s="339" t="s">
        <v>8</v>
      </c>
      <c r="D75" s="385">
        <v>17</v>
      </c>
      <c r="F75" s="35"/>
    </row>
    <row r="76" spans="1:6" s="439" customFormat="1" ht="18.75">
      <c r="A76" s="104">
        <v>6</v>
      </c>
      <c r="B76" s="104" t="s">
        <v>340</v>
      </c>
      <c r="C76" s="391" t="s">
        <v>7</v>
      </c>
      <c r="D76" s="385">
        <v>17</v>
      </c>
      <c r="F76" s="35"/>
    </row>
    <row r="77" spans="1:6" ht="18.75">
      <c r="A77" s="104">
        <v>7</v>
      </c>
      <c r="B77" s="104" t="s">
        <v>209</v>
      </c>
      <c r="C77" s="339" t="s">
        <v>9</v>
      </c>
      <c r="D77" s="385">
        <v>26</v>
      </c>
      <c r="F77" s="35"/>
    </row>
    <row r="78" spans="1:6" s="441" customFormat="1" ht="18.75">
      <c r="A78" s="35"/>
      <c r="B78" s="35"/>
      <c r="C78" s="451"/>
      <c r="D78" s="424"/>
      <c r="F78" s="35"/>
    </row>
    <row r="79" spans="1:6" s="70" customFormat="1" ht="18.75" customHeight="1">
      <c r="A79" s="72" t="s">
        <v>20</v>
      </c>
      <c r="B79" s="73" t="s">
        <v>21</v>
      </c>
      <c r="C79" s="260" t="s">
        <v>0</v>
      </c>
      <c r="D79" s="74" t="s">
        <v>1</v>
      </c>
      <c r="E79" s="233"/>
      <c r="F79" s="35"/>
    </row>
    <row r="80" spans="1:6" s="487" customFormat="1" ht="18.75">
      <c r="A80" s="484"/>
      <c r="B80" s="484" t="s">
        <v>369</v>
      </c>
      <c r="C80" s="485"/>
      <c r="D80" s="486"/>
      <c r="F80" s="484"/>
    </row>
    <row r="81" spans="1:6" s="441" customFormat="1" ht="21">
      <c r="A81" s="483" t="s">
        <v>349</v>
      </c>
      <c r="F81" s="35"/>
    </row>
    <row r="82" spans="1:6" s="441" customFormat="1" ht="19.5" thickBot="1">
      <c r="A82" s="441" t="s">
        <v>350</v>
      </c>
      <c r="F82" s="35"/>
    </row>
    <row r="83" spans="1:6" s="441" customFormat="1" ht="18.75">
      <c r="A83" s="453" t="s">
        <v>351</v>
      </c>
      <c r="B83" s="454" t="s">
        <v>352</v>
      </c>
      <c r="C83" s="455" t="s">
        <v>5</v>
      </c>
      <c r="D83" s="454">
        <v>8</v>
      </c>
      <c r="F83" s="35"/>
    </row>
    <row r="84" spans="1:6" s="441" customFormat="1" ht="18.75">
      <c r="A84" s="456" t="s">
        <v>351</v>
      </c>
      <c r="B84" s="223" t="s">
        <v>353</v>
      </c>
      <c r="C84" s="311" t="s">
        <v>5</v>
      </c>
      <c r="D84" s="223">
        <v>2</v>
      </c>
      <c r="F84" s="35"/>
    </row>
    <row r="85" spans="1:6" s="441" customFormat="1" ht="18.75">
      <c r="A85" s="457" t="s">
        <v>354</v>
      </c>
      <c r="B85" s="35"/>
      <c r="C85" s="35"/>
      <c r="D85" s="35"/>
      <c r="F85" s="35"/>
    </row>
    <row r="86" spans="1:6" s="441" customFormat="1" ht="18.75">
      <c r="A86" s="458"/>
      <c r="B86" s="222" t="s">
        <v>355</v>
      </c>
      <c r="C86" s="308" t="s">
        <v>331</v>
      </c>
      <c r="D86" s="104">
        <v>22</v>
      </c>
      <c r="F86" s="35"/>
    </row>
    <row r="87" spans="1:6" s="441" customFormat="1" ht="19.5" thickBot="1">
      <c r="A87" s="459" t="s">
        <v>356</v>
      </c>
      <c r="B87" s="460"/>
      <c r="C87" s="461"/>
      <c r="D87" s="461"/>
      <c r="F87" s="35"/>
    </row>
    <row r="88" spans="1:6" s="441" customFormat="1" ht="19.5" thickBot="1">
      <c r="A88" s="441" t="s">
        <v>357</v>
      </c>
      <c r="F88" s="35"/>
    </row>
    <row r="89" spans="1:6" s="441" customFormat="1" ht="18.75">
      <c r="A89" s="453" t="s">
        <v>351</v>
      </c>
      <c r="B89" s="454" t="s">
        <v>352</v>
      </c>
      <c r="C89" s="455" t="s">
        <v>5</v>
      </c>
      <c r="D89" s="454">
        <v>6</v>
      </c>
      <c r="F89" s="35"/>
    </row>
    <row r="90" spans="1:6" s="441" customFormat="1" ht="18.75">
      <c r="A90" s="457" t="s">
        <v>354</v>
      </c>
      <c r="B90" s="35"/>
      <c r="C90" s="35"/>
      <c r="D90" s="464"/>
      <c r="E90" s="35"/>
      <c r="F90" s="35"/>
    </row>
    <row r="91" spans="1:12" s="441" customFormat="1" ht="18.75" customHeight="1">
      <c r="A91" s="458"/>
      <c r="B91" s="222" t="s">
        <v>355</v>
      </c>
      <c r="C91" s="308" t="s">
        <v>331</v>
      </c>
      <c r="D91" s="308">
        <v>12</v>
      </c>
      <c r="E91" s="474"/>
      <c r="F91" s="474"/>
      <c r="G91" s="473"/>
      <c r="H91" s="2"/>
      <c r="I91" s="2"/>
      <c r="J91" s="2"/>
      <c r="K91" s="2"/>
      <c r="L91" s="2"/>
    </row>
    <row r="92" spans="1:6" s="441" customFormat="1" ht="18.75">
      <c r="A92" s="35" t="s">
        <v>356</v>
      </c>
      <c r="B92" s="472"/>
      <c r="C92" s="35"/>
      <c r="D92" s="35"/>
      <c r="F92" s="35"/>
    </row>
    <row r="93" spans="1:6" s="441" customFormat="1" ht="19.5" thickBot="1">
      <c r="A93" s="462" t="s">
        <v>358</v>
      </c>
      <c r="B93" s="463"/>
      <c r="C93" s="464"/>
      <c r="D93" s="462"/>
      <c r="F93" s="35"/>
    </row>
    <row r="94" spans="1:6" s="441" customFormat="1" ht="18.75">
      <c r="A94" s="453" t="s">
        <v>351</v>
      </c>
      <c r="B94" s="454" t="s">
        <v>352</v>
      </c>
      <c r="C94" s="455" t="s">
        <v>5</v>
      </c>
      <c r="D94" s="454">
        <v>16</v>
      </c>
      <c r="F94" s="35"/>
    </row>
    <row r="95" spans="1:6" s="441" customFormat="1" ht="18.75">
      <c r="A95" s="456" t="s">
        <v>351</v>
      </c>
      <c r="B95" s="223" t="s">
        <v>353</v>
      </c>
      <c r="C95" s="311" t="s">
        <v>5</v>
      </c>
      <c r="D95" s="223">
        <v>1</v>
      </c>
      <c r="F95" s="35"/>
    </row>
    <row r="96" spans="1:6" s="441" customFormat="1" ht="18.75">
      <c r="A96" s="457" t="s">
        <v>354</v>
      </c>
      <c r="B96" s="35"/>
      <c r="C96" s="35"/>
      <c r="D96" s="35"/>
      <c r="F96" s="35"/>
    </row>
    <row r="97" spans="1:6" s="441" customFormat="1" ht="18.75">
      <c r="A97" s="458"/>
      <c r="B97" s="222" t="s">
        <v>355</v>
      </c>
      <c r="C97" s="308" t="s">
        <v>331</v>
      </c>
      <c r="D97" s="104">
        <v>35</v>
      </c>
      <c r="F97" s="35"/>
    </row>
    <row r="98" spans="1:6" s="441" customFormat="1" ht="19.5" thickBot="1">
      <c r="A98" s="465" t="s">
        <v>356</v>
      </c>
      <c r="B98" s="466"/>
      <c r="C98" s="467"/>
      <c r="D98" s="468"/>
      <c r="F98" s="35"/>
    </row>
    <row r="99" spans="1:6" s="441" customFormat="1" ht="19.5" thickBot="1">
      <c r="A99" s="469" t="s">
        <v>359</v>
      </c>
      <c r="B99" s="469"/>
      <c r="C99" s="470"/>
      <c r="D99" s="469"/>
      <c r="F99" s="35"/>
    </row>
    <row r="100" spans="1:6" s="441" customFormat="1" ht="18.75">
      <c r="A100" s="453" t="s">
        <v>351</v>
      </c>
      <c r="B100" s="454" t="s">
        <v>352</v>
      </c>
      <c r="C100" s="455" t="s">
        <v>5</v>
      </c>
      <c r="D100" s="454">
        <v>6</v>
      </c>
      <c r="F100" s="35"/>
    </row>
    <row r="101" spans="1:6" s="441" customFormat="1" ht="18.75">
      <c r="A101" s="456" t="s">
        <v>351</v>
      </c>
      <c r="B101" s="223" t="s">
        <v>360</v>
      </c>
      <c r="C101" s="311" t="s">
        <v>5</v>
      </c>
      <c r="D101" s="223">
        <v>3</v>
      </c>
      <c r="F101" s="35"/>
    </row>
    <row r="102" spans="1:6" s="441" customFormat="1" ht="18.75">
      <c r="A102" s="456" t="s">
        <v>351</v>
      </c>
      <c r="B102" s="223" t="s">
        <v>361</v>
      </c>
      <c r="C102" s="223" t="s">
        <v>5</v>
      </c>
      <c r="D102" s="223">
        <v>1</v>
      </c>
      <c r="F102" s="35"/>
    </row>
    <row r="103" spans="1:6" s="441" customFormat="1" ht="37.5">
      <c r="A103" s="456" t="s">
        <v>351</v>
      </c>
      <c r="B103" s="471" t="s">
        <v>362</v>
      </c>
      <c r="C103" s="223" t="s">
        <v>5</v>
      </c>
      <c r="D103" s="223">
        <v>9</v>
      </c>
      <c r="F103" s="35"/>
    </row>
    <row r="104" spans="1:6" s="441" customFormat="1" ht="18.75">
      <c r="A104" s="458" t="s">
        <v>354</v>
      </c>
      <c r="B104" s="104"/>
      <c r="C104" s="104"/>
      <c r="D104" s="104"/>
      <c r="F104" s="35"/>
    </row>
    <row r="105" spans="1:6" s="441" customFormat="1" ht="18.75">
      <c r="A105" s="458"/>
      <c r="B105" s="222" t="s">
        <v>355</v>
      </c>
      <c r="C105" s="104" t="s">
        <v>331</v>
      </c>
      <c r="D105" s="104">
        <v>61</v>
      </c>
      <c r="F105" s="35"/>
    </row>
    <row r="106" spans="1:6" s="441" customFormat="1" ht="19.5" thickBot="1">
      <c r="A106" s="465" t="s">
        <v>356</v>
      </c>
      <c r="B106" s="466"/>
      <c r="C106" s="466"/>
      <c r="D106" s="466"/>
      <c r="F106" s="35"/>
    </row>
    <row r="107" s="441" customFormat="1" ht="18.75">
      <c r="F107" s="35"/>
    </row>
    <row r="108" spans="1:6" s="441" customFormat="1" ht="21.75" thickBot="1">
      <c r="A108" s="452" t="s">
        <v>363</v>
      </c>
      <c r="F108" s="35"/>
    </row>
    <row r="109" spans="1:6" s="441" customFormat="1" ht="18.75">
      <c r="A109" s="453" t="s">
        <v>351</v>
      </c>
      <c r="B109" s="454" t="s">
        <v>352</v>
      </c>
      <c r="C109" s="455" t="s">
        <v>5</v>
      </c>
      <c r="D109" s="454">
        <v>7</v>
      </c>
      <c r="F109" s="35"/>
    </row>
    <row r="110" spans="1:6" s="441" customFormat="1" ht="18.75">
      <c r="A110" s="456" t="s">
        <v>351</v>
      </c>
      <c r="B110" s="223" t="s">
        <v>360</v>
      </c>
      <c r="C110" s="311" t="s">
        <v>5</v>
      </c>
      <c r="D110" s="223">
        <v>2</v>
      </c>
      <c r="F110" s="35"/>
    </row>
    <row r="111" spans="1:6" s="441" customFormat="1" ht="37.5">
      <c r="A111" s="456" t="s">
        <v>351</v>
      </c>
      <c r="B111" s="471" t="s">
        <v>362</v>
      </c>
      <c r="C111" s="223" t="s">
        <v>5</v>
      </c>
      <c r="D111" s="223">
        <v>4</v>
      </c>
      <c r="F111" s="35"/>
    </row>
    <row r="112" spans="1:6" s="441" customFormat="1" ht="18.75">
      <c r="A112" s="458" t="s">
        <v>354</v>
      </c>
      <c r="B112" s="104"/>
      <c r="C112" s="104"/>
      <c r="D112" s="104"/>
      <c r="F112" s="35"/>
    </row>
    <row r="113" spans="1:6" s="441" customFormat="1" ht="18.75">
      <c r="A113" s="458"/>
      <c r="B113" s="222" t="s">
        <v>355</v>
      </c>
      <c r="C113" s="104" t="s">
        <v>331</v>
      </c>
      <c r="D113" s="104">
        <f>+D109*2+D110*3+D111*4</f>
        <v>36</v>
      </c>
      <c r="F113" s="35"/>
    </row>
    <row r="114" spans="1:6" s="441" customFormat="1" ht="19.5" thickBot="1">
      <c r="A114" s="465" t="s">
        <v>356</v>
      </c>
      <c r="B114" s="466"/>
      <c r="C114" s="466"/>
      <c r="D114" s="466"/>
      <c r="F114" s="35"/>
    </row>
    <row r="115" spans="1:6" s="441" customFormat="1" ht="18.75">
      <c r="A115" s="475"/>
      <c r="B115" s="476"/>
      <c r="C115" s="477"/>
      <c r="D115" s="476"/>
      <c r="F115" s="35"/>
    </row>
    <row r="116" spans="1:6" s="70" customFormat="1" ht="18.75" customHeight="1">
      <c r="A116" s="72" t="s">
        <v>20</v>
      </c>
      <c r="B116" s="73" t="s">
        <v>21</v>
      </c>
      <c r="C116" s="260" t="s">
        <v>0</v>
      </c>
      <c r="D116" s="74" t="s">
        <v>1</v>
      </c>
      <c r="E116" s="233"/>
      <c r="F116" s="301"/>
    </row>
    <row r="117" spans="1:4" ht="18.75">
      <c r="A117" s="238" t="s">
        <v>253</v>
      </c>
      <c r="B117" s="488" t="s">
        <v>321</v>
      </c>
      <c r="C117" s="310"/>
      <c r="D117" s="238"/>
    </row>
    <row r="118" spans="1:6" ht="37.5">
      <c r="A118" s="104">
        <v>8</v>
      </c>
      <c r="B118" s="222" t="s">
        <v>286</v>
      </c>
      <c r="C118" s="308" t="s">
        <v>7</v>
      </c>
      <c r="D118" s="104">
        <v>1905</v>
      </c>
      <c r="F118" s="35"/>
    </row>
    <row r="119" spans="1:6" ht="18.75">
      <c r="A119" s="223">
        <v>9</v>
      </c>
      <c r="B119" s="223" t="s">
        <v>218</v>
      </c>
      <c r="C119" s="311" t="s">
        <v>7</v>
      </c>
      <c r="D119" s="223">
        <v>1905</v>
      </c>
      <c r="F119" s="35"/>
    </row>
    <row r="120" spans="1:6" ht="18.75">
      <c r="A120" s="223">
        <v>10</v>
      </c>
      <c r="B120" s="223" t="s">
        <v>266</v>
      </c>
      <c r="C120" s="311" t="s">
        <v>7</v>
      </c>
      <c r="D120" s="223">
        <v>46.7</v>
      </c>
      <c r="F120" s="35"/>
    </row>
    <row r="121" spans="1:6" ht="18.75">
      <c r="A121" s="104">
        <v>12</v>
      </c>
      <c r="B121" s="223" t="s">
        <v>219</v>
      </c>
      <c r="C121" s="311" t="s">
        <v>9</v>
      </c>
      <c r="D121" s="223">
        <v>57</v>
      </c>
      <c r="F121" s="35"/>
    </row>
    <row r="122" spans="1:6" ht="37.5">
      <c r="A122" s="223">
        <v>13</v>
      </c>
      <c r="B122" s="222" t="s">
        <v>341</v>
      </c>
      <c r="C122" s="308" t="s">
        <v>7</v>
      </c>
      <c r="D122" s="104">
        <v>1905</v>
      </c>
      <c r="F122" s="35"/>
    </row>
    <row r="123" spans="1:6" ht="18.75">
      <c r="A123" s="223">
        <v>14</v>
      </c>
      <c r="B123" s="104" t="s">
        <v>220</v>
      </c>
      <c r="C123" s="308" t="s">
        <v>7</v>
      </c>
      <c r="D123" s="104">
        <v>1905</v>
      </c>
      <c r="F123" s="35"/>
    </row>
    <row r="124" spans="1:6" ht="18.75">
      <c r="A124" s="104">
        <v>15</v>
      </c>
      <c r="B124" s="104" t="s">
        <v>304</v>
      </c>
      <c r="C124" s="308" t="s">
        <v>7</v>
      </c>
      <c r="D124" s="104">
        <v>1905</v>
      </c>
      <c r="F124" s="35"/>
    </row>
    <row r="125" spans="1:6" ht="18.75">
      <c r="A125" s="223">
        <v>16</v>
      </c>
      <c r="B125" s="104" t="s">
        <v>222</v>
      </c>
      <c r="C125" s="308" t="s">
        <v>7</v>
      </c>
      <c r="D125" s="104">
        <f>2*1905</f>
        <v>3810</v>
      </c>
      <c r="F125" s="35"/>
    </row>
    <row r="126" spans="1:6" ht="18.75">
      <c r="A126" s="223">
        <v>17</v>
      </c>
      <c r="B126" s="104" t="s">
        <v>223</v>
      </c>
      <c r="C126" s="308" t="s">
        <v>7</v>
      </c>
      <c r="D126" s="104">
        <v>1905</v>
      </c>
      <c r="F126" s="35"/>
    </row>
    <row r="127" spans="1:6" ht="37.5">
      <c r="A127" s="104">
        <v>18</v>
      </c>
      <c r="B127" s="222" t="s">
        <v>295</v>
      </c>
      <c r="C127" s="308" t="s">
        <v>7</v>
      </c>
      <c r="D127" s="104">
        <v>1905</v>
      </c>
      <c r="F127" s="35"/>
    </row>
    <row r="128" spans="1:6" ht="18.75">
      <c r="A128" s="223">
        <v>19</v>
      </c>
      <c r="B128" s="104" t="s">
        <v>224</v>
      </c>
      <c r="C128" s="308" t="s">
        <v>9</v>
      </c>
      <c r="D128" s="223">
        <v>0.0381</v>
      </c>
      <c r="F128" s="35"/>
    </row>
    <row r="129" spans="1:6" ht="18.75">
      <c r="A129" s="223">
        <v>20</v>
      </c>
      <c r="B129" s="104" t="s">
        <v>225</v>
      </c>
      <c r="C129" s="308" t="s">
        <v>8</v>
      </c>
      <c r="D129" s="223">
        <v>9.6</v>
      </c>
      <c r="F129" s="35"/>
    </row>
    <row r="130" spans="1:6" ht="18.75">
      <c r="A130" s="104">
        <v>21</v>
      </c>
      <c r="B130" s="104" t="s">
        <v>226</v>
      </c>
      <c r="C130" s="308" t="s">
        <v>8</v>
      </c>
      <c r="D130" s="223">
        <v>9.6</v>
      </c>
      <c r="F130" s="35"/>
    </row>
    <row r="131" spans="1:6" ht="18.75">
      <c r="A131" s="223">
        <v>22</v>
      </c>
      <c r="B131" s="104" t="s">
        <v>227</v>
      </c>
      <c r="C131" s="308" t="s">
        <v>9</v>
      </c>
      <c r="D131" s="223">
        <f>+D128+D121</f>
        <v>57.0381</v>
      </c>
      <c r="F131" s="35"/>
    </row>
    <row r="132" spans="1:6" ht="18.75">
      <c r="A132" s="104" t="s">
        <v>254</v>
      </c>
      <c r="B132" s="104"/>
      <c r="C132" s="308"/>
      <c r="D132" s="104"/>
      <c r="F132" s="35"/>
    </row>
    <row r="133" spans="1:6" ht="18.75">
      <c r="A133" s="104">
        <v>23</v>
      </c>
      <c r="B133" s="104" t="s">
        <v>302</v>
      </c>
      <c r="C133" s="308" t="s">
        <v>10</v>
      </c>
      <c r="D133" s="223">
        <f>0.02*D118</f>
        <v>38.1</v>
      </c>
      <c r="F133" s="35"/>
    </row>
    <row r="134" spans="1:6" ht="18.75">
      <c r="A134" s="104">
        <v>24</v>
      </c>
      <c r="B134" s="223" t="s">
        <v>305</v>
      </c>
      <c r="C134" s="311" t="s">
        <v>228</v>
      </c>
      <c r="D134" s="223">
        <f>0.02*D118</f>
        <v>38.1</v>
      </c>
      <c r="F134" s="35"/>
    </row>
    <row r="135" spans="1:6" ht="37.5">
      <c r="A135" s="104">
        <v>25</v>
      </c>
      <c r="B135" s="222" t="s">
        <v>337</v>
      </c>
      <c r="C135" s="308" t="s">
        <v>8</v>
      </c>
      <c r="D135" s="223">
        <v>95.25</v>
      </c>
      <c r="F135" s="35"/>
    </row>
    <row r="136" spans="1:6" ht="18.75">
      <c r="A136" s="104">
        <v>26</v>
      </c>
      <c r="B136" s="104" t="s">
        <v>306</v>
      </c>
      <c r="C136" s="308" t="s">
        <v>11</v>
      </c>
      <c r="D136" s="223">
        <f>+D118*0.02</f>
        <v>38.1</v>
      </c>
      <c r="F136" s="35"/>
    </row>
    <row r="137" spans="1:6" ht="18.75">
      <c r="A137" s="104">
        <v>27</v>
      </c>
      <c r="B137" s="223" t="s">
        <v>300</v>
      </c>
      <c r="C137" s="223" t="s">
        <v>10</v>
      </c>
      <c r="D137" s="223">
        <f>0.0004*D118</f>
        <v>0.762</v>
      </c>
      <c r="F137" s="35"/>
    </row>
    <row r="138" spans="1:6" ht="18.75">
      <c r="A138" s="104">
        <v>28</v>
      </c>
      <c r="B138" s="223" t="s">
        <v>301</v>
      </c>
      <c r="C138" s="223" t="s">
        <v>8</v>
      </c>
      <c r="D138" s="223">
        <f>0.005*D118</f>
        <v>9.525</v>
      </c>
      <c r="F138" s="35"/>
    </row>
    <row r="139" ht="18.75">
      <c r="F139" s="393"/>
    </row>
  </sheetData>
  <mergeCells count="16">
    <mergeCell ref="A1:F1"/>
    <mergeCell ref="A11:C11"/>
    <mergeCell ref="H11:J11"/>
    <mergeCell ref="A17:C17"/>
    <mergeCell ref="A31:C31"/>
    <mergeCell ref="B18:E18"/>
    <mergeCell ref="H27:J27"/>
    <mergeCell ref="A28:B28"/>
    <mergeCell ref="H28:J28"/>
    <mergeCell ref="H29:J29"/>
    <mergeCell ref="H20:J20"/>
    <mergeCell ref="A32:B32"/>
    <mergeCell ref="B40:C40"/>
    <mergeCell ref="A5:F5"/>
    <mergeCell ref="A3:F4"/>
    <mergeCell ref="A24:C24"/>
  </mergeCells>
  <printOptions/>
  <pageMargins left="0.7" right="0.7" top="0.787401575" bottom="0.787401575" header="0.3" footer="0.3"/>
  <pageSetup horizontalDpi="600" verticalDpi="600" orientation="landscape" paperSize="9" scale="72" r:id="rId1"/>
  <rowBreaks count="2" manualBreakCount="2">
    <brk id="32" max="16383" man="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Garden3</dc:creator>
  <cp:keywords/>
  <dc:description/>
  <cp:lastModifiedBy>Petr Stiglitz</cp:lastModifiedBy>
  <cp:lastPrinted>2018-03-08T07:30:36Z</cp:lastPrinted>
  <dcterms:created xsi:type="dcterms:W3CDTF">2016-05-18T10:30:48Z</dcterms:created>
  <dcterms:modified xsi:type="dcterms:W3CDTF">2018-09-19T10:59:53Z</dcterms:modified>
  <cp:category/>
  <cp:version/>
  <cp:contentType/>
  <cp:contentStatus/>
</cp:coreProperties>
</file>