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_vykaz_vymer\"/>
    </mc:Choice>
  </mc:AlternateContent>
  <bookViews>
    <workbookView xWindow="-15" yWindow="-15" windowWidth="20865" windowHeight="7005"/>
  </bookViews>
  <sheets>
    <sheet name="Titul" sheetId="6" r:id="rId1"/>
    <sheet name="Rozpocet_polozky" sheetId="5" r:id="rId2"/>
  </sheets>
  <externalReferences>
    <externalReference r:id="rId3"/>
  </externalReferences>
  <definedNames>
    <definedName name="_BPK1" localSheetId="0">[1]Položky!#REF!</definedName>
    <definedName name="_BPK1">[1]Položky!#REF!</definedName>
    <definedName name="_BPK2" localSheetId="0">[1]Položky!#REF!</definedName>
    <definedName name="_BPK2">[1]Položky!#REF!</definedName>
    <definedName name="_BPK3" localSheetId="0">[1]Položky!#REF!</definedName>
    <definedName name="_BPK3">[1]Položky!#REF!</definedName>
    <definedName name="cisloobjektu">'[1]Krycí list'!$A$4</definedName>
    <definedName name="cislostavby">'[1]Krycí list'!$A$6</definedName>
    <definedName name="Datum">#REF!</definedName>
    <definedName name="Dodavka">[1]Rekapitulace!$G$14</definedName>
    <definedName name="Dodavka0">[1]Položky!#REF!</definedName>
    <definedName name="HSV">[1]Rekapitulace!$E$14</definedName>
    <definedName name="HSV0">[1]Položky!#REF!</definedName>
    <definedName name="HZS">[1]Rekapitulace!$I$14</definedName>
    <definedName name="HZS0">[1]Položky!#REF!</definedName>
    <definedName name="JKSO">#REF!</definedName>
    <definedName name="MJ">#REF!</definedName>
    <definedName name="Mont">[1]Rekapitulace!$H$14</definedName>
    <definedName name="Montaz0">[1]Položky!#REF!</definedName>
    <definedName name="nazevobjektu">'[1]Krycí list'!$C$4</definedName>
    <definedName name="nazevstavby">'[1]Krycí list'!$C$6</definedName>
    <definedName name="_xlnm.Print_Titles" localSheetId="1">Rozpocet_polozky!$1:$7</definedName>
    <definedName name="Objednatel" localSheetId="0">#REF!</definedName>
    <definedName name="Objednatel">#REF!</definedName>
    <definedName name="_xlnm.Print_Area" localSheetId="1">Rozpocet_polozky!$A$1:$H$82</definedName>
    <definedName name="_xlnm.Print_Area" localSheetId="0">Titul!$A$1:$H$47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>[1]Rekapitulace!$F$14</definedName>
    <definedName name="PSV0">[1]Položky!#REF!</definedName>
    <definedName name="Typ">[1]Položky!#REF!</definedName>
    <definedName name="VRN">[1]Rekapitulace!$H$27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62913"/>
</workbook>
</file>

<file path=xl/calcChain.xml><?xml version="1.0" encoding="utf-8"?>
<calcChain xmlns="http://schemas.openxmlformats.org/spreadsheetml/2006/main">
  <c r="C51" i="5" l="1"/>
  <c r="E51" i="5"/>
  <c r="F51" i="5"/>
  <c r="H51" i="5" s="1"/>
  <c r="C52" i="5"/>
  <c r="E52" i="5"/>
  <c r="F52" i="5"/>
  <c r="H52" i="5"/>
  <c r="E54" i="5"/>
  <c r="F54" i="5"/>
  <c r="H54" i="5" s="1"/>
  <c r="C54" i="5"/>
  <c r="C53" i="5"/>
  <c r="E53" i="5"/>
  <c r="F53" i="5"/>
  <c r="H53" i="5"/>
  <c r="C63" i="5"/>
  <c r="E63" i="5"/>
  <c r="F63" i="5"/>
  <c r="H63" i="5" s="1"/>
  <c r="H43" i="5"/>
  <c r="C58" i="5"/>
  <c r="E58" i="5"/>
  <c r="F58" i="5"/>
  <c r="H58" i="5"/>
  <c r="C59" i="5"/>
  <c r="E59" i="5"/>
  <c r="F59" i="5"/>
  <c r="H59" i="5"/>
  <c r="A32" i="5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H40" i="5"/>
  <c r="H39" i="5"/>
  <c r="H35" i="5" l="1"/>
  <c r="H32" i="5"/>
  <c r="A18" i="5" l="1"/>
  <c r="A19" i="5" s="1"/>
  <c r="A20" i="5" s="1"/>
  <c r="A21" i="5" s="1"/>
  <c r="A22" i="5" s="1"/>
  <c r="A23" i="5" s="1"/>
  <c r="A24" i="5" s="1"/>
  <c r="A25" i="5" s="1"/>
  <c r="H25" i="5"/>
  <c r="H24" i="5"/>
  <c r="H23" i="5"/>
  <c r="H22" i="5" l="1"/>
  <c r="H21" i="5"/>
  <c r="H10" i="5" l="1"/>
  <c r="C7" i="6" l="1"/>
  <c r="F55" i="5"/>
  <c r="H55" i="5" s="1"/>
  <c r="E55" i="5"/>
  <c r="C55" i="5"/>
  <c r="H36" i="5"/>
  <c r="H66" i="5"/>
  <c r="C4" i="6" l="1"/>
  <c r="A10" i="5"/>
  <c r="A11" i="5" s="1"/>
  <c r="A12" i="5" s="1"/>
  <c r="A13" i="5" s="1"/>
  <c r="A14" i="5" s="1"/>
  <c r="H20" i="5"/>
  <c r="H18" i="5"/>
  <c r="H12" i="5"/>
  <c r="A51" i="5" l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H33" i="5"/>
  <c r="C57" i="5"/>
  <c r="E57" i="5"/>
  <c r="F57" i="5"/>
  <c r="H57" i="5" s="1"/>
  <c r="H38" i="5"/>
  <c r="C56" i="5"/>
  <c r="C60" i="5"/>
  <c r="C61" i="5"/>
  <c r="H45" i="5"/>
  <c r="C78" i="5"/>
  <c r="H19" i="5"/>
  <c r="H17" i="5"/>
  <c r="H14" i="5"/>
  <c r="H13" i="5"/>
  <c r="H11" i="5"/>
  <c r="H26" i="5" l="1"/>
  <c r="H9" i="5" l="1"/>
  <c r="H75" i="5" l="1"/>
  <c r="H34" i="5" l="1"/>
  <c r="H37" i="5"/>
  <c r="H28" i="5" l="1"/>
  <c r="C15" i="5"/>
  <c r="G22" i="6" l="1"/>
  <c r="G9" i="6"/>
  <c r="H67" i="5" l="1"/>
  <c r="H68" i="5"/>
  <c r="E56" i="5"/>
  <c r="F56" i="5"/>
  <c r="H56" i="5" s="1"/>
  <c r="E60" i="5"/>
  <c r="F60" i="5"/>
  <c r="H60" i="5" s="1"/>
  <c r="E61" i="5"/>
  <c r="F61" i="5"/>
  <c r="H61" i="5" s="1"/>
  <c r="C62" i="5"/>
  <c r="E62" i="5"/>
  <c r="F62" i="5"/>
  <c r="H62" i="5" s="1"/>
  <c r="C64" i="5"/>
  <c r="E64" i="5"/>
  <c r="F64" i="5"/>
  <c r="H64" i="5" s="1"/>
  <c r="C65" i="5"/>
  <c r="E65" i="5"/>
  <c r="F65" i="5"/>
  <c r="H65" i="5" s="1"/>
  <c r="H44" i="5"/>
  <c r="H46" i="5"/>
  <c r="H47" i="5"/>
  <c r="H41" i="5"/>
  <c r="H42" i="5"/>
  <c r="C48" i="5"/>
  <c r="C50" i="5"/>
  <c r="E50" i="5"/>
  <c r="F50" i="5"/>
  <c r="H50" i="5" l="1"/>
  <c r="H69" i="5" s="1"/>
  <c r="H31" i="5"/>
  <c r="H48" i="5" l="1"/>
  <c r="A72" i="5" l="1"/>
  <c r="A73" i="5" s="1"/>
  <c r="A74" i="5" s="1"/>
  <c r="A75" i="5" s="1"/>
  <c r="A76" i="5" s="1"/>
  <c r="A77" i="5" s="1"/>
  <c r="C69" i="5"/>
  <c r="C29" i="5"/>
  <c r="C26" i="5"/>
  <c r="H29" i="5"/>
  <c r="H76" i="5"/>
  <c r="H15" i="5"/>
  <c r="H71" i="5"/>
  <c r="H72" i="5"/>
  <c r="H73" i="5"/>
  <c r="H74" i="5"/>
  <c r="H77" i="5"/>
  <c r="C15" i="6" l="1"/>
  <c r="H78" i="5"/>
  <c r="H80" i="5" s="1"/>
  <c r="C16" i="6" l="1"/>
  <c r="H81" i="5"/>
  <c r="H82" i="5" s="1"/>
  <c r="C19" i="6" l="1"/>
  <c r="C22" i="6" s="1"/>
  <c r="C23" i="6" s="1"/>
  <c r="F32" i="6" s="1"/>
  <c r="F33" i="6" s="1"/>
  <c r="F30" i="6" l="1"/>
  <c r="F31" i="6" s="1"/>
  <c r="F34" i="6" s="1"/>
</calcChain>
</file>

<file path=xl/sharedStrings.xml><?xml version="1.0" encoding="utf-8"?>
<sst xmlns="http://schemas.openxmlformats.org/spreadsheetml/2006/main" count="186" uniqueCount="125">
  <si>
    <t>Řídící systém</t>
  </si>
  <si>
    <t>m</t>
  </si>
  <si>
    <t>ks</t>
  </si>
  <si>
    <t>Oživení a uvedení do provozu</t>
  </si>
  <si>
    <t>Montáž prvků MaR</t>
  </si>
  <si>
    <t>P.č.</t>
  </si>
  <si>
    <t>Název položky</t>
  </si>
  <si>
    <t>MJ</t>
  </si>
  <si>
    <t>cena / MJ</t>
  </si>
  <si>
    <t>celkem (Kč)</t>
  </si>
  <si>
    <t>Rozváděče</t>
  </si>
  <si>
    <t>Montážní materiál</t>
  </si>
  <si>
    <t>Elektromontážní práce</t>
  </si>
  <si>
    <t>Služby</t>
  </si>
  <si>
    <t>Díl:</t>
  </si>
  <si>
    <t>soub.</t>
  </si>
  <si>
    <t>Mn.</t>
  </si>
  <si>
    <t>Uživatelský software pro DDC regulátor - parametrizace</t>
  </si>
  <si>
    <t>Celková cena bez DPH</t>
  </si>
  <si>
    <t>Celková cena s DPH</t>
  </si>
  <si>
    <t>Řízení montáží a koordinace s ostaními profesemi</t>
  </si>
  <si>
    <t>Polní instrumentace</t>
  </si>
  <si>
    <t>typ</t>
  </si>
  <si>
    <t>Doprava, zařízení staveniště, VRN…</t>
  </si>
  <si>
    <t>Stavba :</t>
  </si>
  <si>
    <t>Investor:</t>
  </si>
  <si>
    <t>Výchozí revize elektro</t>
  </si>
  <si>
    <t>Výrobce</t>
  </si>
  <si>
    <t>Kontrukce ocelová nosná</t>
  </si>
  <si>
    <t>Zaučení obsluhy, včetně návodu pro obsluhu</t>
  </si>
  <si>
    <t>DPH - 21%</t>
  </si>
  <si>
    <t>Elektroinstalační materiál pro trubky a žlaby</t>
  </si>
  <si>
    <t>Podružný materiál - svorky, příchytky, hmoždinky, rozbočná krabice  ..</t>
  </si>
  <si>
    <t>KRYCÍ LIST ROZPOČTU</t>
  </si>
  <si>
    <t>Objekt :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</si>
  <si>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</si>
  <si>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</si>
  <si>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</si>
  <si>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</si>
  <si>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</si>
  <si>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</si>
  <si>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</si>
  <si>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</si>
  <si>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</si>
  <si>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</si>
  <si>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</si>
  <si>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</si>
  <si>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</si>
  <si>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</si>
  <si>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</si>
  <si>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</si>
  <si>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Ztížené výrobní podmínky</t>
  </si>
  <si>
    <t>Z</t>
  </si>
  <si>
    <t>Montáž celkem</t>
  </si>
  <si>
    <t>Oborová přirážka</t>
  </si>
  <si>
    <t>R</t>
  </si>
  <si>
    <t>HSV celkem</t>
  </si>
  <si>
    <t>Přesun stavebních kapacit</t>
  </si>
  <si>
    <t>N</t>
  </si>
  <si>
    <t>PSV celkem</t>
  </si>
  <si>
    <t>Mimostaveništní doprava</t>
  </si>
  <si>
    <t>ZRN celkem</t>
  </si>
  <si>
    <t>Zařízení staveniště</t>
  </si>
  <si>
    <t>Provoz investora</t>
  </si>
  <si>
    <t>HZS</t>
  </si>
  <si>
    <t>Kompletační činnost (IČD)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</si>
  <si>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</si>
  <si>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</si>
  <si>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</si>
  <si>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</si>
  <si>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</si>
  <si>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</si>
  <si>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</si>
  <si>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</si>
  <si>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</si>
  <si>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</si>
  <si>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</si>
  <si>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</si>
  <si>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</si>
  <si>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</si>
  <si>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</si>
  <si>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</si>
  <si>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</si>
  <si>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Snímač  teploty venkovní, charakteristika Ni1000</t>
  </si>
  <si>
    <t>d.b.</t>
  </si>
  <si>
    <t>Výrobní projektová dokumentace</t>
  </si>
  <si>
    <t>Dokumentace skutečného stavu</t>
  </si>
  <si>
    <t>Montáž nástěnné rozvodnice</t>
  </si>
  <si>
    <t>Uživatelské obrazovky pro webserver - parametrizace</t>
  </si>
  <si>
    <t>GSM hlásič, 4xDI, včetně záložního bateriového modulu</t>
  </si>
  <si>
    <t>Snímač  teploty jímkový, délka stonku 70mm, nerezová jímka 50mm, charakteristika Ni1000</t>
  </si>
  <si>
    <t>Část:</t>
  </si>
  <si>
    <t>1DT1</t>
  </si>
  <si>
    <t>Zapojení vodičů v rozváděči</t>
  </si>
  <si>
    <t>ROZPOČET JE POUZE ORIENTAČNÍ A V ŽÁDNÉM PŘÍPADĚ SAMOSTATNĚ (BEZ VÝKRESOVÉ DOKUMENTACE) NESLOUŽÍ JAKO PODKLAD PRO VÝBĚROVÉ ŘÍZENÍ. KONKRÉTNÍ MATERIÁLY A VÝROBKY UVEDENÉ V PROJEKTOVÉ DOKUMENTACI URČUJÍ SPECFIKACI POŽADOVANÝCH FYZIKÁLNÍCH, TECHNICKÝCH, ESTETICKÝCH A  KVALITATIVNÍCH VLASTNOSTÍ ( VIZ. TECHNICKÉ LISTY VÝROBKŮ ), JEŽ MUSÍ SPLŇOVAT PŘÍPADNÉ ALTERNATIVY. ZMĚNY V PROJEKTOVÉM ŘEŠENÍ  JSOU AKCEPTOVATELNÉ ZA PŘEDPOKLADU, ŽE BUDOU TYTO VLASTNOSTI DODRŽENY BEZ VYVOLÁNÍ ZÁSADNÍ ZMĚNY  V PROJEKTOVÉM ŘEŠENÍ. ZÁMĚNY JE NUTNO KONZULTOVAT S PROJEKTANTEM, AUTOREM ARCHITEKTONICKÉHO NÁVRHU A INVESTOREM.</t>
  </si>
  <si>
    <t>Ovládací displej TFT, 800x480 bodů, 7", dotyk., 2x RS485, Ethernet, SD, webserver</t>
  </si>
  <si>
    <t>Kombinovaný rozšiřující modul, 8xUI, 8xRDO, RS485</t>
  </si>
  <si>
    <t>Elektrochemický snímač CO, napájení 15-24VDCm výstup 4-20mA, rozsah 0-240ppm, IP20</t>
  </si>
  <si>
    <t>Čtyř-úrovňová ústředna pro 8 snímačů s pevným nastavením úrovní, napájení a zpracování signálu osmi snímačů koncentrace (4 – 20 mA). Proudový signál snímačů je převáděn na pět reléových výstupů 10%/20%/40%/50% z rozsahu snímače plus chyba.</t>
  </si>
  <si>
    <t>Světelná tabule 900x150x100, oboustranná, 230V, IP40, "VYPNOUT MOTOR OPUSTIT GARÁŽ"</t>
  </si>
  <si>
    <t>Výstražná siréna, 230V AC</t>
  </si>
  <si>
    <t>Servopohon 10Nm s havarijní funkcí, 24Vst</t>
  </si>
  <si>
    <t>Servopohon 10Nm, 24Vst, ovládání 2…10V</t>
  </si>
  <si>
    <t>Servopohon 10Nm, 24Vst, ovládání 3-bod</t>
  </si>
  <si>
    <t>Rozváděč nástěnný osazený (1200x600x260), Pi 15kW, hlavní vypínač 40A, výbava dle TZ a výkresu návrhu rozváděče</t>
  </si>
  <si>
    <t>Trubka instalační PVC D32mm, pevná</t>
  </si>
  <si>
    <t>Trubka instalační PVC D25mm, pevná</t>
  </si>
  <si>
    <t>Ocelový kabelový žlab 125/50 včetně příslušenství (víko, spojovací materiál, kolena…)</t>
  </si>
  <si>
    <t>Trubka instalační PVC D25mm, ohebná</t>
  </si>
  <si>
    <t>Tlačítko, nástěnné provdení do vlhka,  IP54</t>
  </si>
  <si>
    <t>Ocelový kabelový žlab 62/50 včetně příslušenství (víko, spojovací materiál, kolena…)</t>
  </si>
  <si>
    <t>hod</t>
  </si>
  <si>
    <t>Parkovací dům Havlíčkova 1, Kroměříž</t>
  </si>
  <si>
    <t>D.1.4.6. Měření a regulace</t>
  </si>
  <si>
    <t>Město Kroměříž, Velké nám. 115/1, 767 01 Kroměříž</t>
  </si>
  <si>
    <t>Kompaktní řídící systém, 8DI, 8DO, 8AI, 4AO 0..10V, RS232, RS485 s GO, Ethernet, webserver</t>
  </si>
  <si>
    <t>Kabel silový,CU jádro, 2x1,5</t>
  </si>
  <si>
    <t>Kabel silový,CU jádro, 3x1,5</t>
  </si>
  <si>
    <t>Kabel silový,CU jádro, 4x1,5</t>
  </si>
  <si>
    <t>Kabel silový,CU jádro, 7x1,5</t>
  </si>
  <si>
    <t>Kabel silový stíněný, CU jádro, 4x1,5</t>
  </si>
  <si>
    <t>Kabel stíněný ovládací, CU jádro 4x1</t>
  </si>
  <si>
    <t>Kabel stíněný ovládací, CU jádro 2x1</t>
  </si>
  <si>
    <t>Kabel stíněný sdělovací, CU jádro, 2x2x0,8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</si>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</sst>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dd/mm/yy"/>
  </numFmts>
  <fonts count="21" x14ac:knownFonts="1">
    <font>
      <sz val="10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12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4"/>
      <name val="Arial CE"/>
      <family val="2"/>
      <charset val="238"/>
    </font>
    <font>
      <b/>
      <i/>
      <sz val="14"/>
      <name val="Arial CE"/>
      <family val="2"/>
      <charset val="238"/>
    </font>
    <font>
      <sz val="9"/>
      <name val="Arial CE"/>
      <charset val="238"/>
    </font>
    <font>
      <sz val="9"/>
      <name val="Arial"/>
      <family val="2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color indexed="8"/>
      <name val="Arial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74">
    <xf numFmtId="0" fontId="0" fillId="0" borderId="0" xfId="0"/>
    <xf numFmtId="0" fontId="6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right" vertical="center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0" fontId="13" fillId="0" borderId="0" xfId="2" applyFont="1" applyAlignment="1">
      <alignment horizontal="centerContinuous" vertical="center"/>
    </xf>
    <xf numFmtId="0" fontId="13" fillId="0" borderId="0" xfId="2" applyFont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" fillId="0" borderId="16" xfId="2" applyBorder="1" applyAlignment="1">
      <alignment horizontal="right" vertical="center"/>
    </xf>
    <xf numFmtId="0" fontId="1" fillId="0" borderId="22" xfId="2" applyBorder="1" applyAlignment="1">
      <alignment horizontal="right" vertical="center"/>
    </xf>
    <xf numFmtId="49" fontId="1" fillId="0" borderId="0" xfId="2" applyNumberFormat="1" applyFont="1" applyBorder="1" applyAlignment="1">
      <alignment horizontal="center" vertical="center"/>
    </xf>
    <xf numFmtId="0" fontId="14" fillId="0" borderId="0" xfId="2" applyFont="1" applyBorder="1" applyAlignment="1">
      <alignment vertical="center"/>
    </xf>
    <xf numFmtId="0" fontId="1" fillId="0" borderId="0" xfId="2" applyBorder="1" applyAlignment="1">
      <alignment horizontal="center" vertical="center"/>
    </xf>
    <xf numFmtId="0" fontId="2" fillId="0" borderId="0" xfId="2" applyFont="1" applyBorder="1" applyAlignment="1">
      <alignment horizontal="center" vertical="center" shrinkToFit="1"/>
    </xf>
    <xf numFmtId="0" fontId="2" fillId="0" borderId="0" xfId="2" applyFont="1" applyBorder="1" applyAlignment="1">
      <alignment horizontal="right" vertical="center" shrinkToFit="1"/>
    </xf>
    <xf numFmtId="49" fontId="5" fillId="0" borderId="17" xfId="2" applyNumberFormat="1" applyFont="1" applyFill="1" applyBorder="1" applyAlignment="1">
      <alignment horizontal="center" vertical="center"/>
    </xf>
    <xf numFmtId="49" fontId="5" fillId="0" borderId="4" xfId="2" applyNumberFormat="1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4" xfId="2" applyNumberFormat="1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right" vertical="center"/>
    </xf>
    <xf numFmtId="0" fontId="5" fillId="0" borderId="23" xfId="2" applyFont="1" applyFill="1" applyBorder="1" applyAlignment="1">
      <alignment horizontal="right" vertical="center"/>
    </xf>
    <xf numFmtId="0" fontId="1" fillId="0" borderId="0" xfId="2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5" xfId="0" applyFill="1" applyBorder="1" applyAlignment="1">
      <alignment horizontal="right" vertical="center"/>
    </xf>
    <xf numFmtId="0" fontId="0" fillId="0" borderId="24" xfId="0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25" xfId="0" applyFont="1" applyFill="1" applyBorder="1" applyAlignment="1">
      <alignment horizontal="right" vertical="center"/>
    </xf>
    <xf numFmtId="0" fontId="1" fillId="0" borderId="7" xfId="2" applyFill="1" applyBorder="1" applyAlignment="1">
      <alignment horizontal="center" vertical="center"/>
    </xf>
    <xf numFmtId="0" fontId="1" fillId="0" borderId="8" xfId="2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4" fontId="3" fillId="0" borderId="8" xfId="2" applyNumberFormat="1" applyFont="1" applyFill="1" applyBorder="1" applyAlignment="1">
      <alignment horizontal="right" vertical="center"/>
    </xf>
    <xf numFmtId="164" fontId="3" fillId="0" borderId="10" xfId="2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right" vertical="center"/>
    </xf>
    <xf numFmtId="0" fontId="3" fillId="0" borderId="7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vertical="center" shrinkToFit="1"/>
    </xf>
    <xf numFmtId="0" fontId="6" fillId="0" borderId="3" xfId="2" applyFont="1" applyFill="1" applyBorder="1" applyAlignment="1">
      <alignment horizontal="center" vertical="center" shrinkToFi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49" fontId="9" fillId="0" borderId="12" xfId="2" applyNumberFormat="1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right" vertical="center"/>
    </xf>
    <xf numFmtId="164" fontId="9" fillId="0" borderId="13" xfId="2" applyNumberFormat="1" applyFont="1" applyFill="1" applyBorder="1" applyAlignment="1">
      <alignment horizontal="right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49" fontId="9" fillId="0" borderId="1" xfId="2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164" fontId="9" fillId="0" borderId="2" xfId="2" applyNumberFormat="1" applyFont="1" applyFill="1" applyBorder="1" applyAlignment="1">
      <alignment horizontal="right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vertical="center"/>
    </xf>
    <xf numFmtId="49" fontId="9" fillId="0" borderId="14" xfId="2" applyNumberFormat="1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right" vertical="center"/>
    </xf>
    <xf numFmtId="164" fontId="9" fillId="0" borderId="15" xfId="2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horizontal="right" vertical="center"/>
    </xf>
    <xf numFmtId="0" fontId="14" fillId="0" borderId="16" xfId="2" applyFont="1" applyFill="1" applyBorder="1" applyAlignment="1">
      <alignment vertical="center" wrapText="1"/>
    </xf>
    <xf numFmtId="0" fontId="10" fillId="0" borderId="25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left" vertical="center" wrapText="1"/>
    </xf>
    <xf numFmtId="0" fontId="14" fillId="0" borderId="0" xfId="2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9" fillId="0" borderId="12" xfId="2" applyNumberFormat="1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/>
    </xf>
    <xf numFmtId="49" fontId="9" fillId="0" borderId="14" xfId="2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 wrapText="1"/>
    </xf>
    <xf numFmtId="0" fontId="1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49" fontId="17" fillId="2" borderId="19" xfId="0" applyNumberFormat="1" applyFont="1" applyFill="1" applyBorder="1"/>
    <xf numFmtId="49" fontId="0" fillId="2" borderId="32" xfId="0" applyNumberFormat="1" applyFill="1" applyBorder="1"/>
    <xf numFmtId="0" fontId="0" fillId="0" borderId="0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49" fontId="0" fillId="0" borderId="3" xfId="0" applyNumberFormat="1" applyBorder="1" applyAlignment="1">
      <alignment horizontal="left"/>
    </xf>
    <xf numFmtId="0" fontId="0" fillId="0" borderId="37" xfId="0" applyNumberFormat="1" applyBorder="1"/>
    <xf numFmtId="0" fontId="0" fillId="0" borderId="36" xfId="0" applyNumberFormat="1" applyBorder="1"/>
    <xf numFmtId="0" fontId="0" fillId="0" borderId="38" xfId="0" applyNumberFormat="1" applyBorder="1"/>
    <xf numFmtId="0" fontId="0" fillId="0" borderId="0" xfId="0" applyNumberFormat="1"/>
    <xf numFmtId="3" fontId="0" fillId="0" borderId="38" xfId="0" applyNumberFormat="1" applyBorder="1"/>
    <xf numFmtId="0" fontId="0" fillId="0" borderId="44" xfId="0" applyBorder="1"/>
    <xf numFmtId="0" fontId="0" fillId="0" borderId="42" xfId="0" applyBorder="1"/>
    <xf numFmtId="0" fontId="0" fillId="0" borderId="45" xfId="0" applyBorder="1"/>
    <xf numFmtId="0" fontId="0" fillId="0" borderId="46" xfId="0" applyBorder="1"/>
    <xf numFmtId="0" fontId="0" fillId="0" borderId="19" xfId="0" applyBorder="1"/>
    <xf numFmtId="0" fontId="0" fillId="0" borderId="3" xfId="0" applyBorder="1"/>
    <xf numFmtId="3" fontId="0" fillId="0" borderId="0" xfId="0" applyNumberFormat="1"/>
    <xf numFmtId="0" fontId="16" fillId="0" borderId="48" xfId="0" applyFont="1" applyBorder="1" applyAlignment="1">
      <alignment horizontal="centerContinuous" vertical="center"/>
    </xf>
    <xf numFmtId="0" fontId="18" fillId="0" borderId="49" xfId="0" applyFont="1" applyBorder="1" applyAlignment="1">
      <alignment horizontal="centerContinuous" vertical="center"/>
    </xf>
    <xf numFmtId="0" fontId="0" fillId="0" borderId="49" xfId="0" applyBorder="1" applyAlignment="1">
      <alignment horizontal="centerContinuous" vertical="center"/>
    </xf>
    <xf numFmtId="0" fontId="0" fillId="0" borderId="50" xfId="0" applyBorder="1" applyAlignment="1">
      <alignment horizontal="centerContinuous" vertical="center"/>
    </xf>
    <xf numFmtId="0" fontId="2" fillId="0" borderId="51" xfId="0" applyFont="1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53" xfId="0" applyBorder="1" applyAlignment="1">
      <alignment horizontal="centerContinuous"/>
    </xf>
    <xf numFmtId="0" fontId="2" fillId="0" borderId="52" xfId="0" applyFont="1" applyBorder="1" applyAlignment="1">
      <alignment horizontal="centerContinuous"/>
    </xf>
    <xf numFmtId="0" fontId="0" fillId="0" borderId="52" xfId="0" applyBorder="1" applyAlignment="1">
      <alignment horizontal="centerContinuous"/>
    </xf>
    <xf numFmtId="0" fontId="0" fillId="0" borderId="54" xfId="0" applyBorder="1"/>
    <xf numFmtId="0" fontId="0" fillId="0" borderId="40" xfId="0" applyBorder="1"/>
    <xf numFmtId="3" fontId="0" fillId="0" borderId="55" xfId="0" applyNumberFormat="1" applyBorder="1"/>
    <xf numFmtId="0" fontId="0" fillId="0" borderId="56" xfId="0" applyBorder="1"/>
    <xf numFmtId="3" fontId="0" fillId="0" borderId="57" xfId="0" applyNumberFormat="1" applyBorder="1"/>
    <xf numFmtId="0" fontId="0" fillId="0" borderId="58" xfId="0" applyBorder="1"/>
    <xf numFmtId="3" fontId="0" fillId="0" borderId="42" xfId="0" applyNumberFormat="1" applyBorder="1"/>
    <xf numFmtId="0" fontId="0" fillId="0" borderId="43" xfId="0" applyBorder="1"/>
    <xf numFmtId="0" fontId="0" fillId="0" borderId="59" xfId="0" applyBorder="1"/>
    <xf numFmtId="0" fontId="0" fillId="0" borderId="60" xfId="0" applyBorder="1"/>
    <xf numFmtId="0" fontId="19" fillId="0" borderId="44" xfId="0" applyFont="1" applyBorder="1"/>
    <xf numFmtId="3" fontId="0" fillId="0" borderId="61" xfId="0" applyNumberFormat="1" applyBorder="1"/>
    <xf numFmtId="0" fontId="0" fillId="0" borderId="62" xfId="0" applyBorder="1"/>
    <xf numFmtId="3" fontId="0" fillId="0" borderId="63" xfId="0" applyNumberFormat="1" applyBorder="1"/>
    <xf numFmtId="0" fontId="0" fillId="0" borderId="6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165" fontId="0" fillId="0" borderId="0" xfId="0" applyNumberFormat="1" applyBorder="1"/>
    <xf numFmtId="0" fontId="0" fillId="0" borderId="37" xfId="0" applyNumberFormat="1" applyBorder="1" applyAlignment="1">
      <alignment horizontal="right"/>
    </xf>
    <xf numFmtId="164" fontId="0" fillId="0" borderId="42" xfId="0" applyNumberFormat="1" applyBorder="1"/>
    <xf numFmtId="164" fontId="0" fillId="0" borderId="0" xfId="0" applyNumberFormat="1" applyBorder="1"/>
    <xf numFmtId="0" fontId="18" fillId="2" borderId="62" xfId="0" applyFont="1" applyFill="1" applyBorder="1"/>
    <xf numFmtId="0" fontId="18" fillId="2" borderId="63" xfId="0" applyFont="1" applyFill="1" applyBorder="1"/>
    <xf numFmtId="0" fontId="18" fillId="2" borderId="65" xfId="0" applyFont="1" applyFill="1" applyBorder="1"/>
    <xf numFmtId="164" fontId="18" fillId="2" borderId="63" xfId="0" applyNumberFormat="1" applyFont="1" applyFill="1" applyBorder="1"/>
    <xf numFmtId="0" fontId="18" fillId="2" borderId="15" xfId="0" applyFont="1" applyFill="1" applyBorder="1"/>
    <xf numFmtId="0" fontId="1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14" fillId="0" borderId="0" xfId="2" applyFont="1" applyFill="1" applyBorder="1" applyAlignment="1">
      <alignment vertical="center" wrapText="1"/>
    </xf>
    <xf numFmtId="0" fontId="1" fillId="0" borderId="0" xfId="2" applyBorder="1" applyAlignment="1">
      <alignment horizontal="right" vertical="center"/>
    </xf>
    <xf numFmtId="0" fontId="1" fillId="0" borderId="67" xfId="2" applyBorder="1" applyAlignment="1">
      <alignment horizontal="right" vertical="center"/>
    </xf>
    <xf numFmtId="0" fontId="2" fillId="0" borderId="1" xfId="2" applyFont="1" applyBorder="1" applyAlignment="1">
      <alignment vertical="center" shrinkToFit="1"/>
    </xf>
    <xf numFmtId="0" fontId="2" fillId="0" borderId="28" xfId="2" applyFont="1" applyBorder="1" applyAlignment="1">
      <alignment vertical="center" shrinkToFit="1"/>
    </xf>
    <xf numFmtId="0" fontId="14" fillId="0" borderId="1" xfId="2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4" fillId="2" borderId="39" xfId="0" applyFont="1" applyFill="1" applyBorder="1" applyAlignment="1">
      <alignment horizontal="left" vertical="center" wrapText="1"/>
    </xf>
    <xf numFmtId="0" fontId="14" fillId="2" borderId="40" xfId="0" applyFont="1" applyFill="1" applyBorder="1" applyAlignment="1">
      <alignment horizontal="left" vertical="center" wrapText="1"/>
    </xf>
    <xf numFmtId="0" fontId="14" fillId="2" borderId="41" xfId="0" applyFont="1" applyFill="1" applyBorder="1" applyAlignment="1">
      <alignment horizontal="left" vertical="center" wrapText="1"/>
    </xf>
    <xf numFmtId="0" fontId="5" fillId="0" borderId="42" xfId="0" applyFont="1" applyBorder="1" applyAlignment="1">
      <alignment horizontal="left"/>
    </xf>
    <xf numFmtId="0" fontId="5" fillId="0" borderId="43" xfId="0" applyFont="1" applyBorder="1" applyAlignment="1">
      <alignment horizontal="left"/>
    </xf>
    <xf numFmtId="0" fontId="2" fillId="0" borderId="39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47" xfId="0" applyFont="1" applyBorder="1" applyAlignment="1">
      <alignment horizontal="left"/>
    </xf>
    <xf numFmtId="0" fontId="20" fillId="0" borderId="0" xfId="0" applyFont="1" applyAlignment="1">
      <alignment horizontal="left" vertical="top" wrapText="1"/>
    </xf>
    <xf numFmtId="0" fontId="12" fillId="0" borderId="0" xfId="2" applyFont="1" applyAlignment="1">
      <alignment horizontal="center" vertical="center"/>
    </xf>
    <xf numFmtId="0" fontId="1" fillId="0" borderId="26" xfId="2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49" fontId="1" fillId="0" borderId="27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center" vertical="center"/>
    </xf>
    <xf numFmtId="0" fontId="1" fillId="0" borderId="66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</cellXfs>
  <cellStyles count="3">
    <cellStyle name="Normal_cenik02" xfId="1"/>
    <cellStyle name="Normální" xfId="0" builtinId="0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chodbm\Obchod_E\nab&#237;dky%202002\Elektro%20Brno\MOU%20Brno\PET\K%20SO%20001%20Adaptace%20prostor%20pro%20um&#237;s.%20vy&#353;.%20P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  <cell r="C4" t="str">
            <v>O 001 Adaptace prost. pro umístění vyšetř. PET</v>
          </cell>
        </row>
        <row r="6">
          <cell r="A6" t="str">
            <v>-165787</v>
          </cell>
          <cell r="C6" t="str">
            <v>MOÚ Žlutý kopec</v>
          </cell>
        </row>
      </sheetData>
      <sheetData sheetId="1">
        <row r="14">
          <cell r="E14">
            <v>0</v>
          </cell>
          <cell r="F14">
            <v>0</v>
          </cell>
          <cell r="G14">
            <v>153327</v>
          </cell>
          <cell r="H14">
            <v>28886.73</v>
          </cell>
          <cell r="I14">
            <v>26567.199999999997</v>
          </cell>
        </row>
        <row r="27">
          <cell r="H27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88"/>
  <sheetViews>
    <sheetView tabSelected="1" view="pageBreakPreview" zoomScaleNormal="100" zoomScaleSheetLayoutView="100" workbookViewId="0">
      <selection activeCell="B28" sqref="B28"/>
    </sheetView>
  </sheetViews>
  <sheetFormatPr defaultRowHeight="12.75" x14ac:dyDescent="0.2"/>
  <cols>
    <col min="1" max="1" width="2" customWidth="1"/>
    <col min="2" max="2" width="14.42578125" customWidth="1"/>
    <col min="3" max="3" width="17.42578125" customWidth="1"/>
    <col min="4" max="4" width="9.85546875" customWidth="1"/>
    <col min="5" max="5" width="25.140625" customWidth="1"/>
    <col min="6" max="6" width="16.5703125" customWidth="1"/>
    <col min="7" max="7" width="8.85546875" customWidth="1"/>
    <col min="8" max="8" width="3.7109375" customWidth="1"/>
  </cols>
  <sheetData>
    <row r="1" spans="1:57" ht="21.75" customHeight="1" x14ac:dyDescent="0.25">
      <c r="A1" s="83" t="s">
        <v>33</v>
      </c>
      <c r="B1" s="84"/>
      <c r="C1" s="84"/>
      <c r="D1" s="84"/>
      <c r="E1" s="84"/>
      <c r="F1" s="84"/>
      <c r="G1" s="84"/>
    </row>
    <row r="2" spans="1:57" ht="15" customHeight="1" thickBot="1" x14ac:dyDescent="0.25"/>
    <row r="3" spans="1:57" ht="12.95" customHeight="1" x14ac:dyDescent="0.2">
      <c r="A3" s="85" t="s">
        <v>34</v>
      </c>
      <c r="B3" s="86"/>
      <c r="C3" s="87" t="s">
        <v>35</v>
      </c>
      <c r="D3" s="87"/>
      <c r="E3" s="87"/>
      <c r="F3" s="87" t="s">
        <v>36</v>
      </c>
      <c r="G3" s="88"/>
    </row>
    <row r="4" spans="1:57" ht="18" customHeight="1" x14ac:dyDescent="0.2">
      <c r="A4" s="89"/>
      <c r="B4" s="90"/>
      <c r="C4" s="156" t="str">
        <f>Rozpocet_polozky!C3</f>
        <v>Parkovací dům Havlíčkova 1, Kroměříž</v>
      </c>
      <c r="D4" s="157"/>
      <c r="E4" s="157"/>
      <c r="F4" s="91"/>
      <c r="G4" s="92"/>
    </row>
    <row r="5" spans="1:57" ht="18" customHeight="1" x14ac:dyDescent="0.2">
      <c r="A5" s="89"/>
      <c r="B5" s="90"/>
      <c r="C5" s="158"/>
      <c r="D5" s="159"/>
      <c r="E5" s="159"/>
      <c r="F5" s="91"/>
      <c r="G5" s="92"/>
    </row>
    <row r="6" spans="1:57" ht="12.95" customHeight="1" x14ac:dyDescent="0.2">
      <c r="A6" s="93" t="s">
        <v>24</v>
      </c>
      <c r="B6" s="94"/>
      <c r="C6" s="95" t="s">
        <v>37</v>
      </c>
      <c r="D6" s="95"/>
      <c r="E6" s="95"/>
      <c r="F6" s="96" t="s">
        <v>38</v>
      </c>
      <c r="G6" s="97"/>
    </row>
    <row r="7" spans="1:57" ht="36" customHeight="1" x14ac:dyDescent="0.2">
      <c r="A7" s="89"/>
      <c r="B7" s="90"/>
      <c r="C7" s="158" t="str">
        <f>Rozpocet_polozky!C4</f>
        <v>D.1.4.6. Měření a regulace</v>
      </c>
      <c r="D7" s="159"/>
      <c r="E7" s="160"/>
      <c r="F7" s="98"/>
      <c r="G7" s="92"/>
    </row>
    <row r="8" spans="1:57" x14ac:dyDescent="0.2">
      <c r="A8" s="93" t="s">
        <v>39</v>
      </c>
      <c r="B8" s="95"/>
      <c r="C8" s="161"/>
      <c r="D8" s="162"/>
      <c r="E8" s="99" t="s">
        <v>40</v>
      </c>
      <c r="F8" s="100"/>
      <c r="G8" s="101">
        <v>0</v>
      </c>
      <c r="H8" s="102"/>
      <c r="I8" s="102"/>
    </row>
    <row r="9" spans="1:57" x14ac:dyDescent="0.2">
      <c r="A9" s="93" t="s">
        <v>41</v>
      </c>
      <c r="B9" s="95"/>
      <c r="C9" s="161"/>
      <c r="D9" s="162"/>
      <c r="E9" s="96" t="s">
        <v>42</v>
      </c>
      <c r="F9" s="95"/>
      <c r="G9" s="103">
        <f>IF(G8=0,,ROUND((F30+F32)/PocetMJ,1))</f>
        <v>0</v>
      </c>
    </row>
    <row r="10" spans="1:57" x14ac:dyDescent="0.2">
      <c r="A10" s="104" t="s">
        <v>43</v>
      </c>
      <c r="B10" s="105"/>
      <c r="C10" s="105"/>
      <c r="D10" s="105"/>
      <c r="E10" s="106" t="s">
        <v>44</v>
      </c>
      <c r="F10" s="105"/>
      <c r="G10" s="107"/>
    </row>
    <row r="11" spans="1:57" x14ac:dyDescent="0.2">
      <c r="A11" s="108" t="s">
        <v>45</v>
      </c>
      <c r="B11" s="91"/>
      <c r="C11" s="91"/>
      <c r="D11" s="91"/>
      <c r="E11" s="109" t="s">
        <v>46</v>
      </c>
      <c r="F11" s="91"/>
      <c r="G11" s="92"/>
      <c r="BA11" s="110"/>
      <c r="BB11" s="110"/>
      <c r="BC11" s="110"/>
      <c r="BD11" s="110"/>
      <c r="BE11" s="110"/>
    </row>
    <row r="12" spans="1:57" x14ac:dyDescent="0.2">
      <c r="A12" s="108"/>
      <c r="B12" s="91"/>
      <c r="C12" s="91"/>
      <c r="D12" s="91"/>
      <c r="E12" s="163"/>
      <c r="F12" s="164"/>
      <c r="G12" s="165"/>
    </row>
    <row r="13" spans="1:57" ht="28.5" customHeight="1" thickBot="1" x14ac:dyDescent="0.25">
      <c r="A13" s="111" t="s">
        <v>47</v>
      </c>
      <c r="B13" s="112"/>
      <c r="C13" s="112"/>
      <c r="D13" s="112"/>
      <c r="E13" s="113"/>
      <c r="F13" s="113"/>
      <c r="G13" s="114"/>
    </row>
    <row r="14" spans="1:57" ht="17.25" customHeight="1" thickBot="1" x14ac:dyDescent="0.25">
      <c r="A14" s="115" t="s">
        <v>48</v>
      </c>
      <c r="B14" s="116"/>
      <c r="C14" s="117"/>
      <c r="D14" s="118" t="s">
        <v>49</v>
      </c>
      <c r="E14" s="119"/>
      <c r="F14" s="119"/>
      <c r="G14" s="117"/>
    </row>
    <row r="15" spans="1:57" ht="15.95" customHeight="1" x14ac:dyDescent="0.2">
      <c r="A15" s="120"/>
      <c r="B15" s="121" t="s">
        <v>50</v>
      </c>
      <c r="C15" s="122">
        <f>Rozpocet_polozky!H15+Rozpocet_polozky!H26+Rozpocet_polozky!H29+Rozpocet_polozky!H48</f>
        <v>0</v>
      </c>
      <c r="D15" s="123" t="s">
        <v>51</v>
      </c>
      <c r="E15" s="124"/>
      <c r="F15" s="125"/>
      <c r="G15" s="122">
        <v>0</v>
      </c>
    </row>
    <row r="16" spans="1:57" ht="15.95" customHeight="1" x14ac:dyDescent="0.2">
      <c r="A16" s="120" t="s">
        <v>52</v>
      </c>
      <c r="B16" s="121" t="s">
        <v>53</v>
      </c>
      <c r="C16" s="122">
        <f>Rozpocet_polozky!H69+Rozpocet_polozky!H78</f>
        <v>0</v>
      </c>
      <c r="D16" s="104" t="s">
        <v>54</v>
      </c>
      <c r="E16" s="126"/>
      <c r="F16" s="127"/>
      <c r="G16" s="122">
        <v>0</v>
      </c>
    </row>
    <row r="17" spans="1:7" ht="15.95" customHeight="1" x14ac:dyDescent="0.2">
      <c r="A17" s="120" t="s">
        <v>55</v>
      </c>
      <c r="B17" s="121" t="s">
        <v>56</v>
      </c>
      <c r="C17" s="122">
        <v>0</v>
      </c>
      <c r="D17" s="104" t="s">
        <v>57</v>
      </c>
      <c r="E17" s="126"/>
      <c r="F17" s="127"/>
      <c r="G17" s="122">
        <v>0</v>
      </c>
    </row>
    <row r="18" spans="1:7" ht="15.95" customHeight="1" x14ac:dyDescent="0.2">
      <c r="A18" s="128" t="s">
        <v>58</v>
      </c>
      <c r="B18" s="121" t="s">
        <v>59</v>
      </c>
      <c r="C18" s="122">
        <v>0</v>
      </c>
      <c r="D18" s="104" t="s">
        <v>60</v>
      </c>
      <c r="E18" s="126"/>
      <c r="F18" s="127"/>
      <c r="G18" s="122">
        <v>0</v>
      </c>
    </row>
    <row r="19" spans="1:7" ht="15.95" customHeight="1" x14ac:dyDescent="0.2">
      <c r="A19" s="129" t="s">
        <v>61</v>
      </c>
      <c r="B19" s="121"/>
      <c r="C19" s="122">
        <f>SUM(C15:C18)</f>
        <v>0</v>
      </c>
      <c r="D19" s="130" t="s">
        <v>62</v>
      </c>
      <c r="E19" s="126"/>
      <c r="F19" s="127"/>
      <c r="G19" s="122">
        <v>0</v>
      </c>
    </row>
    <row r="20" spans="1:7" ht="15.95" customHeight="1" x14ac:dyDescent="0.2">
      <c r="A20" s="129"/>
      <c r="B20" s="121"/>
      <c r="C20" s="122"/>
      <c r="D20" s="104" t="s">
        <v>63</v>
      </c>
      <c r="E20" s="126"/>
      <c r="F20" s="127"/>
      <c r="G20" s="122">
        <v>0</v>
      </c>
    </row>
    <row r="21" spans="1:7" ht="15.95" customHeight="1" x14ac:dyDescent="0.2">
      <c r="A21" s="129" t="s">
        <v>64</v>
      </c>
      <c r="B21" s="121"/>
      <c r="C21" s="122">
        <v>0</v>
      </c>
      <c r="D21" s="104" t="s">
        <v>65</v>
      </c>
      <c r="E21" s="126"/>
      <c r="F21" s="127"/>
      <c r="G21" s="122">
        <v>0</v>
      </c>
    </row>
    <row r="22" spans="1:7" ht="15.95" customHeight="1" x14ac:dyDescent="0.2">
      <c r="A22" s="108" t="s">
        <v>66</v>
      </c>
      <c r="B22" s="91"/>
      <c r="C22" s="122">
        <f>C19+C21</f>
        <v>0</v>
      </c>
      <c r="D22" s="104" t="s">
        <v>67</v>
      </c>
      <c r="E22" s="126"/>
      <c r="F22" s="127"/>
      <c r="G22" s="122">
        <f>G23-SUM(G15:G21)</f>
        <v>0</v>
      </c>
    </row>
    <row r="23" spans="1:7" ht="15.95" customHeight="1" thickBot="1" x14ac:dyDescent="0.25">
      <c r="A23" s="104" t="s">
        <v>68</v>
      </c>
      <c r="B23" s="105"/>
      <c r="C23" s="131">
        <f>C22+G23</f>
        <v>0</v>
      </c>
      <c r="D23" s="132" t="s">
        <v>69</v>
      </c>
      <c r="E23" s="133"/>
      <c r="F23" s="134"/>
      <c r="G23" s="122">
        <v>0</v>
      </c>
    </row>
    <row r="24" spans="1:7" x14ac:dyDescent="0.2">
      <c r="A24" s="85" t="s">
        <v>70</v>
      </c>
      <c r="B24" s="87"/>
      <c r="C24" s="135" t="s">
        <v>71</v>
      </c>
      <c r="D24" s="87"/>
      <c r="E24" s="135" t="s">
        <v>72</v>
      </c>
      <c r="F24" s="87"/>
      <c r="G24" s="88"/>
    </row>
    <row r="25" spans="1:7" x14ac:dyDescent="0.2">
      <c r="A25" s="93"/>
      <c r="B25" s="95"/>
      <c r="C25" s="96" t="s">
        <v>73</v>
      </c>
      <c r="D25" s="95"/>
      <c r="E25" s="96" t="s">
        <v>73</v>
      </c>
      <c r="F25" s="95"/>
      <c r="G25" s="97"/>
    </row>
    <row r="26" spans="1:7" x14ac:dyDescent="0.2">
      <c r="A26" s="108" t="s">
        <v>74</v>
      </c>
      <c r="B26" s="136"/>
      <c r="C26" s="109" t="s">
        <v>74</v>
      </c>
      <c r="D26" s="91"/>
      <c r="E26" s="109" t="s">
        <v>74</v>
      </c>
      <c r="F26" s="91"/>
      <c r="G26" s="92"/>
    </row>
    <row r="27" spans="1:7" x14ac:dyDescent="0.2">
      <c r="A27" s="108"/>
      <c r="B27" s="137">
        <v>43655</v>
      </c>
      <c r="C27" s="109" t="s">
        <v>75</v>
      </c>
      <c r="D27" s="91"/>
      <c r="E27" s="109" t="s">
        <v>76</v>
      </c>
      <c r="F27" s="91"/>
      <c r="G27" s="92"/>
    </row>
    <row r="28" spans="1:7" x14ac:dyDescent="0.2">
      <c r="A28" s="108"/>
      <c r="B28" s="91"/>
      <c r="C28" s="109"/>
      <c r="D28" s="91"/>
      <c r="E28" s="109"/>
      <c r="F28" s="91"/>
      <c r="G28" s="92"/>
    </row>
    <row r="29" spans="1:7" ht="97.5" customHeight="1" x14ac:dyDescent="0.2">
      <c r="A29" s="108"/>
      <c r="B29" s="91"/>
      <c r="C29" s="109"/>
      <c r="D29" s="91"/>
      <c r="E29" s="109"/>
      <c r="F29" s="91"/>
      <c r="G29" s="92"/>
    </row>
    <row r="30" spans="1:7" x14ac:dyDescent="0.2">
      <c r="A30" s="93" t="s">
        <v>77</v>
      </c>
      <c r="B30" s="95"/>
      <c r="C30" s="138">
        <v>15</v>
      </c>
      <c r="D30" s="95" t="s">
        <v>78</v>
      </c>
      <c r="E30" s="96"/>
      <c r="F30" s="139">
        <f>ROUND(C23-F32,0)</f>
        <v>0</v>
      </c>
      <c r="G30" s="97"/>
    </row>
    <row r="31" spans="1:7" x14ac:dyDescent="0.2">
      <c r="A31" s="93" t="s">
        <v>79</v>
      </c>
      <c r="B31" s="95"/>
      <c r="C31" s="138">
        <v>15</v>
      </c>
      <c r="D31" s="95" t="s">
        <v>78</v>
      </c>
      <c r="E31" s="96"/>
      <c r="F31" s="140">
        <f>F30*0.05</f>
        <v>0</v>
      </c>
      <c r="G31" s="107"/>
    </row>
    <row r="32" spans="1:7" x14ac:dyDescent="0.2">
      <c r="A32" s="93" t="s">
        <v>77</v>
      </c>
      <c r="B32" s="95"/>
      <c r="C32" s="138">
        <v>21</v>
      </c>
      <c r="D32" s="95" t="s">
        <v>78</v>
      </c>
      <c r="E32" s="96"/>
      <c r="F32" s="139">
        <f>C23</f>
        <v>0</v>
      </c>
      <c r="G32" s="97"/>
    </row>
    <row r="33" spans="1:8" x14ac:dyDescent="0.2">
      <c r="A33" s="93" t="s">
        <v>79</v>
      </c>
      <c r="B33" s="95"/>
      <c r="C33" s="138">
        <v>21</v>
      </c>
      <c r="D33" s="95" t="s">
        <v>78</v>
      </c>
      <c r="E33" s="96"/>
      <c r="F33" s="140">
        <f>ROUND(PRODUCT(F32,C33/100),1)</f>
        <v>0</v>
      </c>
      <c r="G33" s="107"/>
    </row>
    <row r="34" spans="1:8" s="146" customFormat="1" ht="19.5" customHeight="1" thickBot="1" x14ac:dyDescent="0.3">
      <c r="A34" s="141" t="s">
        <v>80</v>
      </c>
      <c r="B34" s="142"/>
      <c r="C34" s="142"/>
      <c r="D34" s="142"/>
      <c r="E34" s="143"/>
      <c r="F34" s="144">
        <f>CEILING(SUM(F30:F33),1)</f>
        <v>0</v>
      </c>
      <c r="G34" s="145"/>
    </row>
    <row r="36" spans="1:8" x14ac:dyDescent="0.2">
      <c r="A36" s="147" t="s">
        <v>81</v>
      </c>
      <c r="B36" s="147"/>
      <c r="C36" s="147"/>
      <c r="D36" s="147"/>
      <c r="E36" s="147"/>
      <c r="F36" s="147"/>
      <c r="G36" s="147"/>
      <c r="H36" t="s">
        <v>82</v>
      </c>
    </row>
    <row r="37" spans="1:8" ht="14.25" customHeight="1" x14ac:dyDescent="0.2">
      <c r="A37" s="147"/>
      <c r="B37" s="166" t="s">
        <v>94</v>
      </c>
      <c r="C37" s="166"/>
      <c r="D37" s="166"/>
      <c r="E37" s="166"/>
      <c r="F37" s="166"/>
      <c r="G37" s="166"/>
      <c r="H37" t="s">
        <v>82</v>
      </c>
    </row>
    <row r="38" spans="1:8" ht="12.75" customHeight="1" x14ac:dyDescent="0.2">
      <c r="A38" s="148"/>
      <c r="B38" s="166"/>
      <c r="C38" s="166"/>
      <c r="D38" s="166"/>
      <c r="E38" s="166"/>
      <c r="F38" s="166"/>
      <c r="G38" s="166"/>
      <c r="H38" t="s">
        <v>82</v>
      </c>
    </row>
    <row r="39" spans="1:8" x14ac:dyDescent="0.2">
      <c r="A39" s="148"/>
      <c r="B39" s="166"/>
      <c r="C39" s="166"/>
      <c r="D39" s="166"/>
      <c r="E39" s="166"/>
      <c r="F39" s="166"/>
      <c r="G39" s="166"/>
      <c r="H39" t="s">
        <v>82</v>
      </c>
    </row>
    <row r="40" spans="1:8" x14ac:dyDescent="0.2">
      <c r="A40" s="148"/>
      <c r="B40" s="166"/>
      <c r="C40" s="166"/>
      <c r="D40" s="166"/>
      <c r="E40" s="166"/>
      <c r="F40" s="166"/>
      <c r="G40" s="166"/>
      <c r="H40" t="s">
        <v>82</v>
      </c>
    </row>
    <row r="41" spans="1:8" x14ac:dyDescent="0.2">
      <c r="A41" s="148"/>
      <c r="B41" s="166"/>
      <c r="C41" s="166"/>
      <c r="D41" s="166"/>
      <c r="E41" s="166"/>
      <c r="F41" s="166"/>
      <c r="G41" s="166"/>
      <c r="H41" t="s">
        <v>82</v>
      </c>
    </row>
    <row r="42" spans="1:8" x14ac:dyDescent="0.2">
      <c r="A42" s="148"/>
      <c r="B42" s="166"/>
      <c r="C42" s="166"/>
      <c r="D42" s="166"/>
      <c r="E42" s="166"/>
      <c r="F42" s="166"/>
      <c r="G42" s="166"/>
      <c r="H42" t="s">
        <v>82</v>
      </c>
    </row>
    <row r="43" spans="1:8" x14ac:dyDescent="0.2">
      <c r="A43" s="148"/>
      <c r="B43" s="166"/>
      <c r="C43" s="166"/>
      <c r="D43" s="166"/>
      <c r="E43" s="166"/>
      <c r="F43" s="166"/>
      <c r="G43" s="166"/>
      <c r="H43" t="s">
        <v>82</v>
      </c>
    </row>
    <row r="44" spans="1:8" x14ac:dyDescent="0.2">
      <c r="A44" s="148"/>
      <c r="B44" s="166"/>
      <c r="C44" s="166"/>
      <c r="D44" s="166"/>
      <c r="E44" s="166"/>
      <c r="F44" s="166"/>
      <c r="G44" s="166"/>
      <c r="H44" t="s">
        <v>82</v>
      </c>
    </row>
    <row r="45" spans="1:8" x14ac:dyDescent="0.2">
      <c r="A45" s="148"/>
      <c r="B45" s="166"/>
      <c r="C45" s="166"/>
      <c r="D45" s="166"/>
      <c r="E45" s="166"/>
      <c r="F45" s="166"/>
      <c r="G45" s="166"/>
      <c r="H45" t="s">
        <v>82</v>
      </c>
    </row>
    <row r="46" spans="1:8" x14ac:dyDescent="0.2">
      <c r="B46" s="155"/>
      <c r="C46" s="155"/>
      <c r="D46" s="155"/>
      <c r="E46" s="155"/>
      <c r="F46" s="155"/>
      <c r="G46" s="155"/>
    </row>
    <row r="47" spans="1:8" x14ac:dyDescent="0.2">
      <c r="B47" s="155"/>
      <c r="C47" s="155"/>
      <c r="D47" s="155"/>
      <c r="E47" s="155"/>
      <c r="F47" s="155"/>
      <c r="G47" s="155"/>
    </row>
    <row r="48" spans="1:8" x14ac:dyDescent="0.2">
      <c r="B48" s="155"/>
      <c r="C48" s="155"/>
      <c r="D48" s="155"/>
      <c r="E48" s="155"/>
      <c r="F48" s="155"/>
      <c r="G48" s="155"/>
    </row>
    <row r="49" spans="2:7" x14ac:dyDescent="0.2">
      <c r="B49" s="155"/>
      <c r="C49" s="155"/>
      <c r="D49" s="155"/>
      <c r="E49" s="155"/>
      <c r="F49" s="155"/>
      <c r="G49" s="155"/>
    </row>
    <row r="50" spans="2:7" x14ac:dyDescent="0.2">
      <c r="B50" s="155"/>
      <c r="C50" s="155"/>
      <c r="D50" s="155"/>
      <c r="E50" s="155"/>
      <c r="F50" s="155"/>
      <c r="G50" s="155"/>
    </row>
    <row r="51" spans="2:7" x14ac:dyDescent="0.2">
      <c r="B51" s="155"/>
      <c r="C51" s="155"/>
      <c r="D51" s="155"/>
      <c r="E51" s="155"/>
      <c r="F51" s="155"/>
      <c r="G51" s="155"/>
    </row>
    <row r="52" spans="2:7" x14ac:dyDescent="0.2">
      <c r="B52" s="155"/>
      <c r="C52" s="155"/>
      <c r="D52" s="155"/>
      <c r="E52" s="155"/>
      <c r="F52" s="155"/>
      <c r="G52" s="155"/>
    </row>
    <row r="53" spans="2:7" x14ac:dyDescent="0.2">
      <c r="B53" s="155"/>
      <c r="C53" s="155"/>
      <c r="D53" s="155"/>
      <c r="E53" s="155"/>
      <c r="F53" s="155"/>
      <c r="G53" s="155"/>
    </row>
    <row r="54" spans="2:7" x14ac:dyDescent="0.2">
      <c r="B54" s="155"/>
      <c r="C54" s="155"/>
      <c r="D54" s="155"/>
      <c r="E54" s="155"/>
      <c r="F54" s="155"/>
      <c r="G54" s="155"/>
    </row>
    <row r="55" spans="2:7" x14ac:dyDescent="0.2">
      <c r="B55" s="155"/>
      <c r="C55" s="155"/>
      <c r="D55" s="155"/>
      <c r="E55" s="155"/>
      <c r="F55" s="155"/>
      <c r="G55" s="155"/>
    </row>
    <row r="88" spans="6:6" x14ac:dyDescent="0.2">
      <c r="F88">
        <v>59</v>
      </c>
    </row>
  </sheetData>
  <mergeCells count="17">
    <mergeCell ref="C4:E4"/>
    <mergeCell ref="B46:G46"/>
    <mergeCell ref="C7:E7"/>
    <mergeCell ref="C8:D8"/>
    <mergeCell ref="C9:D9"/>
    <mergeCell ref="E12:G12"/>
    <mergeCell ref="B37:G45"/>
    <mergeCell ref="C5:E5"/>
    <mergeCell ref="B53:G53"/>
    <mergeCell ref="B54:G54"/>
    <mergeCell ref="B55:G55"/>
    <mergeCell ref="B47:G47"/>
    <mergeCell ref="B48:G48"/>
    <mergeCell ref="B49:G49"/>
    <mergeCell ref="B50:G50"/>
    <mergeCell ref="B51:G51"/>
    <mergeCell ref="B52:G52"/>
  </mergeCells>
  <pageMargins left="0.70866141732283472" right="0.70866141732283472" top="0.78740157480314965" bottom="0.78740157480314965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view="pageBreakPreview" topLeftCell="A48" zoomScaleNormal="100" zoomScaleSheetLayoutView="100" workbookViewId="0">
      <selection activeCell="B28" sqref="B28"/>
    </sheetView>
  </sheetViews>
  <sheetFormatPr defaultColWidth="45.42578125" defaultRowHeight="16.5" customHeight="1" x14ac:dyDescent="0.2"/>
  <cols>
    <col min="1" max="1" width="5" style="51" customWidth="1"/>
    <col min="2" max="2" width="17.140625" style="31" customWidth="1"/>
    <col min="3" max="3" width="76.28515625" style="31" customWidth="1"/>
    <col min="4" max="4" width="12" style="51" customWidth="1"/>
    <col min="5" max="5" width="6.140625" style="51" customWidth="1"/>
    <col min="6" max="6" width="7.7109375" style="51" customWidth="1"/>
    <col min="7" max="7" width="8.7109375" style="52" customWidth="1"/>
    <col min="8" max="8" width="18.7109375" style="52" customWidth="1"/>
    <col min="9" max="11" width="18.5703125" style="31" customWidth="1"/>
    <col min="12" max="16384" width="45.42578125" style="31"/>
  </cols>
  <sheetData>
    <row r="1" spans="1:8" s="6" customFormat="1" ht="16.5" customHeight="1" x14ac:dyDescent="0.2">
      <c r="A1" s="167" t="s">
        <v>124</v>
      </c>
      <c r="B1" s="167"/>
      <c r="C1" s="167"/>
      <c r="D1" s="167"/>
      <c r="E1" s="167"/>
      <c r="F1" s="167"/>
      <c r="G1" s="167"/>
      <c r="H1" s="167"/>
    </row>
    <row r="2" spans="1:8" s="6" customFormat="1" ht="16.5" customHeight="1" thickBot="1" x14ac:dyDescent="0.25">
      <c r="A2" s="7"/>
      <c r="C2" s="8"/>
      <c r="D2" s="9"/>
      <c r="E2" s="9"/>
      <c r="F2" s="9"/>
      <c r="G2" s="10"/>
      <c r="H2" s="10"/>
    </row>
    <row r="3" spans="1:8" s="6" customFormat="1" ht="24" customHeight="1" thickTop="1" x14ac:dyDescent="0.2">
      <c r="A3" s="168" t="s">
        <v>24</v>
      </c>
      <c r="B3" s="169"/>
      <c r="C3" s="72" t="s">
        <v>112</v>
      </c>
      <c r="D3" s="11"/>
      <c r="E3" s="11"/>
      <c r="F3" s="11"/>
      <c r="G3" s="11"/>
      <c r="H3" s="12"/>
    </row>
    <row r="4" spans="1:8" s="6" customFormat="1" ht="24" customHeight="1" x14ac:dyDescent="0.2">
      <c r="A4" s="172" t="s">
        <v>91</v>
      </c>
      <c r="B4" s="173"/>
      <c r="C4" s="149" t="s">
        <v>113</v>
      </c>
      <c r="D4" s="150"/>
      <c r="E4" s="150"/>
      <c r="F4" s="150"/>
      <c r="G4" s="150"/>
      <c r="H4" s="151"/>
    </row>
    <row r="5" spans="1:8" s="6" customFormat="1" ht="24" customHeight="1" thickBot="1" x14ac:dyDescent="0.25">
      <c r="A5" s="170" t="s">
        <v>25</v>
      </c>
      <c r="B5" s="171"/>
      <c r="C5" s="154" t="s">
        <v>114</v>
      </c>
      <c r="D5" s="152"/>
      <c r="E5" s="152"/>
      <c r="F5" s="152"/>
      <c r="G5" s="152"/>
      <c r="H5" s="153"/>
    </row>
    <row r="6" spans="1:8" s="6" customFormat="1" ht="16.5" customHeight="1" thickTop="1" thickBot="1" x14ac:dyDescent="0.25">
      <c r="A6" s="13"/>
      <c r="B6" s="13"/>
      <c r="C6" s="14"/>
      <c r="D6" s="75"/>
      <c r="E6" s="15"/>
      <c r="F6" s="16"/>
      <c r="G6" s="17"/>
      <c r="H6" s="17"/>
    </row>
    <row r="7" spans="1:8" s="24" customFormat="1" ht="16.5" customHeight="1" thickBot="1" x14ac:dyDescent="0.25">
      <c r="A7" s="18" t="s">
        <v>5</v>
      </c>
      <c r="B7" s="19" t="s">
        <v>22</v>
      </c>
      <c r="C7" s="20" t="s">
        <v>6</v>
      </c>
      <c r="D7" s="20" t="s">
        <v>27</v>
      </c>
      <c r="E7" s="20" t="s">
        <v>7</v>
      </c>
      <c r="F7" s="21" t="s">
        <v>16</v>
      </c>
      <c r="G7" s="22" t="s">
        <v>8</v>
      </c>
      <c r="H7" s="23" t="s">
        <v>9</v>
      </c>
    </row>
    <row r="8" spans="1:8" ht="16.5" customHeight="1" x14ac:dyDescent="0.2">
      <c r="A8" s="25" t="s">
        <v>14</v>
      </c>
      <c r="B8" s="80"/>
      <c r="C8" s="26" t="s">
        <v>0</v>
      </c>
      <c r="D8" s="76"/>
      <c r="E8" s="27"/>
      <c r="F8" s="28"/>
      <c r="G8" s="29"/>
      <c r="H8" s="30"/>
    </row>
    <row r="9" spans="1:8" ht="19.5" customHeight="1" x14ac:dyDescent="0.2">
      <c r="A9" s="32">
        <v>1</v>
      </c>
      <c r="B9" s="1"/>
      <c r="C9" s="82" t="s">
        <v>115</v>
      </c>
      <c r="D9" s="2"/>
      <c r="E9" s="2" t="s">
        <v>2</v>
      </c>
      <c r="F9" s="3">
        <v>1</v>
      </c>
      <c r="G9" s="5"/>
      <c r="H9" s="34">
        <f t="shared" ref="H9:H10" si="0">G9*F9</f>
        <v>0</v>
      </c>
    </row>
    <row r="10" spans="1:8" ht="16.5" customHeight="1" x14ac:dyDescent="0.2">
      <c r="A10" s="32">
        <f t="shared" ref="A10:A14" si="1">A9+1</f>
        <v>2</v>
      </c>
      <c r="B10" s="1"/>
      <c r="C10" s="82" t="s">
        <v>96</v>
      </c>
      <c r="D10" s="2"/>
      <c r="E10" s="2" t="s">
        <v>2</v>
      </c>
      <c r="F10" s="3">
        <v>4</v>
      </c>
      <c r="G10" s="5"/>
      <c r="H10" s="34">
        <f t="shared" si="0"/>
        <v>0</v>
      </c>
    </row>
    <row r="11" spans="1:8" ht="16.5" customHeight="1" x14ac:dyDescent="0.2">
      <c r="A11" s="32">
        <f t="shared" si="1"/>
        <v>3</v>
      </c>
      <c r="B11" s="1"/>
      <c r="C11" s="82" t="s">
        <v>95</v>
      </c>
      <c r="D11" s="2"/>
      <c r="E11" s="2" t="s">
        <v>2</v>
      </c>
      <c r="F11" s="3">
        <v>1</v>
      </c>
      <c r="G11" s="5"/>
      <c r="H11" s="34">
        <f t="shared" ref="H11:H13" si="2">G11*F11</f>
        <v>0</v>
      </c>
    </row>
    <row r="12" spans="1:8" ht="16.5" customHeight="1" x14ac:dyDescent="0.2">
      <c r="A12" s="32">
        <f t="shared" si="1"/>
        <v>4</v>
      </c>
      <c r="B12" s="1"/>
      <c r="C12" s="82" t="s">
        <v>89</v>
      </c>
      <c r="D12" s="2"/>
      <c r="E12" s="2" t="s">
        <v>2</v>
      </c>
      <c r="F12" s="3">
        <v>1</v>
      </c>
      <c r="G12" s="5"/>
      <c r="H12" s="34">
        <f t="shared" ref="H12" si="3">G12*F12</f>
        <v>0</v>
      </c>
    </row>
    <row r="13" spans="1:8" ht="16.5" customHeight="1" x14ac:dyDescent="0.2">
      <c r="A13" s="32">
        <f t="shared" si="1"/>
        <v>5</v>
      </c>
      <c r="B13" s="1"/>
      <c r="C13" s="49" t="s">
        <v>17</v>
      </c>
      <c r="D13" s="4"/>
      <c r="E13" s="50" t="s">
        <v>84</v>
      </c>
      <c r="F13" s="1">
        <v>61</v>
      </c>
      <c r="G13" s="46"/>
      <c r="H13" s="47">
        <f t="shared" si="2"/>
        <v>0</v>
      </c>
    </row>
    <row r="14" spans="1:8" ht="16.5" customHeight="1" x14ac:dyDescent="0.2">
      <c r="A14" s="32">
        <f t="shared" si="1"/>
        <v>6</v>
      </c>
      <c r="B14" s="1"/>
      <c r="C14" s="49" t="s">
        <v>88</v>
      </c>
      <c r="D14" s="4"/>
      <c r="E14" s="50" t="s">
        <v>84</v>
      </c>
      <c r="F14" s="1">
        <v>61</v>
      </c>
      <c r="G14" s="46"/>
      <c r="H14" s="47">
        <f t="shared" ref="H14" si="4">G14*F14</f>
        <v>0</v>
      </c>
    </row>
    <row r="15" spans="1:8" ht="16.5" customHeight="1" thickBot="1" x14ac:dyDescent="0.25">
      <c r="A15" s="35"/>
      <c r="B15" s="36"/>
      <c r="C15" s="37" t="str">
        <f>C8</f>
        <v>Řídící systém</v>
      </c>
      <c r="D15" s="38"/>
      <c r="E15" s="38"/>
      <c r="F15" s="37"/>
      <c r="G15" s="39"/>
      <c r="H15" s="40">
        <f>SUM(H9:H14)</f>
        <v>0</v>
      </c>
    </row>
    <row r="16" spans="1:8" ht="16.5" customHeight="1" x14ac:dyDescent="0.2">
      <c r="A16" s="25" t="s">
        <v>14</v>
      </c>
      <c r="B16" s="80"/>
      <c r="C16" s="41" t="s">
        <v>21</v>
      </c>
      <c r="D16" s="76"/>
      <c r="E16" s="27"/>
      <c r="F16" s="28"/>
      <c r="G16" s="29"/>
      <c r="H16" s="30"/>
    </row>
    <row r="17" spans="1:9" ht="16.5" customHeight="1" x14ac:dyDescent="0.2">
      <c r="A17" s="32">
        <v>7</v>
      </c>
      <c r="B17" s="2"/>
      <c r="C17" s="74" t="s">
        <v>83</v>
      </c>
      <c r="D17" s="2"/>
      <c r="E17" s="2" t="s">
        <v>2</v>
      </c>
      <c r="F17" s="3">
        <v>3</v>
      </c>
      <c r="G17" s="33"/>
      <c r="H17" s="73">
        <f t="shared" ref="H17" si="5">G17*F17</f>
        <v>0</v>
      </c>
    </row>
    <row r="18" spans="1:9" ht="16.5" customHeight="1" x14ac:dyDescent="0.2">
      <c r="A18" s="32">
        <f t="shared" ref="A18:A25" si="6">A17+1</f>
        <v>8</v>
      </c>
      <c r="B18" s="2"/>
      <c r="C18" s="74" t="s">
        <v>90</v>
      </c>
      <c r="D18" s="2"/>
      <c r="E18" s="2" t="s">
        <v>2</v>
      </c>
      <c r="F18" s="3">
        <v>4</v>
      </c>
      <c r="G18" s="33"/>
      <c r="H18" s="73">
        <f t="shared" ref="H18" si="7">G18*F18</f>
        <v>0</v>
      </c>
    </row>
    <row r="19" spans="1:9" ht="16.5" customHeight="1" x14ac:dyDescent="0.2">
      <c r="A19" s="32">
        <f t="shared" si="6"/>
        <v>9</v>
      </c>
      <c r="B19" s="2"/>
      <c r="C19" s="74" t="s">
        <v>97</v>
      </c>
      <c r="D19" s="2"/>
      <c r="E19" s="2" t="s">
        <v>2</v>
      </c>
      <c r="F19" s="2">
        <v>6</v>
      </c>
      <c r="G19" s="5"/>
      <c r="H19" s="34">
        <f t="shared" ref="H19" si="8">G19*F19</f>
        <v>0</v>
      </c>
    </row>
    <row r="20" spans="1:9" ht="45.75" customHeight="1" x14ac:dyDescent="0.2">
      <c r="A20" s="32">
        <f t="shared" si="6"/>
        <v>10</v>
      </c>
      <c r="B20" s="2"/>
      <c r="C20" s="74" t="s">
        <v>98</v>
      </c>
      <c r="D20" s="2"/>
      <c r="E20" s="2" t="s">
        <v>2</v>
      </c>
      <c r="F20" s="2">
        <v>3</v>
      </c>
      <c r="G20" s="5"/>
      <c r="H20" s="34">
        <f t="shared" ref="H20" si="9">G20*F20</f>
        <v>0</v>
      </c>
    </row>
    <row r="21" spans="1:9" ht="16.5" customHeight="1" x14ac:dyDescent="0.2">
      <c r="A21" s="32">
        <f t="shared" si="6"/>
        <v>11</v>
      </c>
      <c r="B21" s="2"/>
      <c r="C21" s="74" t="s">
        <v>99</v>
      </c>
      <c r="D21" s="2"/>
      <c r="E21" s="2" t="s">
        <v>2</v>
      </c>
      <c r="F21" s="2">
        <v>4</v>
      </c>
      <c r="G21" s="5"/>
      <c r="H21" s="34">
        <f t="shared" ref="H21" si="10">G21*F21</f>
        <v>0</v>
      </c>
    </row>
    <row r="22" spans="1:9" ht="16.5" customHeight="1" x14ac:dyDescent="0.2">
      <c r="A22" s="32">
        <f t="shared" si="6"/>
        <v>12</v>
      </c>
      <c r="B22" s="2"/>
      <c r="C22" s="74" t="s">
        <v>100</v>
      </c>
      <c r="D22" s="2"/>
      <c r="E22" s="2" t="s">
        <v>2</v>
      </c>
      <c r="F22" s="2">
        <v>2</v>
      </c>
      <c r="G22" s="5"/>
      <c r="H22" s="34">
        <f t="shared" ref="H22:H25" si="11">G22*F22</f>
        <v>0</v>
      </c>
    </row>
    <row r="23" spans="1:9" ht="16.5" customHeight="1" x14ac:dyDescent="0.2">
      <c r="A23" s="32">
        <f t="shared" si="6"/>
        <v>13</v>
      </c>
      <c r="B23" s="2"/>
      <c r="C23" s="74" t="s">
        <v>101</v>
      </c>
      <c r="D23" s="2"/>
      <c r="E23" s="2" t="s">
        <v>2</v>
      </c>
      <c r="F23" s="3">
        <v>1</v>
      </c>
      <c r="G23" s="33"/>
      <c r="H23" s="73">
        <f t="shared" si="11"/>
        <v>0</v>
      </c>
    </row>
    <row r="24" spans="1:9" ht="16.5" customHeight="1" x14ac:dyDescent="0.2">
      <c r="A24" s="32">
        <f t="shared" si="6"/>
        <v>14</v>
      </c>
      <c r="B24" s="2"/>
      <c r="C24" s="74" t="s">
        <v>102</v>
      </c>
      <c r="D24" s="2"/>
      <c r="E24" s="2" t="s">
        <v>2</v>
      </c>
      <c r="F24" s="3">
        <v>1</v>
      </c>
      <c r="G24" s="33"/>
      <c r="H24" s="73">
        <f t="shared" si="11"/>
        <v>0</v>
      </c>
    </row>
    <row r="25" spans="1:9" ht="16.5" customHeight="1" x14ac:dyDescent="0.2">
      <c r="A25" s="32">
        <f t="shared" si="6"/>
        <v>15</v>
      </c>
      <c r="B25" s="2"/>
      <c r="C25" s="74" t="s">
        <v>103</v>
      </c>
      <c r="D25" s="2"/>
      <c r="E25" s="2" t="s">
        <v>2</v>
      </c>
      <c r="F25" s="3">
        <v>1</v>
      </c>
      <c r="G25" s="33"/>
      <c r="H25" s="73">
        <f t="shared" si="11"/>
        <v>0</v>
      </c>
      <c r="I25" s="42"/>
    </row>
    <row r="26" spans="1:9" ht="16.5" customHeight="1" thickBot="1" x14ac:dyDescent="0.25">
      <c r="A26" s="35"/>
      <c r="B26" s="36"/>
      <c r="C26" s="37" t="str">
        <f>C16</f>
        <v>Polní instrumentace</v>
      </c>
      <c r="D26" s="38"/>
      <c r="E26" s="38"/>
      <c r="F26" s="37"/>
      <c r="G26" s="39"/>
      <c r="H26" s="40">
        <f>SUM(H17:H25)</f>
        <v>0</v>
      </c>
    </row>
    <row r="27" spans="1:9" ht="16.5" customHeight="1" x14ac:dyDescent="0.2">
      <c r="A27" s="25" t="s">
        <v>14</v>
      </c>
      <c r="B27" s="80"/>
      <c r="C27" s="41" t="s">
        <v>10</v>
      </c>
      <c r="D27" s="76"/>
      <c r="E27" s="27"/>
      <c r="F27" s="28"/>
      <c r="G27" s="29"/>
      <c r="H27" s="30"/>
    </row>
    <row r="28" spans="1:9" ht="32.25" customHeight="1" x14ac:dyDescent="0.2">
      <c r="A28" s="32">
        <v>16</v>
      </c>
      <c r="B28" s="2" t="s">
        <v>92</v>
      </c>
      <c r="C28" s="74" t="s">
        <v>104</v>
      </c>
      <c r="D28" s="2"/>
      <c r="E28" s="2" t="s">
        <v>2</v>
      </c>
      <c r="F28" s="3">
        <v>1</v>
      </c>
      <c r="G28" s="33"/>
      <c r="H28" s="73">
        <f>G28*F28</f>
        <v>0</v>
      </c>
    </row>
    <row r="29" spans="1:9" ht="16.5" customHeight="1" thickBot="1" x14ac:dyDescent="0.25">
      <c r="A29" s="48"/>
      <c r="B29" s="38"/>
      <c r="C29" s="37" t="str">
        <f>C27</f>
        <v>Rozváděče</v>
      </c>
      <c r="D29" s="38"/>
      <c r="E29" s="38"/>
      <c r="F29" s="37"/>
      <c r="G29" s="39"/>
      <c r="H29" s="40">
        <f>SUM(H28:H28)</f>
        <v>0</v>
      </c>
    </row>
    <row r="30" spans="1:9" ht="16.5" customHeight="1" x14ac:dyDescent="0.2">
      <c r="A30" s="25" t="s">
        <v>14</v>
      </c>
      <c r="B30" s="80"/>
      <c r="C30" s="41" t="s">
        <v>11</v>
      </c>
      <c r="D30" s="76"/>
      <c r="E30" s="27"/>
      <c r="F30" s="28"/>
      <c r="G30" s="29"/>
      <c r="H30" s="30"/>
    </row>
    <row r="31" spans="1:9" ht="16.5" customHeight="1" x14ac:dyDescent="0.2">
      <c r="A31" s="32">
        <v>17</v>
      </c>
      <c r="B31" s="2"/>
      <c r="C31" s="33" t="s">
        <v>105</v>
      </c>
      <c r="D31" s="33"/>
      <c r="E31" s="2" t="s">
        <v>1</v>
      </c>
      <c r="F31" s="3">
        <v>20</v>
      </c>
      <c r="G31" s="33"/>
      <c r="H31" s="73">
        <f t="shared" ref="H31" si="12">G31*F31</f>
        <v>0</v>
      </c>
    </row>
    <row r="32" spans="1:9" ht="16.5" customHeight="1" x14ac:dyDescent="0.2">
      <c r="A32" s="32">
        <f t="shared" ref="A32:A47" si="13">A31+1</f>
        <v>18</v>
      </c>
      <c r="B32" s="2"/>
      <c r="C32" s="33" t="s">
        <v>106</v>
      </c>
      <c r="D32" s="33"/>
      <c r="E32" s="2" t="s">
        <v>1</v>
      </c>
      <c r="F32" s="3">
        <v>190</v>
      </c>
      <c r="G32" s="33"/>
      <c r="H32" s="73">
        <f t="shared" ref="H32" si="14">G32*F32</f>
        <v>0</v>
      </c>
    </row>
    <row r="33" spans="1:8" ht="16.5" customHeight="1" x14ac:dyDescent="0.2">
      <c r="A33" s="32">
        <f t="shared" si="13"/>
        <v>19</v>
      </c>
      <c r="B33" s="2"/>
      <c r="C33" s="33" t="s">
        <v>108</v>
      </c>
      <c r="D33" s="33"/>
      <c r="E33" s="2" t="s">
        <v>1</v>
      </c>
      <c r="F33" s="3">
        <v>10</v>
      </c>
      <c r="G33" s="33"/>
      <c r="H33" s="73">
        <f t="shared" ref="H33" si="15">G33*F33</f>
        <v>0</v>
      </c>
    </row>
    <row r="34" spans="1:8" ht="16.5" customHeight="1" x14ac:dyDescent="0.2">
      <c r="A34" s="32">
        <f t="shared" si="13"/>
        <v>20</v>
      </c>
      <c r="B34" s="2"/>
      <c r="C34" s="33" t="s">
        <v>107</v>
      </c>
      <c r="D34" s="33"/>
      <c r="E34" s="2" t="s">
        <v>1</v>
      </c>
      <c r="F34" s="3">
        <v>80</v>
      </c>
      <c r="G34" s="33"/>
      <c r="H34" s="73">
        <f t="shared" ref="H34:H36" si="16">G34*F34</f>
        <v>0</v>
      </c>
    </row>
    <row r="35" spans="1:8" ht="16.5" customHeight="1" x14ac:dyDescent="0.2">
      <c r="A35" s="32">
        <f t="shared" si="13"/>
        <v>21</v>
      </c>
      <c r="B35" s="2"/>
      <c r="C35" s="33" t="s">
        <v>110</v>
      </c>
      <c r="D35" s="33"/>
      <c r="E35" s="2" t="s">
        <v>1</v>
      </c>
      <c r="F35" s="3">
        <v>6</v>
      </c>
      <c r="G35" s="33"/>
      <c r="H35" s="73">
        <f t="shared" ref="H35" si="17">G35*F35</f>
        <v>0</v>
      </c>
    </row>
    <row r="36" spans="1:8" ht="16.5" customHeight="1" x14ac:dyDescent="0.2">
      <c r="A36" s="32">
        <f t="shared" si="13"/>
        <v>22</v>
      </c>
      <c r="B36" s="2"/>
      <c r="C36" s="33" t="s">
        <v>116</v>
      </c>
      <c r="D36" s="33"/>
      <c r="E36" s="2" t="s">
        <v>1</v>
      </c>
      <c r="F36" s="3">
        <v>20</v>
      </c>
      <c r="G36" s="33"/>
      <c r="H36" s="73">
        <f t="shared" si="16"/>
        <v>0</v>
      </c>
    </row>
    <row r="37" spans="1:8" ht="16.5" customHeight="1" x14ac:dyDescent="0.2">
      <c r="A37" s="32">
        <f t="shared" si="13"/>
        <v>23</v>
      </c>
      <c r="B37" s="2"/>
      <c r="C37" s="33" t="s">
        <v>117</v>
      </c>
      <c r="D37" s="33"/>
      <c r="E37" s="2" t="s">
        <v>1</v>
      </c>
      <c r="F37" s="3">
        <v>380</v>
      </c>
      <c r="G37" s="33"/>
      <c r="H37" s="73">
        <f t="shared" ref="H37" si="18">G37*F37</f>
        <v>0</v>
      </c>
    </row>
    <row r="38" spans="1:8" ht="16.5" customHeight="1" x14ac:dyDescent="0.2">
      <c r="A38" s="32">
        <f t="shared" si="13"/>
        <v>24</v>
      </c>
      <c r="B38" s="2"/>
      <c r="C38" s="33" t="s">
        <v>118</v>
      </c>
      <c r="D38" s="33"/>
      <c r="E38" s="2" t="s">
        <v>1</v>
      </c>
      <c r="F38" s="3">
        <v>55</v>
      </c>
      <c r="G38" s="33"/>
      <c r="H38" s="73">
        <f t="shared" ref="H38" si="19">G38*F38</f>
        <v>0</v>
      </c>
    </row>
    <row r="39" spans="1:8" ht="16.5" customHeight="1" x14ac:dyDescent="0.2">
      <c r="A39" s="32">
        <f t="shared" si="13"/>
        <v>25</v>
      </c>
      <c r="B39" s="2"/>
      <c r="C39" s="33" t="s">
        <v>119</v>
      </c>
      <c r="D39" s="33"/>
      <c r="E39" s="2" t="s">
        <v>1</v>
      </c>
      <c r="F39" s="3">
        <v>335</v>
      </c>
      <c r="G39" s="33"/>
      <c r="H39" s="73">
        <f t="shared" ref="H39:H40" si="20">G39*F39</f>
        <v>0</v>
      </c>
    </row>
    <row r="40" spans="1:8" ht="16.5" customHeight="1" x14ac:dyDescent="0.2">
      <c r="A40" s="32">
        <f t="shared" si="13"/>
        <v>26</v>
      </c>
      <c r="B40" s="2"/>
      <c r="C40" s="33" t="s">
        <v>120</v>
      </c>
      <c r="D40" s="33"/>
      <c r="E40" s="2" t="s">
        <v>1</v>
      </c>
      <c r="F40" s="3">
        <v>10</v>
      </c>
      <c r="G40" s="33"/>
      <c r="H40" s="73">
        <f t="shared" si="20"/>
        <v>0</v>
      </c>
    </row>
    <row r="41" spans="1:8" ht="16.5" customHeight="1" x14ac:dyDescent="0.2">
      <c r="A41" s="32">
        <f t="shared" si="13"/>
        <v>27</v>
      </c>
      <c r="B41" s="2"/>
      <c r="C41" s="33" t="s">
        <v>122</v>
      </c>
      <c r="D41" s="33"/>
      <c r="E41" s="2" t="s">
        <v>1</v>
      </c>
      <c r="F41" s="1">
        <v>380</v>
      </c>
      <c r="G41" s="33"/>
      <c r="H41" s="73">
        <f t="shared" ref="H41" si="21">G41*F41</f>
        <v>0</v>
      </c>
    </row>
    <row r="42" spans="1:8" ht="16.5" customHeight="1" x14ac:dyDescent="0.2">
      <c r="A42" s="32">
        <f t="shared" si="13"/>
        <v>28</v>
      </c>
      <c r="B42" s="2"/>
      <c r="C42" s="33" t="s">
        <v>121</v>
      </c>
      <c r="D42" s="33"/>
      <c r="E42" s="2" t="s">
        <v>1</v>
      </c>
      <c r="F42" s="1">
        <v>720</v>
      </c>
      <c r="G42" s="33"/>
      <c r="H42" s="73">
        <f>G42*F42</f>
        <v>0</v>
      </c>
    </row>
    <row r="43" spans="1:8" ht="16.5" customHeight="1" x14ac:dyDescent="0.2">
      <c r="A43" s="32">
        <f t="shared" si="13"/>
        <v>29</v>
      </c>
      <c r="B43" s="2"/>
      <c r="C43" s="33" t="s">
        <v>123</v>
      </c>
      <c r="D43" s="33"/>
      <c r="E43" s="2" t="s">
        <v>1</v>
      </c>
      <c r="F43" s="1">
        <v>45</v>
      </c>
      <c r="G43" s="33"/>
      <c r="H43" s="73">
        <f t="shared" ref="H43" si="22">G43*F43</f>
        <v>0</v>
      </c>
    </row>
    <row r="44" spans="1:8" ht="16.5" customHeight="1" x14ac:dyDescent="0.2">
      <c r="A44" s="32">
        <f t="shared" si="13"/>
        <v>30</v>
      </c>
      <c r="B44" s="2"/>
      <c r="C44" s="33" t="s">
        <v>28</v>
      </c>
      <c r="D44" s="33"/>
      <c r="E44" s="2" t="s">
        <v>15</v>
      </c>
      <c r="F44" s="3">
        <v>1</v>
      </c>
      <c r="G44" s="33"/>
      <c r="H44" s="73">
        <f>G44*F44</f>
        <v>0</v>
      </c>
    </row>
    <row r="45" spans="1:8" ht="16.5" customHeight="1" x14ac:dyDescent="0.2">
      <c r="A45" s="32">
        <f t="shared" si="13"/>
        <v>31</v>
      </c>
      <c r="B45" s="2"/>
      <c r="C45" s="44" t="s">
        <v>109</v>
      </c>
      <c r="D45" s="1"/>
      <c r="E45" s="1" t="s">
        <v>2</v>
      </c>
      <c r="F45" s="45">
        <v>1</v>
      </c>
      <c r="G45" s="46"/>
      <c r="H45" s="47">
        <f t="shared" ref="H45" si="23">G45*F45</f>
        <v>0</v>
      </c>
    </row>
    <row r="46" spans="1:8" ht="16.5" customHeight="1" x14ac:dyDescent="0.2">
      <c r="A46" s="32">
        <f t="shared" si="13"/>
        <v>32</v>
      </c>
      <c r="B46" s="81"/>
      <c r="C46" s="33" t="s">
        <v>31</v>
      </c>
      <c r="D46" s="33"/>
      <c r="E46" s="2" t="s">
        <v>15</v>
      </c>
      <c r="F46" s="3">
        <v>1</v>
      </c>
      <c r="G46" s="33"/>
      <c r="H46" s="73">
        <f t="shared" ref="H46:H47" si="24">G46*F46</f>
        <v>0</v>
      </c>
    </row>
    <row r="47" spans="1:8" ht="16.5" customHeight="1" x14ac:dyDescent="0.2">
      <c r="A47" s="32">
        <f t="shared" si="13"/>
        <v>33</v>
      </c>
      <c r="B47" s="2"/>
      <c r="C47" s="33" t="s">
        <v>32</v>
      </c>
      <c r="D47" s="33"/>
      <c r="E47" s="2" t="s">
        <v>15</v>
      </c>
      <c r="F47" s="3">
        <v>1</v>
      </c>
      <c r="G47" s="33"/>
      <c r="H47" s="73">
        <f t="shared" si="24"/>
        <v>0</v>
      </c>
    </row>
    <row r="48" spans="1:8" ht="16.5" customHeight="1" thickBot="1" x14ac:dyDescent="0.25">
      <c r="A48" s="35"/>
      <c r="B48" s="36"/>
      <c r="C48" s="37" t="str">
        <f>C30</f>
        <v>Montážní materiál</v>
      </c>
      <c r="D48" s="38"/>
      <c r="E48" s="38"/>
      <c r="F48" s="37"/>
      <c r="G48" s="39"/>
      <c r="H48" s="40">
        <f>SUM(H31:H47)</f>
        <v>0</v>
      </c>
    </row>
    <row r="49" spans="1:8" ht="16.5" customHeight="1" x14ac:dyDescent="0.2">
      <c r="A49" s="25" t="s">
        <v>14</v>
      </c>
      <c r="B49" s="80"/>
      <c r="C49" s="41" t="s">
        <v>12</v>
      </c>
      <c r="D49" s="76"/>
      <c r="E49" s="27"/>
      <c r="F49" s="28"/>
      <c r="G49" s="29"/>
      <c r="H49" s="30"/>
    </row>
    <row r="50" spans="1:8" ht="16.5" customHeight="1" x14ac:dyDescent="0.2">
      <c r="A50" s="32">
        <v>34</v>
      </c>
      <c r="B50" s="81"/>
      <c r="C50" s="44" t="str">
        <f>C31</f>
        <v>Trubka instalační PVC D32mm, pevná</v>
      </c>
      <c r="D50" s="1"/>
      <c r="E50" s="1" t="str">
        <f>E31</f>
        <v>m</v>
      </c>
      <c r="F50" s="1">
        <f>F31</f>
        <v>20</v>
      </c>
      <c r="G50" s="46"/>
      <c r="H50" s="47">
        <f t="shared" ref="H50:H68" si="25">G50*F50</f>
        <v>0</v>
      </c>
    </row>
    <row r="51" spans="1:8" ht="16.5" customHeight="1" x14ac:dyDescent="0.2">
      <c r="A51" s="32">
        <f t="shared" ref="A51:A68" si="26">A50+1</f>
        <v>35</v>
      </c>
      <c r="B51" s="81"/>
      <c r="C51" s="44" t="str">
        <f t="shared" ref="C51:C52" si="27">C32</f>
        <v>Trubka instalační PVC D25mm, pevná</v>
      </c>
      <c r="D51" s="1"/>
      <c r="E51" s="1" t="str">
        <f t="shared" ref="E51:F51" si="28">E32</f>
        <v>m</v>
      </c>
      <c r="F51" s="1">
        <f t="shared" si="28"/>
        <v>190</v>
      </c>
      <c r="G51" s="46"/>
      <c r="H51" s="47">
        <f t="shared" ref="H51:H52" si="29">G51*F51</f>
        <v>0</v>
      </c>
    </row>
    <row r="52" spans="1:8" ht="16.5" customHeight="1" x14ac:dyDescent="0.2">
      <c r="A52" s="32">
        <f t="shared" si="26"/>
        <v>36</v>
      </c>
      <c r="B52" s="81"/>
      <c r="C52" s="44" t="str">
        <f t="shared" si="27"/>
        <v>Trubka instalační PVC D25mm, ohebná</v>
      </c>
      <c r="D52" s="1"/>
      <c r="E52" s="1" t="str">
        <f t="shared" ref="E52:F52" si="30">E33</f>
        <v>m</v>
      </c>
      <c r="F52" s="1">
        <f t="shared" si="30"/>
        <v>10</v>
      </c>
      <c r="G52" s="46"/>
      <c r="H52" s="47">
        <f t="shared" si="29"/>
        <v>0</v>
      </c>
    </row>
    <row r="53" spans="1:8" ht="16.5" customHeight="1" x14ac:dyDescent="0.2">
      <c r="A53" s="32">
        <f t="shared" si="26"/>
        <v>37</v>
      </c>
      <c r="B53" s="81"/>
      <c r="C53" s="44" t="str">
        <f>C34</f>
        <v>Ocelový kabelový žlab 125/50 včetně příslušenství (víko, spojovací materiál, kolena…)</v>
      </c>
      <c r="D53" s="1"/>
      <c r="E53" s="1" t="str">
        <f t="shared" ref="E53:F57" si="31">E34</f>
        <v>m</v>
      </c>
      <c r="F53" s="1">
        <f t="shared" si="31"/>
        <v>80</v>
      </c>
      <c r="G53" s="46"/>
      <c r="H53" s="47">
        <f t="shared" ref="H53" si="32">G53*F53</f>
        <v>0</v>
      </c>
    </row>
    <row r="54" spans="1:8" ht="16.5" customHeight="1" x14ac:dyDescent="0.2">
      <c r="A54" s="32">
        <f t="shared" si="26"/>
        <v>38</v>
      </c>
      <c r="B54" s="81"/>
      <c r="C54" s="44" t="str">
        <f>C35</f>
        <v>Ocelový kabelový žlab 62/50 včetně příslušenství (víko, spojovací materiál, kolena…)</v>
      </c>
      <c r="D54" s="1"/>
      <c r="E54" s="1" t="str">
        <f t="shared" si="31"/>
        <v>m</v>
      </c>
      <c r="F54" s="1">
        <f t="shared" si="31"/>
        <v>6</v>
      </c>
      <c r="G54" s="46"/>
      <c r="H54" s="47">
        <f t="shared" ref="H54" si="33">G54*F54</f>
        <v>0</v>
      </c>
    </row>
    <row r="55" spans="1:8" ht="16.5" customHeight="1" x14ac:dyDescent="0.2">
      <c r="A55" s="32">
        <f t="shared" si="26"/>
        <v>39</v>
      </c>
      <c r="B55" s="81"/>
      <c r="C55" s="44" t="str">
        <f>C36</f>
        <v>Kabel silový,CU jádro, 2x1,5</v>
      </c>
      <c r="D55" s="1"/>
      <c r="E55" s="1" t="str">
        <f t="shared" si="31"/>
        <v>m</v>
      </c>
      <c r="F55" s="1">
        <f t="shared" si="31"/>
        <v>20</v>
      </c>
      <c r="G55" s="46"/>
      <c r="H55" s="47">
        <f t="shared" ref="H55" si="34">G55*F55</f>
        <v>0</v>
      </c>
    </row>
    <row r="56" spans="1:8" ht="16.5" customHeight="1" x14ac:dyDescent="0.2">
      <c r="A56" s="32">
        <f t="shared" si="26"/>
        <v>40</v>
      </c>
      <c r="B56" s="81"/>
      <c r="C56" s="44" t="str">
        <f>C37</f>
        <v>Kabel silový,CU jádro, 3x1,5</v>
      </c>
      <c r="D56" s="1"/>
      <c r="E56" s="1" t="str">
        <f t="shared" si="31"/>
        <v>m</v>
      </c>
      <c r="F56" s="1">
        <f t="shared" si="31"/>
        <v>380</v>
      </c>
      <c r="G56" s="46"/>
      <c r="H56" s="47">
        <f t="shared" si="25"/>
        <v>0</v>
      </c>
    </row>
    <row r="57" spans="1:8" ht="16.5" customHeight="1" x14ac:dyDescent="0.2">
      <c r="A57" s="32">
        <f t="shared" si="26"/>
        <v>41</v>
      </c>
      <c r="B57" s="81"/>
      <c r="C57" s="44" t="str">
        <f>C38</f>
        <v>Kabel silový,CU jádro, 4x1,5</v>
      </c>
      <c r="D57" s="1"/>
      <c r="E57" s="1" t="str">
        <f t="shared" si="31"/>
        <v>m</v>
      </c>
      <c r="F57" s="1">
        <f t="shared" si="31"/>
        <v>55</v>
      </c>
      <c r="G57" s="46"/>
      <c r="H57" s="47">
        <f t="shared" ref="H57" si="35">G57*F57</f>
        <v>0</v>
      </c>
    </row>
    <row r="58" spans="1:8" ht="16.5" customHeight="1" x14ac:dyDescent="0.2">
      <c r="A58" s="32">
        <f t="shared" si="26"/>
        <v>42</v>
      </c>
      <c r="B58" s="81"/>
      <c r="C58" s="44" t="str">
        <f t="shared" ref="C58:C59" si="36">C39</f>
        <v>Kabel silový,CU jádro, 7x1,5</v>
      </c>
      <c r="D58" s="1"/>
      <c r="E58" s="1" t="str">
        <f t="shared" ref="E58:F58" si="37">E39</f>
        <v>m</v>
      </c>
      <c r="F58" s="1">
        <f t="shared" si="37"/>
        <v>335</v>
      </c>
      <c r="G58" s="46"/>
      <c r="H58" s="47">
        <f t="shared" ref="H58:H59" si="38">G58*F58</f>
        <v>0</v>
      </c>
    </row>
    <row r="59" spans="1:8" ht="16.5" customHeight="1" x14ac:dyDescent="0.2">
      <c r="A59" s="32">
        <f t="shared" si="26"/>
        <v>43</v>
      </c>
      <c r="B59" s="81"/>
      <c r="C59" s="44" t="str">
        <f t="shared" si="36"/>
        <v>Kabel silový stíněný, CU jádro, 4x1,5</v>
      </c>
      <c r="D59" s="1"/>
      <c r="E59" s="1" t="str">
        <f t="shared" ref="E59:F59" si="39">E40</f>
        <v>m</v>
      </c>
      <c r="F59" s="1">
        <f t="shared" si="39"/>
        <v>10</v>
      </c>
      <c r="G59" s="46"/>
      <c r="H59" s="47">
        <f t="shared" si="38"/>
        <v>0</v>
      </c>
    </row>
    <row r="60" spans="1:8" ht="16.5" customHeight="1" x14ac:dyDescent="0.2">
      <c r="A60" s="32">
        <f t="shared" si="26"/>
        <v>44</v>
      </c>
      <c r="B60" s="81"/>
      <c r="C60" s="44" t="str">
        <f>C41</f>
        <v>Kabel stíněný ovládací, CU jádro 2x1</v>
      </c>
      <c r="D60" s="1"/>
      <c r="E60" s="1" t="str">
        <f>E41</f>
        <v>m</v>
      </c>
      <c r="F60" s="1">
        <f>F41</f>
        <v>380</v>
      </c>
      <c r="G60" s="46"/>
      <c r="H60" s="47">
        <f t="shared" si="25"/>
        <v>0</v>
      </c>
    </row>
    <row r="61" spans="1:8" ht="16.5" customHeight="1" x14ac:dyDescent="0.2">
      <c r="A61" s="32">
        <f t="shared" si="26"/>
        <v>45</v>
      </c>
      <c r="B61" s="81"/>
      <c r="C61" s="44" t="str">
        <f>C42</f>
        <v>Kabel stíněný ovládací, CU jádro 4x1</v>
      </c>
      <c r="D61" s="1"/>
      <c r="E61" s="1" t="str">
        <f>E42</f>
        <v>m</v>
      </c>
      <c r="F61" s="1">
        <f>F42</f>
        <v>720</v>
      </c>
      <c r="G61" s="46"/>
      <c r="H61" s="47">
        <f t="shared" si="25"/>
        <v>0</v>
      </c>
    </row>
    <row r="62" spans="1:8" ht="16.5" customHeight="1" x14ac:dyDescent="0.2">
      <c r="A62" s="32">
        <f t="shared" si="26"/>
        <v>46</v>
      </c>
      <c r="B62" s="81"/>
      <c r="C62" s="44" t="str">
        <f>C44</f>
        <v>Kontrukce ocelová nosná</v>
      </c>
      <c r="D62" s="1"/>
      <c r="E62" s="1" t="str">
        <f t="shared" ref="E62:F65" si="40">E44</f>
        <v>soub.</v>
      </c>
      <c r="F62" s="1">
        <f t="shared" si="40"/>
        <v>1</v>
      </c>
      <c r="G62" s="46"/>
      <c r="H62" s="47">
        <f t="shared" si="25"/>
        <v>0</v>
      </c>
    </row>
    <row r="63" spans="1:8" ht="16.5" customHeight="1" x14ac:dyDescent="0.2">
      <c r="A63" s="32">
        <f t="shared" si="26"/>
        <v>47</v>
      </c>
      <c r="B63" s="1"/>
      <c r="C63" s="44" t="str">
        <f>C45</f>
        <v>Tlačítko, nástěnné provdení do vlhka,  IP54</v>
      </c>
      <c r="D63" s="1"/>
      <c r="E63" s="1" t="str">
        <f t="shared" si="40"/>
        <v>ks</v>
      </c>
      <c r="F63" s="1">
        <f t="shared" si="40"/>
        <v>1</v>
      </c>
      <c r="G63" s="46"/>
      <c r="H63" s="47">
        <f t="shared" ref="H63" si="41">G63*F63</f>
        <v>0</v>
      </c>
    </row>
    <row r="64" spans="1:8" ht="16.5" customHeight="1" x14ac:dyDescent="0.2">
      <c r="A64" s="32">
        <f t="shared" si="26"/>
        <v>48</v>
      </c>
      <c r="B64" s="1"/>
      <c r="C64" s="44" t="str">
        <f>C46</f>
        <v>Elektroinstalační materiál pro trubky a žlaby</v>
      </c>
      <c r="D64" s="1"/>
      <c r="E64" s="1" t="str">
        <f t="shared" si="40"/>
        <v>soub.</v>
      </c>
      <c r="F64" s="1">
        <f t="shared" si="40"/>
        <v>1</v>
      </c>
      <c r="G64" s="46"/>
      <c r="H64" s="47">
        <f t="shared" si="25"/>
        <v>0</v>
      </c>
    </row>
    <row r="65" spans="1:8" ht="16.5" customHeight="1" x14ac:dyDescent="0.2">
      <c r="A65" s="32">
        <f t="shared" si="26"/>
        <v>49</v>
      </c>
      <c r="B65" s="81"/>
      <c r="C65" s="44" t="str">
        <f>C47</f>
        <v>Podružný materiál - svorky, příchytky, hmoždinky, rozbočná krabice  ..</v>
      </c>
      <c r="D65" s="1"/>
      <c r="E65" s="1" t="str">
        <f t="shared" si="40"/>
        <v>soub.</v>
      </c>
      <c r="F65" s="1">
        <f t="shared" si="40"/>
        <v>1</v>
      </c>
      <c r="G65" s="46"/>
      <c r="H65" s="47">
        <f t="shared" si="25"/>
        <v>0</v>
      </c>
    </row>
    <row r="66" spans="1:8" ht="16.5" customHeight="1" x14ac:dyDescent="0.2">
      <c r="A66" s="32">
        <f t="shared" si="26"/>
        <v>50</v>
      </c>
      <c r="B66" s="81"/>
      <c r="C66" s="44" t="s">
        <v>93</v>
      </c>
      <c r="D66" s="1"/>
      <c r="E66" s="1" t="s">
        <v>2</v>
      </c>
      <c r="F66" s="1">
        <v>1</v>
      </c>
      <c r="G66" s="46"/>
      <c r="H66" s="47">
        <f t="shared" ref="H66" si="42">G66*F66</f>
        <v>0</v>
      </c>
    </row>
    <row r="67" spans="1:8" ht="16.5" customHeight="1" x14ac:dyDescent="0.2">
      <c r="A67" s="32">
        <f t="shared" si="26"/>
        <v>51</v>
      </c>
      <c r="B67" s="81"/>
      <c r="C67" s="44" t="s">
        <v>87</v>
      </c>
      <c r="D67" s="1"/>
      <c r="E67" s="1" t="s">
        <v>2</v>
      </c>
      <c r="F67" s="1">
        <v>1</v>
      </c>
      <c r="G67" s="46"/>
      <c r="H67" s="47">
        <f t="shared" si="25"/>
        <v>0</v>
      </c>
    </row>
    <row r="68" spans="1:8" ht="16.5" customHeight="1" x14ac:dyDescent="0.2">
      <c r="A68" s="32">
        <f t="shared" si="26"/>
        <v>52</v>
      </c>
      <c r="B68" s="81"/>
      <c r="C68" s="44" t="s">
        <v>4</v>
      </c>
      <c r="D68" s="1"/>
      <c r="E68" s="1" t="s">
        <v>2</v>
      </c>
      <c r="F68" s="1">
        <v>25</v>
      </c>
      <c r="G68" s="46"/>
      <c r="H68" s="47">
        <f t="shared" si="25"/>
        <v>0</v>
      </c>
    </row>
    <row r="69" spans="1:8" ht="16.5" customHeight="1" thickBot="1" x14ac:dyDescent="0.25">
      <c r="A69" s="35"/>
      <c r="B69" s="36"/>
      <c r="C69" s="37" t="str">
        <f>C49</f>
        <v>Elektromontážní práce</v>
      </c>
      <c r="D69" s="38"/>
      <c r="E69" s="38"/>
      <c r="F69" s="37"/>
      <c r="G69" s="39"/>
      <c r="H69" s="40">
        <f>SUM(H50:H68)</f>
        <v>0</v>
      </c>
    </row>
    <row r="70" spans="1:8" ht="16.5" customHeight="1" x14ac:dyDescent="0.2">
      <c r="A70" s="25" t="s">
        <v>14</v>
      </c>
      <c r="B70" s="80"/>
      <c r="C70" s="41" t="s">
        <v>13</v>
      </c>
      <c r="D70" s="76"/>
      <c r="E70" s="27"/>
      <c r="F70" s="28"/>
      <c r="G70" s="29"/>
      <c r="H70" s="30"/>
    </row>
    <row r="71" spans="1:8" ht="16.5" customHeight="1" x14ac:dyDescent="0.2">
      <c r="A71" s="43">
        <v>53</v>
      </c>
      <c r="B71" s="1"/>
      <c r="C71" s="44" t="s">
        <v>3</v>
      </c>
      <c r="D71" s="1"/>
      <c r="E71" s="1" t="s">
        <v>111</v>
      </c>
      <c r="F71" s="45">
        <v>30</v>
      </c>
      <c r="G71" s="46"/>
      <c r="H71" s="47">
        <f t="shared" ref="H71:H77" si="43">G71*F71</f>
        <v>0</v>
      </c>
    </row>
    <row r="72" spans="1:8" ht="16.5" customHeight="1" x14ac:dyDescent="0.2">
      <c r="A72" s="32">
        <f t="shared" ref="A72:A77" si="44">A71+1</f>
        <v>54</v>
      </c>
      <c r="B72" s="1"/>
      <c r="C72" s="49" t="s">
        <v>20</v>
      </c>
      <c r="D72" s="50"/>
      <c r="E72" s="50" t="s">
        <v>2</v>
      </c>
      <c r="F72" s="45">
        <v>1</v>
      </c>
      <c r="G72" s="46"/>
      <c r="H72" s="47">
        <f t="shared" si="43"/>
        <v>0</v>
      </c>
    </row>
    <row r="73" spans="1:8" ht="16.5" customHeight="1" x14ac:dyDescent="0.2">
      <c r="A73" s="32">
        <f t="shared" si="44"/>
        <v>55</v>
      </c>
      <c r="B73" s="1"/>
      <c r="C73" s="44" t="s">
        <v>29</v>
      </c>
      <c r="D73" s="1"/>
      <c r="E73" s="1" t="s">
        <v>2</v>
      </c>
      <c r="F73" s="45">
        <v>1</v>
      </c>
      <c r="G73" s="46"/>
      <c r="H73" s="47">
        <f t="shared" si="43"/>
        <v>0</v>
      </c>
    </row>
    <row r="74" spans="1:8" ht="16.5" customHeight="1" x14ac:dyDescent="0.2">
      <c r="A74" s="32">
        <f t="shared" si="44"/>
        <v>56</v>
      </c>
      <c r="B74" s="1"/>
      <c r="C74" s="44" t="s">
        <v>85</v>
      </c>
      <c r="D74" s="1"/>
      <c r="E74" s="1" t="s">
        <v>2</v>
      </c>
      <c r="F74" s="45">
        <v>1</v>
      </c>
      <c r="G74" s="46"/>
      <c r="H74" s="47">
        <f t="shared" si="43"/>
        <v>0</v>
      </c>
    </row>
    <row r="75" spans="1:8" ht="16.5" customHeight="1" x14ac:dyDescent="0.2">
      <c r="A75" s="32">
        <f t="shared" si="44"/>
        <v>57</v>
      </c>
      <c r="B75" s="1"/>
      <c r="C75" s="44" t="s">
        <v>86</v>
      </c>
      <c r="D75" s="1"/>
      <c r="E75" s="1" t="s">
        <v>2</v>
      </c>
      <c r="F75" s="45">
        <v>1</v>
      </c>
      <c r="G75" s="46"/>
      <c r="H75" s="47">
        <f t="shared" ref="H75" si="45">G75*F75</f>
        <v>0</v>
      </c>
    </row>
    <row r="76" spans="1:8" ht="16.5" customHeight="1" x14ac:dyDescent="0.2">
      <c r="A76" s="32">
        <f t="shared" si="44"/>
        <v>58</v>
      </c>
      <c r="B76" s="1"/>
      <c r="C76" s="44" t="s">
        <v>26</v>
      </c>
      <c r="D76" s="1"/>
      <c r="E76" s="1" t="s">
        <v>2</v>
      </c>
      <c r="F76" s="45">
        <v>1</v>
      </c>
      <c r="G76" s="46"/>
      <c r="H76" s="47">
        <f>G76*F76</f>
        <v>0</v>
      </c>
    </row>
    <row r="77" spans="1:8" ht="16.5" customHeight="1" x14ac:dyDescent="0.2">
      <c r="A77" s="32">
        <f t="shared" si="44"/>
        <v>59</v>
      </c>
      <c r="B77" s="1"/>
      <c r="C77" s="44" t="s">
        <v>23</v>
      </c>
      <c r="D77" s="1"/>
      <c r="E77" s="1" t="s">
        <v>15</v>
      </c>
      <c r="F77" s="45">
        <v>1</v>
      </c>
      <c r="G77" s="46"/>
      <c r="H77" s="47">
        <f t="shared" si="43"/>
        <v>0</v>
      </c>
    </row>
    <row r="78" spans="1:8" ht="16.5" customHeight="1" thickBot="1" x14ac:dyDescent="0.25">
      <c r="A78" s="35"/>
      <c r="B78" s="36"/>
      <c r="C78" s="37" t="str">
        <f>C70</f>
        <v>Služby</v>
      </c>
      <c r="D78" s="38"/>
      <c r="E78" s="38"/>
      <c r="F78" s="37"/>
      <c r="G78" s="39"/>
      <c r="H78" s="40">
        <f>SUM(H71:H77)</f>
        <v>0</v>
      </c>
    </row>
    <row r="79" spans="1:8" ht="16.5" customHeight="1" thickBot="1" x14ac:dyDescent="0.25"/>
    <row r="80" spans="1:8" ht="23.25" customHeight="1" thickBot="1" x14ac:dyDescent="0.25">
      <c r="A80" s="53"/>
      <c r="B80" s="54"/>
      <c r="C80" s="55" t="s">
        <v>18</v>
      </c>
      <c r="D80" s="77"/>
      <c r="E80" s="56"/>
      <c r="F80" s="56"/>
      <c r="G80" s="57"/>
      <c r="H80" s="58">
        <f>H78+H69+H48+H29+H26+H15</f>
        <v>0</v>
      </c>
    </row>
    <row r="81" spans="1:8" ht="23.25" customHeight="1" thickTop="1" thickBot="1" x14ac:dyDescent="0.25">
      <c r="A81" s="59"/>
      <c r="B81" s="60"/>
      <c r="C81" s="61" t="s">
        <v>30</v>
      </c>
      <c r="D81" s="78"/>
      <c r="E81" s="62"/>
      <c r="F81" s="62"/>
      <c r="G81" s="63"/>
      <c r="H81" s="64">
        <f>H80*0.21</f>
        <v>0</v>
      </c>
    </row>
    <row r="82" spans="1:8" ht="23.25" customHeight="1" thickTop="1" thickBot="1" x14ac:dyDescent="0.25">
      <c r="A82" s="65"/>
      <c r="B82" s="66"/>
      <c r="C82" s="67" t="s">
        <v>19</v>
      </c>
      <c r="D82" s="79"/>
      <c r="E82" s="68"/>
      <c r="F82" s="68"/>
      <c r="G82" s="69"/>
      <c r="H82" s="70">
        <f>H80+H81</f>
        <v>0</v>
      </c>
    </row>
    <row r="84" spans="1:8" ht="16.5" customHeight="1" x14ac:dyDescent="0.2">
      <c r="H84" s="71"/>
    </row>
  </sheetData>
  <mergeCells count="4">
    <mergeCell ref="A1:H1"/>
    <mergeCell ref="A3:B3"/>
    <mergeCell ref="A5:B5"/>
    <mergeCell ref="A4:B4"/>
  </mergeCells>
  <phoneticPr fontId="0" type="noConversion"/>
  <pageMargins left="0.94488188976377963" right="0.31496062992125984" top="0.51181102362204722" bottom="0.51181102362204722" header="0.23622047244094491" footer="0.35433070866141736"/>
  <pageSetup paperSize="9" scale="58" fitToHeight="2" orientation="portrait" horizontalDpi="300" verticalDpi="300" r:id="rId1"/>
  <headerFooter alignWithMargins="0">
    <oddFooter>&amp;Rstrana &amp;P z &amp;N</oddFooter>
  </headerFooter>
  <rowBreaks count="1" manualBreakCount="1">
    <brk id="6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Titul</vt:lpstr>
      <vt:lpstr>Rozpocet_polozky</vt:lpstr>
      <vt:lpstr>Rozpocet_polozky!Názvy_tisku</vt:lpstr>
      <vt:lpstr>Rozpocet_polozky!Oblast_tisku</vt:lpstr>
      <vt:lpstr>Titul!Oblast_tisku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RomanV</dc:creator>
  <cp:lastModifiedBy>Radim Zdražil</cp:lastModifiedBy>
  <cp:lastPrinted>2019-07-19T13:40:06Z</cp:lastPrinted>
  <dcterms:created xsi:type="dcterms:W3CDTF">2002-12-03T20:14:03Z</dcterms:created>
  <dcterms:modified xsi:type="dcterms:W3CDTF">2019-07-19T13:40:25Z</dcterms:modified>
</cp:coreProperties>
</file>