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ACE\Kromeriz\pumptrack\podklady-VZMR\"/>
    </mc:Choice>
  </mc:AlternateContent>
  <workbookProtection lockStructure="1"/>
  <bookViews>
    <workbookView xWindow="0" yWindow="0" windowWidth="28800" windowHeight="1233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Stavba!#REF!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Pol'!$A$1:$X$57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49" i="12" l="1"/>
  <c r="O49" i="12"/>
  <c r="K49" i="12"/>
  <c r="K48" i="12" s="1"/>
  <c r="I49" i="12"/>
  <c r="I48" i="12" s="1"/>
  <c r="G49" i="12"/>
  <c r="M49" i="12" s="1"/>
  <c r="M48" i="12" s="1"/>
  <c r="Q48" i="12"/>
  <c r="O48" i="12"/>
  <c r="G48" i="12"/>
  <c r="I53" i="1" s="1"/>
  <c r="G47" i="12"/>
  <c r="M47" i="12" s="1"/>
  <c r="I47" i="12"/>
  <c r="K47" i="12"/>
  <c r="O47" i="12"/>
  <c r="Q47" i="12"/>
  <c r="G40" i="12"/>
  <c r="BA52" i="12" l="1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3" i="12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O41" i="12" s="1"/>
  <c r="Q42" i="12"/>
  <c r="V42" i="12"/>
  <c r="V41" i="12" s="1"/>
  <c r="G41" i="12"/>
  <c r="I51" i="1" s="1"/>
  <c r="G44" i="12"/>
  <c r="M44" i="12" s="1"/>
  <c r="I44" i="12"/>
  <c r="K44" i="12"/>
  <c r="O44" i="12"/>
  <c r="Q44" i="12"/>
  <c r="V44" i="12"/>
  <c r="G45" i="12"/>
  <c r="G43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V47" i="12"/>
  <c r="I18" i="1"/>
  <c r="G51" i="12"/>
  <c r="G50" i="12" s="1"/>
  <c r="I54" i="1" s="1"/>
  <c r="I51" i="12"/>
  <c r="I50" i="12" s="1"/>
  <c r="K51" i="12"/>
  <c r="K50" i="12" s="1"/>
  <c r="O51" i="12"/>
  <c r="O50" i="12" s="1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F42" i="1"/>
  <c r="Q50" i="12" l="1"/>
  <c r="M51" i="12"/>
  <c r="M50" i="12" s="1"/>
  <c r="I19" i="1"/>
  <c r="G32" i="12"/>
  <c r="I50" i="1" s="1"/>
  <c r="I52" i="1"/>
  <c r="O43" i="12"/>
  <c r="Q41" i="12"/>
  <c r="I41" i="12"/>
  <c r="Q32" i="12"/>
  <c r="K32" i="12"/>
  <c r="I32" i="12"/>
  <c r="Q8" i="12"/>
  <c r="Q43" i="12"/>
  <c r="K41" i="12"/>
  <c r="V8" i="12"/>
  <c r="O8" i="12"/>
  <c r="V43" i="12"/>
  <c r="M41" i="12"/>
  <c r="K8" i="12"/>
  <c r="V32" i="12"/>
  <c r="I8" i="12"/>
  <c r="I43" i="12"/>
  <c r="V50" i="12"/>
  <c r="K43" i="12"/>
  <c r="O32" i="12"/>
  <c r="G8" i="12"/>
  <c r="I49" i="1" s="1"/>
  <c r="M45" i="12"/>
  <c r="M43" i="12" s="1"/>
  <c r="M33" i="12"/>
  <c r="M32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40" i="1" l="1"/>
  <c r="G42" i="1" s="1"/>
  <c r="I16" i="1"/>
  <c r="I17" i="1"/>
  <c r="I55" i="1" l="1"/>
  <c r="J52" i="1" s="1"/>
  <c r="I21" i="1"/>
  <c r="G25" i="1" s="1"/>
  <c r="G26" i="1" s="1"/>
  <c r="G29" i="1" s="1"/>
  <c r="H40" i="1"/>
  <c r="G41" i="1"/>
  <c r="I40" i="1" l="1"/>
  <c r="H42" i="1"/>
  <c r="J53" i="1"/>
  <c r="J50" i="1"/>
  <c r="J51" i="1"/>
  <c r="J54" i="1"/>
  <c r="J49" i="1"/>
  <c r="H41" i="1"/>
  <c r="J55" i="1" l="1"/>
  <c r="I41" i="1"/>
  <c r="I42" i="1"/>
  <c r="J39" i="1"/>
  <c r="J41" i="1" l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**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<sst xmlns="http://schemas.openxmlformats.org/spreadsheetml/2006/main" count="365" uniqueCount="183">
  <si>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</si>
  <si>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</si>
  <si>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</si>
  <si>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</si>
  <si>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</si>
  <si>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</si>
  <si>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</si>
  <si>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</si>
  <si>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</si>
  <si>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</si>
  <si>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</si>
  <si>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</si>
  <si>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</si>
  <si>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</si>
  <si>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</si>
  <si>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</si>
  <si>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</si>
  <si>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</si>
  <si>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</si>
  <si>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</si>
  <si>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</si>
  <si>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</si>
  <si>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</si>
  <si>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</si>
  <si>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</si>
  <si>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</si>
  <si>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</si>
  <si>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</si>
  <si>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</si>
  <si>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</si>
  <si>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</si>
  <si>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</si>
  <si>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</si>
  <si>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</si>
  <si>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</si>
  <si>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</si>
  <si>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</si>
  <si>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</si>
  <si>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</si>
  <si>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</si>
  <si>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</si>
  <si>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</si>
  <si>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</si>
  <si>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</si>
  <si>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 01</t>
  </si>
  <si>
    <t>Pumptrack</t>
  </si>
  <si>
    <t>1</t>
  </si>
  <si>
    <t>2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</si>
  <si>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</si>
  <si>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</si>
  <si>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</si>
  <si>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</si>
  <si>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</si>
  <si>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</si>
  <si>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5</t>
  </si>
  <si>
    <t>Komunikace</t>
  </si>
  <si>
    <t>799</t>
  </si>
  <si>
    <t>Ostatní</t>
  </si>
  <si>
    <t>M</t>
  </si>
  <si>
    <t>Montážní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</si>
  <si>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</si>
  <si>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</si>
  <si>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</si>
  <si>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</si>
  <si>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</si>
  <si>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</si>
  <si>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</si>
  <si>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</si>
  <si>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</si>
  <si>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</si>
  <si>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</si>
  <si>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</si>
  <si>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</si>
  <si>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</si>
  <si>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</si>
  <si>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</si>
  <si>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</si>
  <si>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</si>
  <si>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</si>
  <si>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</si>
  <si>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</si>
  <si>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</si>
  <si>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</si>
  <si>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</si>
  <si>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</si>
  <si>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</si>
  <si>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</si>
  <si>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</si>
  <si>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</si>
  <si>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111104621R00</t>
  </si>
  <si>
    <t>Pokosení porostu křovinořezem,rovina a svah do 1:5</t>
  </si>
  <si>
    <t>m2</t>
  </si>
  <si>
    <t>RTS 20/ II</t>
  </si>
  <si>
    <t>Práce</t>
  </si>
  <si>
    <t>POL1_1</t>
  </si>
  <si>
    <t>VV</t>
  </si>
  <si>
    <t>122201101R00</t>
  </si>
  <si>
    <t>Odkopávky nezapažené v hor. 3 do 100 m3</t>
  </si>
  <si>
    <t>m3</t>
  </si>
  <si>
    <t>132201110R00</t>
  </si>
  <si>
    <t>Hloubení rýh š.do 60 cm v hor.3 do 50 m3, STROJNĚ</t>
  </si>
  <si>
    <t>162301101R00</t>
  </si>
  <si>
    <t>167101101R00</t>
  </si>
  <si>
    <t>Nakládání výkopku z hor.1-4 v množství do 100 m3</t>
  </si>
  <si>
    <t>171151101R00</t>
  </si>
  <si>
    <t>174201101R00</t>
  </si>
  <si>
    <t>Zásyp jam, rýh, šachet bez zhutnění štěrkem</t>
  </si>
  <si>
    <t>180402113R00</t>
  </si>
  <si>
    <t>Založení trávníku parkového výsevem svah do 1:1</t>
  </si>
  <si>
    <t>181006113R00</t>
  </si>
  <si>
    <t>Rozprostření zemin v rov./sklonu 1:5, tl. do 20 cm, ornice</t>
  </si>
  <si>
    <t>182001113R00</t>
  </si>
  <si>
    <t>Plošná úprava terénu, nerovnosti do 10 cm svah 1:1, vyrovnání se zhutněním základní roviny</t>
  </si>
  <si>
    <t>181.20.110300</t>
  </si>
  <si>
    <t>Hutnění konstrukčních vrstev ručně</t>
  </si>
  <si>
    <t>Vlastní</t>
  </si>
  <si>
    <t>Indiv</t>
  </si>
  <si>
    <t>181.25.860010</t>
  </si>
  <si>
    <t>M_100000I</t>
  </si>
  <si>
    <t>Směs travní parková I. běžná zátěž PROFI</t>
  </si>
  <si>
    <t>kg</t>
  </si>
  <si>
    <t>Specifikace</t>
  </si>
  <si>
    <t>POL3_0</t>
  </si>
  <si>
    <t>583318026R</t>
  </si>
  <si>
    <t>t</t>
  </si>
  <si>
    <t>SPCM</t>
  </si>
  <si>
    <t>58333665R</t>
  </si>
  <si>
    <t>577.01.005</t>
  </si>
  <si>
    <t>74910200R</t>
  </si>
  <si>
    <t>Koš odpadkový dle specifikace</t>
  </si>
  <si>
    <t>ks</t>
  </si>
  <si>
    <t>POL1_7</t>
  </si>
  <si>
    <t>74910300R</t>
  </si>
  <si>
    <t>Lavička parková dle specifikace</t>
  </si>
  <si>
    <t>74910600R</t>
  </si>
  <si>
    <t>Stojan na kola dle specifikace</t>
  </si>
  <si>
    <t>75920400R</t>
  </si>
  <si>
    <t>Tabule s provozním řádem dle specifikace</t>
  </si>
  <si>
    <t>POL1_</t>
  </si>
  <si>
    <t>005111021R</t>
  </si>
  <si>
    <t>Vytyčení inženýrských sítí</t>
  </si>
  <si>
    <t>Soubor</t>
  </si>
  <si>
    <t>VRN</t>
  </si>
  <si>
    <t>POL99_</t>
  </si>
  <si>
    <t>Zaměření a vytýčení stávajících inženýrských sítí v místě stavby z hlediska jejich ochrany při provádění stavby.</t>
  </si>
  <si>
    <t>POP</t>
  </si>
  <si>
    <t>005121 R</t>
  </si>
  <si>
    <t>Zařízení staveniště</t>
  </si>
  <si>
    <t>Veškeré náklady spojené s vybudováním, provozem a odstraněním zařízení staveniště.</t>
  </si>
  <si>
    <t>00511 R</t>
  </si>
  <si>
    <t>Geodetické práce</t>
  </si>
  <si>
    <t>END</t>
  </si>
  <si>
    <t>Ing. Jiří Gergel</t>
  </si>
  <si>
    <t>Modelace základu dráhy</t>
  </si>
  <si>
    <t>Velké náměstí 115, 767 01 Kroměříž</t>
  </si>
  <si>
    <t>Město Kroměříž</t>
  </si>
  <si>
    <t>00287351</t>
  </si>
  <si>
    <t>CZ00287351</t>
  </si>
  <si>
    <t xml:space="preserve">49*26 : </t>
  </si>
  <si>
    <t>1274</t>
  </si>
  <si>
    <t xml:space="preserve">2*0,3*3 : </t>
  </si>
  <si>
    <t>1,8</t>
  </si>
  <si>
    <t xml:space="preserve">140,6*4 : </t>
  </si>
  <si>
    <t xml:space="preserve">1063*0,1 : </t>
  </si>
  <si>
    <t>106,3</t>
  </si>
  <si>
    <t xml:space="preserve">2*0,3*3*2 : </t>
  </si>
  <si>
    <t>3,6</t>
  </si>
  <si>
    <t xml:space="preserve">2*2*0,10*3 : </t>
  </si>
  <si>
    <t>1,2</t>
  </si>
  <si>
    <t>Kamenivo těžené frakce 16/32, drenáž, včetně dopravy</t>
  </si>
  <si>
    <t>Kamenivo  těžené frakce 16-22 kačírek praný  VL, drenáž, včetně dopravy</t>
  </si>
  <si>
    <t>Ruční tvarování finální vrstvy se zhutněním</t>
  </si>
  <si>
    <t>Pumptrack Kroměříž</t>
  </si>
  <si>
    <t>58333885R</t>
  </si>
  <si>
    <t>Vápenec DK frakce  0/8, včetně dopravy</t>
  </si>
  <si>
    <t>58333235R</t>
  </si>
  <si>
    <t>Zemina, dobře zhutnitelná, včetně dopravy</t>
  </si>
  <si>
    <t>kpl</t>
  </si>
  <si>
    <t>Montáž mobiliáře</t>
  </si>
  <si>
    <t>936124112R93</t>
  </si>
  <si>
    <t>RTS 21/ I</t>
  </si>
  <si>
    <t>Vodorovné přemístění výkopku z hor.1-4 do 500 m, ornice</t>
  </si>
  <si>
    <t>Hutnění boků násypů, ručně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</si>
</sst>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quotePrefix="1" applyFont="1" applyAlignment="1">
      <alignment horizontal="left" vertical="center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0" fontId="16" fillId="0" borderId="0" xfId="0" applyFont="1" applyFill="1"/>
    <xf numFmtId="0" fontId="0" fillId="0" borderId="0" xfId="0" applyFill="1"/>
    <xf numFmtId="4" fontId="16" fillId="5" borderId="40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4" fontId="16" fillId="5" borderId="37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O17" sqref="O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6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5" t="s">
        <v>24</v>
      </c>
      <c r="C2" s="76"/>
      <c r="D2" s="193" t="s">
        <v>172</v>
      </c>
      <c r="E2" s="193"/>
      <c r="F2" s="193"/>
      <c r="G2" s="193"/>
      <c r="H2" s="193"/>
      <c r="I2" s="193"/>
      <c r="J2" s="194"/>
      <c r="O2" s="1"/>
    </row>
    <row r="3" spans="1:15" ht="27" hidden="1" customHeight="1" x14ac:dyDescent="0.2">
      <c r="A3" s="2"/>
      <c r="B3" s="77"/>
      <c r="C3" s="76"/>
      <c r="D3" s="78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79"/>
      <c r="C4" s="80"/>
      <c r="D4" s="81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C5" s="74"/>
      <c r="D5" s="223" t="s">
        <v>155</v>
      </c>
      <c r="E5" s="224"/>
      <c r="F5" s="224"/>
      <c r="G5" s="224"/>
      <c r="H5" s="18" t="s">
        <v>42</v>
      </c>
      <c r="I5" s="179" t="s">
        <v>156</v>
      </c>
      <c r="J5" s="8"/>
    </row>
    <row r="6" spans="1:15" ht="15.75" customHeight="1" x14ac:dyDescent="0.2">
      <c r="A6" s="2"/>
      <c r="B6" s="28"/>
      <c r="C6" s="55"/>
      <c r="D6" s="225" t="s">
        <v>154</v>
      </c>
      <c r="E6" s="226"/>
      <c r="F6" s="226"/>
      <c r="G6" s="226"/>
      <c r="H6" s="18" t="s">
        <v>36</v>
      </c>
      <c r="I6" s="22" t="s">
        <v>157</v>
      </c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3"/>
      <c r="J11" s="8"/>
    </row>
    <row r="12" spans="1:15" ht="15.75" customHeight="1" x14ac:dyDescent="0.2">
      <c r="A12" s="2"/>
      <c r="B12" s="28"/>
      <c r="C12" s="55"/>
      <c r="D12" s="243"/>
      <c r="E12" s="243"/>
      <c r="F12" s="243"/>
      <c r="G12" s="243"/>
      <c r="H12" s="18" t="s">
        <v>36</v>
      </c>
      <c r="I12" s="83"/>
      <c r="J12" s="8"/>
    </row>
    <row r="13" spans="1:15" ht="15.75" customHeight="1" x14ac:dyDescent="0.2">
      <c r="A13" s="2"/>
      <c r="B13" s="29"/>
      <c r="C13" s="56"/>
      <c r="D13" s="82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197" t="s">
        <v>152</v>
      </c>
      <c r="D14" s="19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6" t="s">
        <v>26</v>
      </c>
      <c r="B16" s="38" t="s">
        <v>26</v>
      </c>
      <c r="C16" s="60"/>
      <c r="D16" s="61"/>
      <c r="E16" s="204"/>
      <c r="F16" s="205"/>
      <c r="G16" s="204"/>
      <c r="H16" s="205"/>
      <c r="I16" s="204">
        <f>I49+I50+I51</f>
        <v>0</v>
      </c>
      <c r="J16" s="209"/>
    </row>
    <row r="17" spans="1:10" ht="23.25" customHeight="1" x14ac:dyDescent="0.2">
      <c r="A17" s="136" t="s">
        <v>27</v>
      </c>
      <c r="B17" s="38" t="s">
        <v>27</v>
      </c>
      <c r="C17" s="60"/>
      <c r="D17" s="61"/>
      <c r="E17" s="204"/>
      <c r="F17" s="205"/>
      <c r="G17" s="204"/>
      <c r="H17" s="205"/>
      <c r="I17" s="204">
        <f>I52</f>
        <v>0</v>
      </c>
      <c r="J17" s="209"/>
    </row>
    <row r="18" spans="1:10" ht="23.25" customHeight="1" x14ac:dyDescent="0.2">
      <c r="A18" s="136" t="s">
        <v>28</v>
      </c>
      <c r="B18" s="38" t="s">
        <v>28</v>
      </c>
      <c r="C18" s="60"/>
      <c r="D18" s="61"/>
      <c r="E18" s="204"/>
      <c r="F18" s="205"/>
      <c r="G18" s="204"/>
      <c r="H18" s="205"/>
      <c r="I18" s="204">
        <f>I53</f>
        <v>0</v>
      </c>
      <c r="J18" s="209"/>
    </row>
    <row r="19" spans="1:10" ht="23.25" customHeight="1" x14ac:dyDescent="0.2">
      <c r="A19" s="136" t="s">
        <v>60</v>
      </c>
      <c r="B19" s="38" t="s">
        <v>29</v>
      </c>
      <c r="C19" s="60"/>
      <c r="D19" s="61"/>
      <c r="E19" s="204"/>
      <c r="F19" s="205"/>
      <c r="G19" s="204"/>
      <c r="H19" s="205"/>
      <c r="I19" s="204">
        <f>I54</f>
        <v>0</v>
      </c>
      <c r="J19" s="209"/>
    </row>
    <row r="20" spans="1:10" ht="23.25" customHeight="1" x14ac:dyDescent="0.2">
      <c r="A20" s="136" t="s">
        <v>61</v>
      </c>
      <c r="B20" s="38" t="s">
        <v>30</v>
      </c>
      <c r="C20" s="60"/>
      <c r="D20" s="61"/>
      <c r="E20" s="204"/>
      <c r="F20" s="205"/>
      <c r="G20" s="204"/>
      <c r="H20" s="205"/>
      <c r="I20" s="204">
        <v>0</v>
      </c>
      <c r="J20" s="209"/>
    </row>
    <row r="21" spans="1:10" ht="23.25" customHeight="1" x14ac:dyDescent="0.2">
      <c r="A21" s="2"/>
      <c r="B21" s="48" t="s">
        <v>31</v>
      </c>
      <c r="C21" s="62"/>
      <c r="D21" s="63"/>
      <c r="E21" s="217"/>
      <c r="F21" s="242"/>
      <c r="G21" s="217"/>
      <c r="H21" s="242"/>
      <c r="I21" s="217">
        <f>SUM(I16:J20)</f>
        <v>0</v>
      </c>
      <c r="J21" s="218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0"/>
      <c r="D23" s="61"/>
      <c r="E23" s="65">
        <v>15</v>
      </c>
      <c r="F23" s="39" t="s">
        <v>0</v>
      </c>
      <c r="G23" s="207"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0"/>
      <c r="D24" s="61"/>
      <c r="E24" s="65">
        <f>SazbaDPH1</f>
        <v>15</v>
      </c>
      <c r="F24" s="39" t="s">
        <v>0</v>
      </c>
      <c r="G24" s="215">
        <v>0</v>
      </c>
      <c r="H24" s="216"/>
      <c r="I24" s="216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07">
        <f>I21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6"/>
      <c r="D26" s="54"/>
      <c r="E26" s="67">
        <f>SazbaDPH2</f>
        <v>21</v>
      </c>
      <c r="F26" s="30" t="s">
        <v>0</v>
      </c>
      <c r="G26" s="232">
        <f>ZakladDPHZakl*0.21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68"/>
      <c r="D27" s="69"/>
      <c r="E27" s="68"/>
      <c r="F27" s="16"/>
      <c r="G27" s="234"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06">
        <v>2888190.7</v>
      </c>
      <c r="H28" s="210"/>
      <c r="I28" s="210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206">
        <f>ZakladDPHZakl+DPHZakl</f>
        <v>0</v>
      </c>
      <c r="H29" s="206"/>
      <c r="I29" s="206"/>
      <c r="J29" s="117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43</v>
      </c>
      <c r="C39" s="201"/>
      <c r="D39" s="201"/>
      <c r="E39" s="201"/>
      <c r="F39" s="97">
        <v>0</v>
      </c>
      <c r="G39" s="98">
        <v>2888190.7</v>
      </c>
      <c r="H39" s="99">
        <v>606520.05000000005</v>
      </c>
      <c r="I39" s="99">
        <v>3494710.75</v>
      </c>
      <c r="J39" s="100" t="str">
        <f>IF(CenaCelkemVypocet=0,"",I39/CenaCelkemVypocet*100)</f>
        <v/>
      </c>
    </row>
    <row r="40" spans="1:10" ht="25.5" customHeight="1" x14ac:dyDescent="0.2">
      <c r="A40" s="86">
        <v>2</v>
      </c>
      <c r="B40" s="101" t="s">
        <v>44</v>
      </c>
      <c r="C40" s="202" t="s">
        <v>45</v>
      </c>
      <c r="D40" s="202"/>
      <c r="E40" s="202"/>
      <c r="F40" s="102">
        <v>0</v>
      </c>
      <c r="G40" s="103">
        <f>'SO 01 1 Pol'!G8+'SO 01 1 Pol'!G32+'SO 01 1 Pol'!G41+'SO 01 1 Pol'!G43+'SO 01 1 Pol'!G50</f>
        <v>0</v>
      </c>
      <c r="H40" s="103">
        <f>G40*0.21</f>
        <v>0</v>
      </c>
      <c r="I40" s="103">
        <f>G40+H40</f>
        <v>0</v>
      </c>
      <c r="J40" s="104" t="str">
        <f>IF(CenaCelkemVypocet=0,"",I40/CenaCelkemVypocet*100)</f>
        <v/>
      </c>
    </row>
    <row r="41" spans="1:10" ht="25.5" customHeight="1" x14ac:dyDescent="0.2">
      <c r="A41" s="86">
        <v>3</v>
      </c>
      <c r="B41" s="105" t="s">
        <v>46</v>
      </c>
      <c r="C41" s="201" t="s">
        <v>45</v>
      </c>
      <c r="D41" s="201"/>
      <c r="E41" s="201"/>
      <c r="F41" s="106">
        <v>0</v>
      </c>
      <c r="G41" s="99">
        <f>G40</f>
        <v>0</v>
      </c>
      <c r="H41" s="99">
        <f>H40</f>
        <v>0</v>
      </c>
      <c r="I41" s="99">
        <f>I40</f>
        <v>0</v>
      </c>
      <c r="J41" s="100" t="str">
        <f>IF(CenaCelkemVypocet=0,"",I41/CenaCelkemVypocet*100)</f>
        <v/>
      </c>
    </row>
    <row r="42" spans="1:10" ht="25.5" customHeight="1" x14ac:dyDescent="0.2">
      <c r="A42" s="86"/>
      <c r="B42" s="198" t="s">
        <v>48</v>
      </c>
      <c r="C42" s="199"/>
      <c r="D42" s="199"/>
      <c r="E42" s="200"/>
      <c r="F42" s="107">
        <f>SUMIF(A39:A41,"=1",F39:F41)</f>
        <v>0</v>
      </c>
      <c r="G42" s="108">
        <f>G40</f>
        <v>0</v>
      </c>
      <c r="H42" s="108">
        <f>H40</f>
        <v>0</v>
      </c>
      <c r="I42" s="108">
        <f>I40</f>
        <v>0</v>
      </c>
      <c r="J42" s="109">
        <v>100</v>
      </c>
    </row>
    <row r="46" spans="1:10" ht="15.75" x14ac:dyDescent="0.25">
      <c r="B46" s="118" t="s">
        <v>50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customHeight="1" x14ac:dyDescent="0.2">
      <c r="A49" s="121"/>
      <c r="B49" s="126" t="s">
        <v>46</v>
      </c>
      <c r="C49" s="195" t="s">
        <v>52</v>
      </c>
      <c r="D49" s="196"/>
      <c r="E49" s="196"/>
      <c r="F49" s="134" t="s">
        <v>26</v>
      </c>
      <c r="G49" s="127"/>
      <c r="H49" s="127"/>
      <c r="I49" s="127">
        <f>'SO 01 1 Pol'!G8</f>
        <v>0</v>
      </c>
      <c r="J49" s="132" t="str">
        <f>IF(I55=0,"",I49/I55*100)</f>
        <v/>
      </c>
    </row>
    <row r="50" spans="1:10" ht="36.75" customHeight="1" x14ac:dyDescent="0.2">
      <c r="A50" s="121"/>
      <c r="B50" s="126" t="s">
        <v>47</v>
      </c>
      <c r="C50" s="195" t="s">
        <v>53</v>
      </c>
      <c r="D50" s="196"/>
      <c r="E50" s="196"/>
      <c r="F50" s="134" t="s">
        <v>26</v>
      </c>
      <c r="G50" s="127"/>
      <c r="H50" s="127"/>
      <c r="I50" s="127">
        <f>'SO 01 1 Pol'!G32</f>
        <v>0</v>
      </c>
      <c r="J50" s="132" t="str">
        <f>IF(I55=0,"",I50/I55*100)</f>
        <v/>
      </c>
    </row>
    <row r="51" spans="1:10" ht="36.75" customHeight="1" x14ac:dyDescent="0.2">
      <c r="A51" s="121"/>
      <c r="B51" s="126" t="s">
        <v>54</v>
      </c>
      <c r="C51" s="195" t="s">
        <v>55</v>
      </c>
      <c r="D51" s="196"/>
      <c r="E51" s="196"/>
      <c r="F51" s="134" t="s">
        <v>26</v>
      </c>
      <c r="G51" s="127"/>
      <c r="H51" s="127"/>
      <c r="I51" s="127">
        <f>'SO 01 1 Pol'!G41</f>
        <v>0</v>
      </c>
      <c r="J51" s="132" t="str">
        <f>IF(I55=0,"",I51/I55*100)</f>
        <v/>
      </c>
    </row>
    <row r="52" spans="1:10" ht="36.75" customHeight="1" x14ac:dyDescent="0.2">
      <c r="A52" s="121"/>
      <c r="B52" s="126" t="s">
        <v>56</v>
      </c>
      <c r="C52" s="195" t="s">
        <v>57</v>
      </c>
      <c r="D52" s="196"/>
      <c r="E52" s="196"/>
      <c r="F52" s="134" t="s">
        <v>27</v>
      </c>
      <c r="G52" s="127"/>
      <c r="H52" s="127"/>
      <c r="I52" s="127">
        <f>'SO 01 1 Pol'!G43</f>
        <v>0</v>
      </c>
      <c r="J52" s="132" t="str">
        <f>IF(I55=0,"",I52/I55*100)</f>
        <v/>
      </c>
    </row>
    <row r="53" spans="1:10" ht="36.75" customHeight="1" x14ac:dyDescent="0.2">
      <c r="A53" s="121"/>
      <c r="B53" s="126" t="s">
        <v>58</v>
      </c>
      <c r="C53" s="195" t="s">
        <v>59</v>
      </c>
      <c r="D53" s="196"/>
      <c r="E53" s="196"/>
      <c r="F53" s="134" t="s">
        <v>28</v>
      </c>
      <c r="G53" s="127"/>
      <c r="H53" s="127"/>
      <c r="I53" s="127">
        <f>'SO 01 1 Pol'!G48</f>
        <v>0</v>
      </c>
      <c r="J53" s="132" t="str">
        <f>IF(I55=0,"",I53/I55*100)</f>
        <v/>
      </c>
    </row>
    <row r="54" spans="1:10" ht="36.75" customHeight="1" x14ac:dyDescent="0.2">
      <c r="A54" s="121"/>
      <c r="B54" s="126" t="s">
        <v>60</v>
      </c>
      <c r="C54" s="195" t="s">
        <v>29</v>
      </c>
      <c r="D54" s="196"/>
      <c r="E54" s="196"/>
      <c r="F54" s="134" t="s">
        <v>60</v>
      </c>
      <c r="G54" s="127"/>
      <c r="H54" s="127"/>
      <c r="I54" s="127">
        <f>'SO 01 1 Pol'!G50</f>
        <v>0</v>
      </c>
      <c r="J54" s="132" t="str">
        <f>IF(I55=0,"",I54/I55*100)</f>
        <v/>
      </c>
    </row>
    <row r="55" spans="1:10" ht="25.5" customHeight="1" x14ac:dyDescent="0.2">
      <c r="A55" s="122"/>
      <c r="B55" s="128" t="s">
        <v>1</v>
      </c>
      <c r="C55" s="129"/>
      <c r="D55" s="130"/>
      <c r="E55" s="130"/>
      <c r="F55" s="135"/>
      <c r="G55" s="131"/>
      <c r="H55" s="131"/>
      <c r="I55" s="131">
        <f>SUM(I49:I54)</f>
        <v>0</v>
      </c>
      <c r="J55" s="133">
        <f>SUM(J49:J54)</f>
        <v>0</v>
      </c>
    </row>
    <row r="56" spans="1:10" x14ac:dyDescent="0.2">
      <c r="F56" s="84"/>
      <c r="G56" s="84"/>
      <c r="H56" s="84"/>
      <c r="I56" s="84"/>
      <c r="J56" s="85"/>
    </row>
    <row r="57" spans="1:10" x14ac:dyDescent="0.2">
      <c r="F57" s="84"/>
      <c r="G57" s="84"/>
      <c r="H57" s="84"/>
      <c r="I57" s="84"/>
      <c r="J57" s="85"/>
    </row>
    <row r="58" spans="1:10" x14ac:dyDescent="0.2">
      <c r="F58" s="84"/>
      <c r="G58" s="84"/>
      <c r="H58" s="84"/>
      <c r="I58" s="84"/>
      <c r="J58" s="85"/>
    </row>
  </sheetData>
  <sheetProtection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C53:E53"/>
    <mergeCell ref="C54:E54"/>
    <mergeCell ref="C14:D14"/>
    <mergeCell ref="B42:E42"/>
    <mergeCell ref="C49:E49"/>
    <mergeCell ref="C50:E50"/>
    <mergeCell ref="C51:E51"/>
    <mergeCell ref="C52:E52"/>
    <mergeCell ref="C39:E39"/>
    <mergeCell ref="C40:E40"/>
    <mergeCell ref="C41:E41"/>
    <mergeCell ref="D35:E35"/>
    <mergeCell ref="E17:F17"/>
    <mergeCell ref="G29:I29"/>
    <mergeCell ref="G25:I2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4990"/>
  <sheetViews>
    <sheetView zoomScale="115" zoomScaleNormal="115" workbookViewId="0">
      <pane ySplit="7" topLeftCell="A26" activePane="bottomLeft" state="frozen"/>
      <selection pane="bottomLeft" activeCell="AA27" sqref="AA27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62</v>
      </c>
    </row>
    <row r="2" spans="1:60" ht="24.95" customHeight="1" x14ac:dyDescent="0.2">
      <c r="A2" s="137" t="s">
        <v>8</v>
      </c>
      <c r="B2" s="49"/>
      <c r="C2" s="251" t="s">
        <v>172</v>
      </c>
      <c r="D2" s="252"/>
      <c r="E2" s="252"/>
      <c r="F2" s="252"/>
      <c r="G2" s="253"/>
      <c r="AG2" t="s">
        <v>63</v>
      </c>
    </row>
    <row r="3" spans="1:60" ht="24.95" customHeight="1" x14ac:dyDescent="0.2">
      <c r="A3" s="137" t="s">
        <v>9</v>
      </c>
      <c r="B3" s="49" t="s">
        <v>44</v>
      </c>
      <c r="C3" s="251" t="s">
        <v>45</v>
      </c>
      <c r="D3" s="252"/>
      <c r="E3" s="252"/>
      <c r="F3" s="252"/>
      <c r="G3" s="253"/>
      <c r="AC3" s="119" t="s">
        <v>63</v>
      </c>
      <c r="AG3" t="s">
        <v>64</v>
      </c>
    </row>
    <row r="4" spans="1:60" ht="24.95" customHeight="1" x14ac:dyDescent="0.2">
      <c r="A4" s="138" t="s">
        <v>10</v>
      </c>
      <c r="B4" s="139" t="s">
        <v>46</v>
      </c>
      <c r="C4" s="254" t="s">
        <v>45</v>
      </c>
      <c r="D4" s="255"/>
      <c r="E4" s="255"/>
      <c r="F4" s="255"/>
      <c r="G4" s="256"/>
      <c r="AG4" t="s">
        <v>65</v>
      </c>
    </row>
    <row r="5" spans="1:60" x14ac:dyDescent="0.2">
      <c r="D5" s="10"/>
    </row>
    <row r="6" spans="1:60" ht="38.25" x14ac:dyDescent="0.2">
      <c r="A6" s="141" t="s">
        <v>66</v>
      </c>
      <c r="B6" s="143" t="s">
        <v>67</v>
      </c>
      <c r="C6" s="143" t="s">
        <v>68</v>
      </c>
      <c r="D6" s="142" t="s">
        <v>69</v>
      </c>
      <c r="E6" s="141" t="s">
        <v>70</v>
      </c>
      <c r="F6" s="140" t="s">
        <v>71</v>
      </c>
      <c r="G6" s="141" t="s">
        <v>31</v>
      </c>
      <c r="H6" s="144" t="s">
        <v>32</v>
      </c>
      <c r="I6" s="144" t="s">
        <v>72</v>
      </c>
      <c r="J6" s="144" t="s">
        <v>33</v>
      </c>
      <c r="K6" s="144" t="s">
        <v>73</v>
      </c>
      <c r="L6" s="144" t="s">
        <v>74</v>
      </c>
      <c r="M6" s="144" t="s">
        <v>75</v>
      </c>
      <c r="N6" s="144" t="s">
        <v>76</v>
      </c>
      <c r="O6" s="144" t="s">
        <v>77</v>
      </c>
      <c r="P6" s="144" t="s">
        <v>78</v>
      </c>
      <c r="Q6" s="144" t="s">
        <v>79</v>
      </c>
      <c r="R6" s="144" t="s">
        <v>80</v>
      </c>
      <c r="S6" s="144" t="s">
        <v>81</v>
      </c>
      <c r="T6" s="144" t="s">
        <v>82</v>
      </c>
      <c r="U6" s="144" t="s">
        <v>83</v>
      </c>
      <c r="V6" s="144" t="s">
        <v>84</v>
      </c>
      <c r="W6" s="144" t="s">
        <v>85</v>
      </c>
      <c r="X6" s="144" t="s">
        <v>86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4" t="s">
        <v>87</v>
      </c>
      <c r="B8" s="155" t="s">
        <v>46</v>
      </c>
      <c r="C8" s="173" t="s">
        <v>52</v>
      </c>
      <c r="D8" s="156"/>
      <c r="E8" s="157"/>
      <c r="F8" s="158"/>
      <c r="G8" s="158">
        <f>SUMIF(AG9:AG31,"&lt;&gt;NOR",G9:G31)</f>
        <v>0</v>
      </c>
      <c r="H8" s="158"/>
      <c r="I8" s="158">
        <f>SUM(I9:I31)</f>
        <v>12466.36</v>
      </c>
      <c r="J8" s="158"/>
      <c r="K8" s="158">
        <f>SUM(K9:K31)</f>
        <v>505577.16000000003</v>
      </c>
      <c r="L8" s="158"/>
      <c r="M8" s="158">
        <f>SUM(M9:M31)</f>
        <v>0</v>
      </c>
      <c r="N8" s="158"/>
      <c r="O8" s="158">
        <f>SUM(O9:O31)</f>
        <v>94594.5</v>
      </c>
      <c r="P8" s="158"/>
      <c r="Q8" s="158">
        <f>SUM(Q9:Q31)</f>
        <v>126.13</v>
      </c>
      <c r="R8" s="158"/>
      <c r="S8" s="158"/>
      <c r="T8" s="159"/>
      <c r="U8" s="153"/>
      <c r="V8" s="153">
        <f>SUM(V9:V31)</f>
        <v>447.53999999999996</v>
      </c>
      <c r="W8" s="153"/>
      <c r="X8" s="153"/>
      <c r="Z8" s="188"/>
      <c r="AA8" s="188"/>
      <c r="AG8" t="s">
        <v>88</v>
      </c>
    </row>
    <row r="9" spans="1:60" outlineLevel="1" x14ac:dyDescent="0.2">
      <c r="A9" s="160">
        <v>1</v>
      </c>
      <c r="B9" s="161" t="s">
        <v>89</v>
      </c>
      <c r="C9" s="174" t="s">
        <v>90</v>
      </c>
      <c r="D9" s="162" t="s">
        <v>91</v>
      </c>
      <c r="E9" s="163">
        <v>1274</v>
      </c>
      <c r="F9" s="189"/>
      <c r="G9" s="164">
        <f>ROUND(E9*F9,2)</f>
        <v>0</v>
      </c>
      <c r="H9" s="164">
        <v>0</v>
      </c>
      <c r="I9" s="164">
        <f>ROUND(E9*H9,2)</f>
        <v>0</v>
      </c>
      <c r="J9" s="164">
        <v>8.1999999999999993</v>
      </c>
      <c r="K9" s="164">
        <f>ROUND(E9*J9,2)</f>
        <v>10446.799999999999</v>
      </c>
      <c r="L9" s="164">
        <v>21</v>
      </c>
      <c r="M9" s="164">
        <f>G9*(1+L9/100)</f>
        <v>0</v>
      </c>
      <c r="N9" s="164">
        <v>74.25</v>
      </c>
      <c r="O9" s="164">
        <f>ROUND(E9*N9,2)</f>
        <v>94594.5</v>
      </c>
      <c r="P9" s="164">
        <v>9.9000000000000005E-2</v>
      </c>
      <c r="Q9" s="164">
        <f>ROUND(E9*P9,2)</f>
        <v>126.13</v>
      </c>
      <c r="R9" s="164"/>
      <c r="S9" s="164" t="s">
        <v>92</v>
      </c>
      <c r="T9" s="165" t="s">
        <v>180</v>
      </c>
      <c r="U9" s="150">
        <v>1.7999999999999999E-2</v>
      </c>
      <c r="V9" s="150">
        <f>ROUND(E9*U9,2)</f>
        <v>22.93</v>
      </c>
      <c r="W9" s="150"/>
      <c r="X9" s="150" t="s">
        <v>93</v>
      </c>
      <c r="Y9" s="145"/>
      <c r="Z9" s="187"/>
      <c r="AA9" s="187"/>
      <c r="AB9" s="145"/>
      <c r="AC9" s="145"/>
      <c r="AD9" s="145"/>
      <c r="AE9" s="145"/>
      <c r="AF9" s="145"/>
      <c r="AG9" s="145" t="s">
        <v>94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8"/>
      <c r="B10" s="149"/>
      <c r="C10" s="175" t="s">
        <v>158</v>
      </c>
      <c r="D10" s="151"/>
      <c r="E10" s="152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45"/>
      <c r="Z10" s="187"/>
      <c r="AA10" s="187"/>
      <c r="AB10" s="145"/>
      <c r="AC10" s="145"/>
      <c r="AD10" s="145"/>
      <c r="AE10" s="145"/>
      <c r="AF10" s="145"/>
      <c r="AG10" s="145" t="s">
        <v>95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8"/>
      <c r="B11" s="149"/>
      <c r="C11" s="175" t="s">
        <v>159</v>
      </c>
      <c r="D11" s="151"/>
      <c r="E11" s="152">
        <v>1274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45"/>
      <c r="Z11" s="187"/>
      <c r="AA11" s="187"/>
      <c r="AB11" s="145"/>
      <c r="AC11" s="145"/>
      <c r="AD11" s="145"/>
      <c r="AE11" s="145"/>
      <c r="AF11" s="145"/>
      <c r="AG11" s="145" t="s">
        <v>95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60">
        <v>2</v>
      </c>
      <c r="B12" s="161" t="s">
        <v>96</v>
      </c>
      <c r="C12" s="174" t="s">
        <v>97</v>
      </c>
      <c r="D12" s="162" t="s">
        <v>98</v>
      </c>
      <c r="E12" s="163">
        <v>10</v>
      </c>
      <c r="F12" s="189"/>
      <c r="G12" s="164">
        <f>ROUND(E12*F12,2)</f>
        <v>0</v>
      </c>
      <c r="H12" s="164">
        <v>0</v>
      </c>
      <c r="I12" s="164">
        <f>ROUND(E12*H12,2)</f>
        <v>0</v>
      </c>
      <c r="J12" s="164">
        <v>189.5</v>
      </c>
      <c r="K12" s="164">
        <f>ROUND(E12*J12,2)</f>
        <v>1895</v>
      </c>
      <c r="L12" s="164">
        <v>21</v>
      </c>
      <c r="M12" s="164">
        <f>G12*(1+L12/100)</f>
        <v>0</v>
      </c>
      <c r="N12" s="164">
        <v>0</v>
      </c>
      <c r="O12" s="164">
        <f>ROUND(E12*N12,2)</f>
        <v>0</v>
      </c>
      <c r="P12" s="164">
        <v>0</v>
      </c>
      <c r="Q12" s="164">
        <f>ROUND(E12*P12,2)</f>
        <v>0</v>
      </c>
      <c r="R12" s="164"/>
      <c r="S12" s="164" t="s">
        <v>92</v>
      </c>
      <c r="T12" s="165" t="s">
        <v>180</v>
      </c>
      <c r="U12" s="150">
        <v>0.36799999999999999</v>
      </c>
      <c r="V12" s="150">
        <f>ROUND(E12*U12,2)</f>
        <v>3.68</v>
      </c>
      <c r="W12" s="150"/>
      <c r="X12" s="150" t="s">
        <v>93</v>
      </c>
      <c r="Y12" s="145"/>
      <c r="Z12" s="187"/>
      <c r="AA12" s="187"/>
      <c r="AB12" s="145"/>
      <c r="AC12" s="145"/>
      <c r="AD12" s="145"/>
      <c r="AE12" s="145"/>
      <c r="AF12" s="145"/>
      <c r="AG12" s="145" t="s">
        <v>94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60">
        <v>3</v>
      </c>
      <c r="B13" s="161" t="s">
        <v>99</v>
      </c>
      <c r="C13" s="174" t="s">
        <v>100</v>
      </c>
      <c r="D13" s="162" t="s">
        <v>98</v>
      </c>
      <c r="E13" s="163">
        <v>1.8</v>
      </c>
      <c r="F13" s="189"/>
      <c r="G13" s="164">
        <f>ROUND(E13*F13,2)</f>
        <v>0</v>
      </c>
      <c r="H13" s="164">
        <v>0</v>
      </c>
      <c r="I13" s="164">
        <f>ROUND(E13*H13,2)</f>
        <v>0</v>
      </c>
      <c r="J13" s="164">
        <v>480</v>
      </c>
      <c r="K13" s="164">
        <f>ROUND(E13*J13,2)</f>
        <v>864</v>
      </c>
      <c r="L13" s="164">
        <v>21</v>
      </c>
      <c r="M13" s="164">
        <f>G13*(1+L13/100)</f>
        <v>0</v>
      </c>
      <c r="N13" s="164">
        <v>0</v>
      </c>
      <c r="O13" s="164">
        <f>ROUND(E13*N13,2)</f>
        <v>0</v>
      </c>
      <c r="P13" s="164">
        <v>0</v>
      </c>
      <c r="Q13" s="164">
        <f>ROUND(E13*P13,2)</f>
        <v>0</v>
      </c>
      <c r="R13" s="164"/>
      <c r="S13" s="164" t="s">
        <v>92</v>
      </c>
      <c r="T13" s="165" t="s">
        <v>180</v>
      </c>
      <c r="U13" s="150">
        <v>0.36499999999999999</v>
      </c>
      <c r="V13" s="150">
        <f>ROUND(E13*U13,2)</f>
        <v>0.66</v>
      </c>
      <c r="W13" s="150"/>
      <c r="X13" s="150" t="s">
        <v>93</v>
      </c>
      <c r="Y13" s="145"/>
      <c r="Z13" s="187"/>
      <c r="AA13" s="187"/>
      <c r="AB13" s="145"/>
      <c r="AC13" s="145"/>
      <c r="AD13" s="145"/>
      <c r="AE13" s="145"/>
      <c r="AF13" s="145"/>
      <c r="AG13" s="145" t="s">
        <v>94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8"/>
      <c r="B14" s="149"/>
      <c r="C14" s="175" t="s">
        <v>160</v>
      </c>
      <c r="D14" s="151"/>
      <c r="E14" s="152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45"/>
      <c r="Z14" s="187"/>
      <c r="AA14" s="145"/>
      <c r="AB14" s="145"/>
      <c r="AC14" s="145"/>
      <c r="AD14" s="145"/>
      <c r="AE14" s="145"/>
      <c r="AF14" s="145"/>
      <c r="AG14" s="145" t="s">
        <v>95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8"/>
      <c r="B15" s="149"/>
      <c r="C15" s="175" t="s">
        <v>161</v>
      </c>
      <c r="D15" s="151"/>
      <c r="E15" s="152">
        <v>1.8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45"/>
      <c r="Z15" s="187"/>
      <c r="AA15" s="145"/>
      <c r="AB15" s="145"/>
      <c r="AC15" s="145"/>
      <c r="AD15" s="145"/>
      <c r="AE15" s="145"/>
      <c r="AF15" s="145"/>
      <c r="AG15" s="145" t="s">
        <v>95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2.5" outlineLevel="1" x14ac:dyDescent="0.2">
      <c r="A16" s="166">
        <v>4</v>
      </c>
      <c r="B16" s="167" t="s">
        <v>101</v>
      </c>
      <c r="C16" s="176" t="s">
        <v>181</v>
      </c>
      <c r="D16" s="168" t="s">
        <v>98</v>
      </c>
      <c r="E16" s="169">
        <v>120</v>
      </c>
      <c r="F16" s="190"/>
      <c r="G16" s="170">
        <f>ROUND(E16*F16,2)</f>
        <v>0</v>
      </c>
      <c r="H16" s="170">
        <v>0</v>
      </c>
      <c r="I16" s="170">
        <f>ROUND(E16*H16,2)</f>
        <v>0</v>
      </c>
      <c r="J16" s="170">
        <v>96.6</v>
      </c>
      <c r="K16" s="170">
        <f>ROUND(E16*J16,2)</f>
        <v>11592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 t="s">
        <v>92</v>
      </c>
      <c r="T16" s="171" t="s">
        <v>180</v>
      </c>
      <c r="U16" s="150">
        <v>1.0999999999999999E-2</v>
      </c>
      <c r="V16" s="150">
        <f>ROUND(E16*U16,2)</f>
        <v>1.32</v>
      </c>
      <c r="W16" s="150"/>
      <c r="X16" s="150" t="s">
        <v>93</v>
      </c>
      <c r="Y16" s="145"/>
      <c r="Z16" s="187"/>
      <c r="AA16" s="145"/>
      <c r="AB16" s="145"/>
      <c r="AC16" s="145"/>
      <c r="AD16" s="145"/>
      <c r="AE16" s="145"/>
      <c r="AF16" s="145"/>
      <c r="AG16" s="145" t="s">
        <v>94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6">
        <v>5</v>
      </c>
      <c r="B17" s="167" t="s">
        <v>102</v>
      </c>
      <c r="C17" s="176" t="s">
        <v>103</v>
      </c>
      <c r="D17" s="168" t="s">
        <v>98</v>
      </c>
      <c r="E17" s="169">
        <v>120</v>
      </c>
      <c r="F17" s="190"/>
      <c r="G17" s="170">
        <f>ROUND(E17*F17,2)</f>
        <v>0</v>
      </c>
      <c r="H17" s="170">
        <v>0</v>
      </c>
      <c r="I17" s="170">
        <f>ROUND(E17*H17,2)</f>
        <v>0</v>
      </c>
      <c r="J17" s="170">
        <v>262.5</v>
      </c>
      <c r="K17" s="170">
        <f>ROUND(E17*J17,2)</f>
        <v>31500</v>
      </c>
      <c r="L17" s="170">
        <v>21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/>
      <c r="S17" s="170" t="s">
        <v>92</v>
      </c>
      <c r="T17" s="171" t="s">
        <v>180</v>
      </c>
      <c r="U17" s="150">
        <v>0.65200000000000002</v>
      </c>
      <c r="V17" s="150">
        <f>ROUND(E17*U17,2)</f>
        <v>78.239999999999995</v>
      </c>
      <c r="W17" s="150"/>
      <c r="X17" s="150" t="s">
        <v>93</v>
      </c>
      <c r="Y17" s="145"/>
      <c r="Z17" s="187"/>
      <c r="AA17" s="145"/>
      <c r="AB17" s="145"/>
      <c r="AC17" s="145"/>
      <c r="AD17" s="145"/>
      <c r="AE17" s="145"/>
      <c r="AF17" s="145"/>
      <c r="AG17" s="145" t="s">
        <v>94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0">
        <v>6</v>
      </c>
      <c r="B18" s="161" t="s">
        <v>104</v>
      </c>
      <c r="C18" s="174" t="s">
        <v>182</v>
      </c>
      <c r="D18" s="162" t="s">
        <v>91</v>
      </c>
      <c r="E18" s="163">
        <v>930</v>
      </c>
      <c r="F18" s="189"/>
      <c r="G18" s="164">
        <f>ROUND(E18*F18,2)</f>
        <v>0</v>
      </c>
      <c r="H18" s="164">
        <v>0</v>
      </c>
      <c r="I18" s="164">
        <f>ROUND(E18*H18,2)</f>
        <v>0</v>
      </c>
      <c r="J18" s="164">
        <v>28.6</v>
      </c>
      <c r="K18" s="164">
        <f>ROUND(E18*J18,2)</f>
        <v>26598</v>
      </c>
      <c r="L18" s="164">
        <v>21</v>
      </c>
      <c r="M18" s="164">
        <f>G18*(1+L18/100)</f>
        <v>0</v>
      </c>
      <c r="N18" s="164">
        <v>0</v>
      </c>
      <c r="O18" s="164">
        <f>ROUND(E18*N18,2)</f>
        <v>0</v>
      </c>
      <c r="P18" s="164">
        <v>0</v>
      </c>
      <c r="Q18" s="164">
        <f>ROUND(E18*P18,2)</f>
        <v>0</v>
      </c>
      <c r="R18" s="164"/>
      <c r="S18" s="164" t="s">
        <v>92</v>
      </c>
      <c r="T18" s="165" t="s">
        <v>180</v>
      </c>
      <c r="U18" s="150">
        <v>1.2E-2</v>
      </c>
      <c r="V18" s="150">
        <f>ROUND(E18*U18,2)</f>
        <v>11.16</v>
      </c>
      <c r="W18" s="150"/>
      <c r="X18" s="150" t="s">
        <v>93</v>
      </c>
      <c r="Y18" s="145"/>
      <c r="Z18" s="187"/>
      <c r="AA18" s="145"/>
      <c r="AB18" s="145"/>
      <c r="AC18" s="145"/>
      <c r="AD18" s="145"/>
      <c r="AE18" s="145"/>
      <c r="AF18" s="145"/>
      <c r="AG18" s="145" t="s">
        <v>94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8"/>
      <c r="B19" s="149"/>
      <c r="C19" s="175" t="s">
        <v>162</v>
      </c>
      <c r="D19" s="151"/>
      <c r="E19" s="152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45"/>
      <c r="Z19" s="187"/>
      <c r="AA19" s="145"/>
      <c r="AB19" s="145"/>
      <c r="AC19" s="145"/>
      <c r="AD19" s="145"/>
      <c r="AE19" s="145"/>
      <c r="AF19" s="145"/>
      <c r="AG19" s="145" t="s">
        <v>95</v>
      </c>
      <c r="AH19" s="145">
        <v>0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48"/>
      <c r="B20" s="149"/>
      <c r="C20" s="180">
        <v>562.4</v>
      </c>
      <c r="D20" s="151"/>
      <c r="E20" s="152">
        <v>562.4</v>
      </c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45"/>
      <c r="Z20" s="187"/>
      <c r="AA20" s="145"/>
      <c r="AB20" s="145"/>
      <c r="AC20" s="145"/>
      <c r="AD20" s="145"/>
      <c r="AE20" s="145"/>
      <c r="AF20" s="145"/>
      <c r="AG20" s="145" t="s">
        <v>95</v>
      </c>
      <c r="AH20" s="145">
        <v>0</v>
      </c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60">
        <v>7</v>
      </c>
      <c r="B21" s="161" t="s">
        <v>105</v>
      </c>
      <c r="C21" s="174" t="s">
        <v>106</v>
      </c>
      <c r="D21" s="162" t="s">
        <v>98</v>
      </c>
      <c r="E21" s="163">
        <v>1.8</v>
      </c>
      <c r="F21" s="189"/>
      <c r="G21" s="164">
        <f>ROUND(E21*F21,2)</f>
        <v>0</v>
      </c>
      <c r="H21" s="164">
        <v>0</v>
      </c>
      <c r="I21" s="164">
        <f>ROUND(E21*H21,2)</f>
        <v>0</v>
      </c>
      <c r="J21" s="164">
        <v>80.900000000000006</v>
      </c>
      <c r="K21" s="164">
        <f>ROUND(E21*J21,2)</f>
        <v>145.62</v>
      </c>
      <c r="L21" s="164">
        <v>21</v>
      </c>
      <c r="M21" s="164">
        <f>G21*(1+L21/100)</f>
        <v>0</v>
      </c>
      <c r="N21" s="164">
        <v>0</v>
      </c>
      <c r="O21" s="164">
        <f>ROUND(E21*N21,2)</f>
        <v>0</v>
      </c>
      <c r="P21" s="164">
        <v>0</v>
      </c>
      <c r="Q21" s="164">
        <f>ROUND(E21*P21,2)</f>
        <v>0</v>
      </c>
      <c r="R21" s="164"/>
      <c r="S21" s="164" t="s">
        <v>92</v>
      </c>
      <c r="T21" s="165" t="s">
        <v>180</v>
      </c>
      <c r="U21" s="150">
        <v>0.13200000000000001</v>
      </c>
      <c r="V21" s="150">
        <f>ROUND(E21*U21,2)</f>
        <v>0.24</v>
      </c>
      <c r="W21" s="150"/>
      <c r="X21" s="150" t="s">
        <v>93</v>
      </c>
      <c r="Y21" s="145"/>
      <c r="Z21" s="187"/>
      <c r="AA21" s="145"/>
      <c r="AB21" s="145"/>
      <c r="AC21" s="145"/>
      <c r="AD21" s="145"/>
      <c r="AE21" s="145"/>
      <c r="AF21" s="145"/>
      <c r="AG21" s="145" t="s">
        <v>94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8"/>
      <c r="B22" s="149"/>
      <c r="C22" s="175" t="s">
        <v>160</v>
      </c>
      <c r="D22" s="151"/>
      <c r="E22" s="152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45"/>
      <c r="Z22" s="187"/>
      <c r="AA22" s="145"/>
      <c r="AB22" s="145"/>
      <c r="AC22" s="145"/>
      <c r="AD22" s="145"/>
      <c r="AE22" s="145"/>
      <c r="AF22" s="145"/>
      <c r="AG22" s="145" t="s">
        <v>95</v>
      </c>
      <c r="AH22" s="145">
        <v>0</v>
      </c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48"/>
      <c r="B23" s="149"/>
      <c r="C23" s="175">
        <v>1.8</v>
      </c>
      <c r="D23" s="151"/>
      <c r="E23" s="152">
        <v>1.8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45"/>
      <c r="Z23" s="187"/>
      <c r="AA23" s="145"/>
      <c r="AB23" s="145"/>
      <c r="AC23" s="145"/>
      <c r="AD23" s="145"/>
      <c r="AE23" s="145"/>
      <c r="AF23" s="145"/>
      <c r="AG23" s="145" t="s">
        <v>95</v>
      </c>
      <c r="AH23" s="145">
        <v>0</v>
      </c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6">
        <v>8</v>
      </c>
      <c r="B24" s="167" t="s">
        <v>107</v>
      </c>
      <c r="C24" s="176" t="s">
        <v>108</v>
      </c>
      <c r="D24" s="168" t="s">
        <v>91</v>
      </c>
      <c r="E24" s="169">
        <v>1063</v>
      </c>
      <c r="F24" s="190"/>
      <c r="G24" s="170">
        <f t="shared" ref="G24:G29" si="0">ROUND(E24*F24,2)</f>
        <v>0</v>
      </c>
      <c r="H24" s="170">
        <v>1.72</v>
      </c>
      <c r="I24" s="170">
        <f t="shared" ref="I24:I29" si="1">ROUND(E24*H24,2)</f>
        <v>1828.36</v>
      </c>
      <c r="J24" s="170">
        <v>45.98</v>
      </c>
      <c r="K24" s="170">
        <f t="shared" ref="K24:K29" si="2">ROUND(E24*J24,2)</f>
        <v>48876.74</v>
      </c>
      <c r="L24" s="170">
        <v>21</v>
      </c>
      <c r="M24" s="170">
        <f t="shared" ref="M24:M29" si="3">G24*(1+L24/100)</f>
        <v>0</v>
      </c>
      <c r="N24" s="170">
        <v>0</v>
      </c>
      <c r="O24" s="170">
        <f t="shared" ref="O24:O29" si="4">ROUND(E24*N24,2)</f>
        <v>0</v>
      </c>
      <c r="P24" s="170">
        <v>0</v>
      </c>
      <c r="Q24" s="170">
        <f t="shared" ref="Q24:Q29" si="5">ROUND(E24*P24,2)</f>
        <v>0</v>
      </c>
      <c r="R24" s="170"/>
      <c r="S24" s="170" t="s">
        <v>92</v>
      </c>
      <c r="T24" s="171" t="s">
        <v>180</v>
      </c>
      <c r="U24" s="150">
        <v>0.129</v>
      </c>
      <c r="V24" s="150">
        <f t="shared" ref="V24:V29" si="6">ROUND(E24*U24,2)</f>
        <v>137.13</v>
      </c>
      <c r="W24" s="150"/>
      <c r="X24" s="150" t="s">
        <v>93</v>
      </c>
      <c r="Y24" s="145"/>
      <c r="Z24" s="187"/>
      <c r="AA24" s="145"/>
      <c r="AB24" s="145"/>
      <c r="AC24" s="145"/>
      <c r="AD24" s="145"/>
      <c r="AE24" s="145"/>
      <c r="AF24" s="145"/>
      <c r="AG24" s="145" t="s">
        <v>94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0">
        <v>9</v>
      </c>
      <c r="B25" s="161" t="s">
        <v>109</v>
      </c>
      <c r="C25" s="174" t="s">
        <v>110</v>
      </c>
      <c r="D25" s="162" t="s">
        <v>91</v>
      </c>
      <c r="E25" s="163">
        <v>398</v>
      </c>
      <c r="F25" s="189"/>
      <c r="G25" s="164">
        <f t="shared" si="0"/>
        <v>0</v>
      </c>
      <c r="H25" s="164">
        <v>0</v>
      </c>
      <c r="I25" s="164">
        <f t="shared" si="1"/>
        <v>0</v>
      </c>
      <c r="J25" s="164">
        <v>13</v>
      </c>
      <c r="K25" s="164">
        <f t="shared" si="2"/>
        <v>5174</v>
      </c>
      <c r="L25" s="164">
        <v>21</v>
      </c>
      <c r="M25" s="164">
        <f t="shared" si="3"/>
        <v>0</v>
      </c>
      <c r="N25" s="164">
        <v>0</v>
      </c>
      <c r="O25" s="164">
        <f t="shared" si="4"/>
        <v>0</v>
      </c>
      <c r="P25" s="164">
        <v>0</v>
      </c>
      <c r="Q25" s="164">
        <f t="shared" si="5"/>
        <v>0</v>
      </c>
      <c r="R25" s="164"/>
      <c r="S25" s="164" t="s">
        <v>92</v>
      </c>
      <c r="T25" s="165" t="s">
        <v>180</v>
      </c>
      <c r="U25" s="150">
        <v>8.0000000000000002E-3</v>
      </c>
      <c r="V25" s="150">
        <f t="shared" si="6"/>
        <v>3.18</v>
      </c>
      <c r="W25" s="150"/>
      <c r="X25" s="150" t="s">
        <v>93</v>
      </c>
      <c r="Y25" s="145"/>
      <c r="Z25" s="187"/>
      <c r="AA25" s="145"/>
      <c r="AB25" s="145"/>
      <c r="AC25" s="145"/>
      <c r="AD25" s="145"/>
      <c r="AE25" s="145"/>
      <c r="AF25" s="145"/>
      <c r="AG25" s="145" t="s">
        <v>94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ht="22.5" outlineLevel="1" x14ac:dyDescent="0.2">
      <c r="A26" s="166">
        <v>10</v>
      </c>
      <c r="B26" s="167" t="s">
        <v>111</v>
      </c>
      <c r="C26" s="176" t="s">
        <v>112</v>
      </c>
      <c r="D26" s="168" t="s">
        <v>91</v>
      </c>
      <c r="E26" s="169">
        <v>750</v>
      </c>
      <c r="F26" s="190"/>
      <c r="G26" s="170">
        <f t="shared" si="0"/>
        <v>0</v>
      </c>
      <c r="H26" s="170">
        <v>0</v>
      </c>
      <c r="I26" s="170">
        <f t="shared" si="1"/>
        <v>0</v>
      </c>
      <c r="J26" s="170">
        <v>92.7</v>
      </c>
      <c r="K26" s="170">
        <f t="shared" si="2"/>
        <v>69525</v>
      </c>
      <c r="L26" s="170">
        <v>21</v>
      </c>
      <c r="M26" s="170">
        <f t="shared" si="3"/>
        <v>0</v>
      </c>
      <c r="N26" s="170">
        <v>0</v>
      </c>
      <c r="O26" s="170">
        <f t="shared" si="4"/>
        <v>0</v>
      </c>
      <c r="P26" s="170">
        <v>0</v>
      </c>
      <c r="Q26" s="170">
        <f t="shared" si="5"/>
        <v>0</v>
      </c>
      <c r="R26" s="170"/>
      <c r="S26" s="170" t="s">
        <v>92</v>
      </c>
      <c r="T26" s="171" t="s">
        <v>180</v>
      </c>
      <c r="U26" s="150">
        <v>0.252</v>
      </c>
      <c r="V26" s="150">
        <f t="shared" si="6"/>
        <v>189</v>
      </c>
      <c r="W26" s="150"/>
      <c r="X26" s="150" t="s">
        <v>93</v>
      </c>
      <c r="Y26" s="145"/>
      <c r="Z26" s="187"/>
      <c r="AA26" s="145"/>
      <c r="AB26" s="145"/>
      <c r="AC26" s="145"/>
      <c r="AD26" s="145"/>
      <c r="AE26" s="145"/>
      <c r="AF26" s="145"/>
      <c r="AG26" s="145" t="s">
        <v>94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66">
        <v>11</v>
      </c>
      <c r="B27" s="167" t="s">
        <v>113</v>
      </c>
      <c r="C27" s="176" t="s">
        <v>114</v>
      </c>
      <c r="D27" s="168" t="s">
        <v>91</v>
      </c>
      <c r="E27" s="169">
        <v>610</v>
      </c>
      <c r="F27" s="190"/>
      <c r="G27" s="170">
        <f t="shared" si="0"/>
        <v>0</v>
      </c>
      <c r="H27" s="170">
        <v>0</v>
      </c>
      <c r="I27" s="170">
        <f t="shared" si="1"/>
        <v>0</v>
      </c>
      <c r="J27" s="170">
        <v>203</v>
      </c>
      <c r="K27" s="170">
        <f t="shared" si="2"/>
        <v>123830</v>
      </c>
      <c r="L27" s="170">
        <v>21</v>
      </c>
      <c r="M27" s="170">
        <f t="shared" si="3"/>
        <v>0</v>
      </c>
      <c r="N27" s="170">
        <v>0</v>
      </c>
      <c r="O27" s="170">
        <f t="shared" si="4"/>
        <v>0</v>
      </c>
      <c r="P27" s="170">
        <v>0</v>
      </c>
      <c r="Q27" s="170">
        <f t="shared" si="5"/>
        <v>0</v>
      </c>
      <c r="R27" s="170"/>
      <c r="S27" s="170" t="s">
        <v>115</v>
      </c>
      <c r="T27" s="171" t="s">
        <v>116</v>
      </c>
      <c r="U27" s="150">
        <v>0</v>
      </c>
      <c r="V27" s="150">
        <f t="shared" si="6"/>
        <v>0</v>
      </c>
      <c r="W27" s="150"/>
      <c r="X27" s="150" t="s">
        <v>93</v>
      </c>
      <c r="Y27" s="145"/>
      <c r="Z27" s="187"/>
      <c r="AA27" s="145"/>
      <c r="AB27" s="145"/>
      <c r="AC27" s="145"/>
      <c r="AD27" s="145"/>
      <c r="AE27" s="145"/>
      <c r="AF27" s="145"/>
      <c r="AG27" s="145" t="s">
        <v>94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66">
        <v>12</v>
      </c>
      <c r="B28" s="167" t="s">
        <v>117</v>
      </c>
      <c r="C28" s="176" t="s">
        <v>153</v>
      </c>
      <c r="D28" s="168" t="s">
        <v>91</v>
      </c>
      <c r="E28" s="169">
        <v>211</v>
      </c>
      <c r="F28" s="190"/>
      <c r="G28" s="170">
        <f t="shared" si="0"/>
        <v>0</v>
      </c>
      <c r="H28" s="170">
        <v>0</v>
      </c>
      <c r="I28" s="170">
        <f t="shared" si="1"/>
        <v>0</v>
      </c>
      <c r="J28" s="170">
        <v>830</v>
      </c>
      <c r="K28" s="170">
        <f t="shared" si="2"/>
        <v>175130</v>
      </c>
      <c r="L28" s="170">
        <v>21</v>
      </c>
      <c r="M28" s="170">
        <f t="shared" si="3"/>
        <v>0</v>
      </c>
      <c r="N28" s="170">
        <v>0</v>
      </c>
      <c r="O28" s="170">
        <f t="shared" si="4"/>
        <v>0</v>
      </c>
      <c r="P28" s="170">
        <v>0</v>
      </c>
      <c r="Q28" s="170">
        <f t="shared" si="5"/>
        <v>0</v>
      </c>
      <c r="R28" s="170"/>
      <c r="S28" s="170" t="s">
        <v>115</v>
      </c>
      <c r="T28" s="171" t="s">
        <v>116</v>
      </c>
      <c r="U28" s="150">
        <v>0</v>
      </c>
      <c r="V28" s="150">
        <f t="shared" si="6"/>
        <v>0</v>
      </c>
      <c r="W28" s="150"/>
      <c r="X28" s="150" t="s">
        <v>93</v>
      </c>
      <c r="Y28" s="145"/>
      <c r="Z28" s="187"/>
      <c r="AA28" s="145"/>
      <c r="AB28" s="145"/>
      <c r="AC28" s="145"/>
      <c r="AD28" s="145"/>
      <c r="AE28" s="145"/>
      <c r="AF28" s="145"/>
      <c r="AG28" s="145" t="s">
        <v>94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60">
        <v>13</v>
      </c>
      <c r="B29" s="161" t="s">
        <v>118</v>
      </c>
      <c r="C29" s="174" t="s">
        <v>119</v>
      </c>
      <c r="D29" s="162" t="s">
        <v>120</v>
      </c>
      <c r="E29" s="163">
        <v>98.5</v>
      </c>
      <c r="F29" s="189"/>
      <c r="G29" s="164">
        <f t="shared" si="0"/>
        <v>0</v>
      </c>
      <c r="H29" s="164">
        <v>108</v>
      </c>
      <c r="I29" s="164">
        <f t="shared" si="1"/>
        <v>10638</v>
      </c>
      <c r="J29" s="164">
        <v>0</v>
      </c>
      <c r="K29" s="164">
        <f t="shared" si="2"/>
        <v>0</v>
      </c>
      <c r="L29" s="164">
        <v>21</v>
      </c>
      <c r="M29" s="164">
        <f t="shared" si="3"/>
        <v>0</v>
      </c>
      <c r="N29" s="164">
        <v>0</v>
      </c>
      <c r="O29" s="164">
        <f t="shared" si="4"/>
        <v>0</v>
      </c>
      <c r="P29" s="164">
        <v>0</v>
      </c>
      <c r="Q29" s="164">
        <f t="shared" si="5"/>
        <v>0</v>
      </c>
      <c r="R29" s="164"/>
      <c r="S29" s="164" t="s">
        <v>115</v>
      </c>
      <c r="T29" s="165" t="s">
        <v>116</v>
      </c>
      <c r="U29" s="150">
        <v>0</v>
      </c>
      <c r="V29" s="150">
        <f t="shared" si="6"/>
        <v>0</v>
      </c>
      <c r="W29" s="150"/>
      <c r="X29" s="150" t="s">
        <v>121</v>
      </c>
      <c r="Y29" s="145"/>
      <c r="Z29" s="187"/>
      <c r="AA29" s="145"/>
      <c r="AB29" s="145"/>
      <c r="AC29" s="145"/>
      <c r="AD29" s="145"/>
      <c r="AE29" s="145"/>
      <c r="AF29" s="145"/>
      <c r="AG29" s="145" t="s">
        <v>122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8"/>
      <c r="B30" s="149"/>
      <c r="C30" s="175" t="s">
        <v>163</v>
      </c>
      <c r="D30" s="151"/>
      <c r="E30" s="152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45"/>
      <c r="Z30" s="187"/>
      <c r="AA30" s="145"/>
      <c r="AB30" s="145"/>
      <c r="AC30" s="145"/>
      <c r="AD30" s="145"/>
      <c r="AE30" s="145"/>
      <c r="AF30" s="145"/>
      <c r="AG30" s="145" t="s">
        <v>95</v>
      </c>
      <c r="AH30" s="145">
        <v>0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48"/>
      <c r="B31" s="149"/>
      <c r="C31" s="175" t="s">
        <v>164</v>
      </c>
      <c r="D31" s="151"/>
      <c r="E31" s="152">
        <v>106.3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45"/>
      <c r="Z31" s="187"/>
      <c r="AA31" s="145"/>
      <c r="AB31" s="145"/>
      <c r="AC31" s="145"/>
      <c r="AD31" s="145"/>
      <c r="AE31" s="145"/>
      <c r="AF31" s="145"/>
      <c r="AG31" s="145" t="s">
        <v>95</v>
      </c>
      <c r="AH31" s="145">
        <v>0</v>
      </c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">
      <c r="A32" s="154" t="s">
        <v>87</v>
      </c>
      <c r="B32" s="155" t="s">
        <v>47</v>
      </c>
      <c r="C32" s="173" t="s">
        <v>53</v>
      </c>
      <c r="D32" s="156"/>
      <c r="E32" s="157"/>
      <c r="F32" s="158"/>
      <c r="G32" s="158">
        <f>SUMIF(AG33:AG40,"&lt;&gt;NOR",G33:G40)</f>
        <v>0</v>
      </c>
      <c r="H32" s="158"/>
      <c r="I32" s="158">
        <f>SUM(I33:I39)</f>
        <v>12153.8</v>
      </c>
      <c r="J32" s="158"/>
      <c r="K32" s="158">
        <f>SUM(K33:K39)</f>
        <v>0</v>
      </c>
      <c r="L32" s="158"/>
      <c r="M32" s="158">
        <f>SUM(M33:M39)</f>
        <v>0</v>
      </c>
      <c r="N32" s="158"/>
      <c r="O32" s="158">
        <f>SUM(O33:O39)</f>
        <v>0</v>
      </c>
      <c r="P32" s="158"/>
      <c r="Q32" s="158">
        <f>SUM(Q33:Q39)</f>
        <v>0</v>
      </c>
      <c r="R32" s="158"/>
      <c r="S32" s="158"/>
      <c r="T32" s="159"/>
      <c r="U32" s="153"/>
      <c r="V32" s="153">
        <f>SUM(V33:V39)</f>
        <v>0</v>
      </c>
      <c r="W32" s="153"/>
      <c r="X32" s="153"/>
      <c r="Z32" s="188"/>
      <c r="AG32" t="s">
        <v>88</v>
      </c>
    </row>
    <row r="33" spans="1:60" ht="22.5" outlineLevel="1" x14ac:dyDescent="0.2">
      <c r="A33" s="160">
        <v>14</v>
      </c>
      <c r="B33" s="161" t="s">
        <v>123</v>
      </c>
      <c r="C33" s="174" t="s">
        <v>169</v>
      </c>
      <c r="D33" s="162" t="s">
        <v>124</v>
      </c>
      <c r="E33" s="163">
        <v>3.6</v>
      </c>
      <c r="F33" s="189"/>
      <c r="G33" s="164">
        <f>ROUND(E33*F33,2)</f>
        <v>0</v>
      </c>
      <c r="H33" s="164">
        <v>405.5</v>
      </c>
      <c r="I33" s="164">
        <f>ROUND(E33*H33,2)</f>
        <v>1459.8</v>
      </c>
      <c r="J33" s="164">
        <v>0</v>
      </c>
      <c r="K33" s="164">
        <f>ROUND(E33*J33,2)</f>
        <v>0</v>
      </c>
      <c r="L33" s="164">
        <v>21</v>
      </c>
      <c r="M33" s="164">
        <f>G33*(1+L33/100)</f>
        <v>0</v>
      </c>
      <c r="N33" s="164">
        <v>0</v>
      </c>
      <c r="O33" s="164">
        <f>ROUND(E33*N33,2)</f>
        <v>0</v>
      </c>
      <c r="P33" s="164">
        <v>0</v>
      </c>
      <c r="Q33" s="164">
        <f>ROUND(E33*P33,2)</f>
        <v>0</v>
      </c>
      <c r="R33" s="164" t="s">
        <v>125</v>
      </c>
      <c r="S33" s="164" t="s">
        <v>92</v>
      </c>
      <c r="T33" s="165" t="s">
        <v>116</v>
      </c>
      <c r="U33" s="150">
        <v>0</v>
      </c>
      <c r="V33" s="150">
        <f>ROUND(E33*U33,2)</f>
        <v>0</v>
      </c>
      <c r="W33" s="150"/>
      <c r="X33" s="150" t="s">
        <v>121</v>
      </c>
      <c r="Y33" s="145"/>
      <c r="Z33" s="187"/>
      <c r="AA33" s="145"/>
      <c r="AB33" s="145"/>
      <c r="AC33" s="145"/>
      <c r="AD33" s="145"/>
      <c r="AE33" s="145"/>
      <c r="AF33" s="145"/>
      <c r="AG33" s="145" t="s">
        <v>122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48"/>
      <c r="B34" s="149"/>
      <c r="C34" s="175" t="s">
        <v>165</v>
      </c>
      <c r="D34" s="151"/>
      <c r="E34" s="15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45"/>
      <c r="Z34" s="187"/>
      <c r="AA34" s="145"/>
      <c r="AB34" s="145"/>
      <c r="AC34" s="145"/>
      <c r="AD34" s="145"/>
      <c r="AE34" s="145"/>
      <c r="AF34" s="145"/>
      <c r="AG34" s="145" t="s">
        <v>95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8"/>
      <c r="B35" s="149"/>
      <c r="C35" s="175" t="s">
        <v>166</v>
      </c>
      <c r="D35" s="151"/>
      <c r="E35" s="152">
        <v>3.6</v>
      </c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45"/>
      <c r="Z35" s="187"/>
      <c r="AA35" s="145"/>
      <c r="AB35" s="145"/>
      <c r="AC35" s="145"/>
      <c r="AD35" s="145"/>
      <c r="AE35" s="145"/>
      <c r="AF35" s="145"/>
      <c r="AG35" s="145" t="s">
        <v>95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ht="22.5" outlineLevel="1" x14ac:dyDescent="0.2">
      <c r="A36" s="160">
        <v>15</v>
      </c>
      <c r="B36" s="161" t="s">
        <v>126</v>
      </c>
      <c r="C36" s="174" t="s">
        <v>170</v>
      </c>
      <c r="D36" s="162" t="s">
        <v>98</v>
      </c>
      <c r="E36" s="163">
        <v>2.8</v>
      </c>
      <c r="F36" s="189"/>
      <c r="G36" s="164">
        <f>ROUND(E36*F36,2)</f>
        <v>0</v>
      </c>
      <c r="H36" s="164">
        <v>755</v>
      </c>
      <c r="I36" s="164">
        <f>ROUND(E36*H36,2)</f>
        <v>2114</v>
      </c>
      <c r="J36" s="164">
        <v>0</v>
      </c>
      <c r="K36" s="164">
        <f>ROUND(E36*J36,2)</f>
        <v>0</v>
      </c>
      <c r="L36" s="164">
        <v>21</v>
      </c>
      <c r="M36" s="164">
        <f>G36*(1+L36/100)</f>
        <v>0</v>
      </c>
      <c r="N36" s="164">
        <v>0</v>
      </c>
      <c r="O36" s="164">
        <f>ROUND(E36*N36,2)</f>
        <v>0</v>
      </c>
      <c r="P36" s="164">
        <v>0</v>
      </c>
      <c r="Q36" s="164">
        <f>ROUND(E36*P36,2)</f>
        <v>0</v>
      </c>
      <c r="R36" s="164" t="s">
        <v>125</v>
      </c>
      <c r="S36" s="164" t="s">
        <v>92</v>
      </c>
      <c r="T36" s="165" t="s">
        <v>116</v>
      </c>
      <c r="U36" s="150">
        <v>0</v>
      </c>
      <c r="V36" s="150">
        <f>ROUND(E36*U36,2)</f>
        <v>0</v>
      </c>
      <c r="W36" s="150"/>
      <c r="X36" s="150" t="s">
        <v>121</v>
      </c>
      <c r="Y36" s="145"/>
      <c r="Z36" s="187"/>
      <c r="AA36" s="145"/>
      <c r="AB36" s="145"/>
      <c r="AC36" s="145"/>
      <c r="AD36" s="145"/>
      <c r="AE36" s="145"/>
      <c r="AF36" s="145"/>
      <c r="AG36" s="145" t="s">
        <v>122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8"/>
      <c r="B37" s="149"/>
      <c r="C37" s="175" t="s">
        <v>167</v>
      </c>
      <c r="D37" s="151"/>
      <c r="E37" s="152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45"/>
      <c r="Z37" s="187"/>
      <c r="AA37" s="145"/>
      <c r="AB37" s="145"/>
      <c r="AC37" s="145"/>
      <c r="AD37" s="145"/>
      <c r="AE37" s="145"/>
      <c r="AF37" s="145"/>
      <c r="AG37" s="145" t="s">
        <v>95</v>
      </c>
      <c r="AH37" s="145">
        <v>0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8"/>
      <c r="B38" s="149"/>
      <c r="C38" s="175" t="s">
        <v>168</v>
      </c>
      <c r="D38" s="151"/>
      <c r="E38" s="152">
        <v>1.2</v>
      </c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45"/>
      <c r="Z38" s="187"/>
      <c r="AA38" s="145"/>
      <c r="AB38" s="145"/>
      <c r="AC38" s="145"/>
      <c r="AD38" s="145"/>
      <c r="AE38" s="145"/>
      <c r="AF38" s="145"/>
      <c r="AG38" s="145" t="s">
        <v>95</v>
      </c>
      <c r="AH38" s="145">
        <v>0</v>
      </c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6">
        <v>16</v>
      </c>
      <c r="B39" s="167" t="s">
        <v>173</v>
      </c>
      <c r="C39" s="176" t="s">
        <v>174</v>
      </c>
      <c r="D39" s="168" t="s">
        <v>124</v>
      </c>
      <c r="E39" s="169">
        <v>16.5</v>
      </c>
      <c r="F39" s="190"/>
      <c r="G39" s="170">
        <f>ROUND(E39*F39,2)</f>
        <v>0</v>
      </c>
      <c r="H39" s="170">
        <v>520</v>
      </c>
      <c r="I39" s="170">
        <f>ROUND(E39*H39,2)</f>
        <v>8580</v>
      </c>
      <c r="J39" s="170">
        <v>0</v>
      </c>
      <c r="K39" s="170">
        <f>ROUND(E39*J39,2)</f>
        <v>0</v>
      </c>
      <c r="L39" s="170">
        <v>21</v>
      </c>
      <c r="M39" s="170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0"/>
      <c r="S39" s="170" t="s">
        <v>115</v>
      </c>
      <c r="T39" s="171" t="s">
        <v>116</v>
      </c>
      <c r="U39" s="150">
        <v>0</v>
      </c>
      <c r="V39" s="150">
        <f>ROUND(E39*U39,2)</f>
        <v>0</v>
      </c>
      <c r="W39" s="150"/>
      <c r="X39" s="150" t="s">
        <v>121</v>
      </c>
      <c r="Y39" s="145"/>
      <c r="Z39" s="187"/>
      <c r="AA39" s="145"/>
      <c r="AB39" s="145"/>
      <c r="AC39" s="145"/>
      <c r="AD39" s="145"/>
      <c r="AE39" s="145"/>
      <c r="AF39" s="145"/>
      <c r="AG39" s="145" t="s">
        <v>122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81">
        <v>17</v>
      </c>
      <c r="B40" s="182" t="s">
        <v>175</v>
      </c>
      <c r="C40" s="183" t="s">
        <v>176</v>
      </c>
      <c r="D40" s="184" t="s">
        <v>98</v>
      </c>
      <c r="E40" s="185">
        <v>348</v>
      </c>
      <c r="F40" s="191"/>
      <c r="G40" s="186">
        <f>ROUND(E40*F40,2)</f>
        <v>0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 t="s">
        <v>116</v>
      </c>
      <c r="U40" s="150"/>
      <c r="V40" s="150"/>
      <c r="W40" s="150"/>
      <c r="X40" s="150"/>
      <c r="Y40" s="145"/>
      <c r="Z40" s="187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54" t="s">
        <v>87</v>
      </c>
      <c r="B41" s="155" t="s">
        <v>54</v>
      </c>
      <c r="C41" s="173" t="s">
        <v>55</v>
      </c>
      <c r="D41" s="156"/>
      <c r="E41" s="157"/>
      <c r="F41" s="158"/>
      <c r="G41" s="158">
        <f>SUMIF(AG42:AG42,"&lt;&gt;NOR",G42:G42)</f>
        <v>0</v>
      </c>
      <c r="H41" s="158"/>
      <c r="I41" s="158">
        <f>SUM(I42:I42)</f>
        <v>95281.27</v>
      </c>
      <c r="J41" s="158"/>
      <c r="K41" s="158">
        <f>SUM(K42:K42)</f>
        <v>28153.73</v>
      </c>
      <c r="L41" s="158"/>
      <c r="M41" s="158">
        <f>SUM(M42:M42)</f>
        <v>0</v>
      </c>
      <c r="N41" s="158"/>
      <c r="O41" s="158">
        <f>SUM(O42:O42)</f>
        <v>0</v>
      </c>
      <c r="P41" s="158"/>
      <c r="Q41" s="158">
        <f>SUM(Q42:Q42)</f>
        <v>0</v>
      </c>
      <c r="R41" s="158"/>
      <c r="S41" s="158"/>
      <c r="T41" s="159"/>
      <c r="U41" s="153"/>
      <c r="V41" s="153">
        <f>SUM(V42:V42)</f>
        <v>0</v>
      </c>
      <c r="W41" s="153"/>
      <c r="X41" s="153"/>
      <c r="Z41" s="188"/>
      <c r="AG41" t="s">
        <v>88</v>
      </c>
    </row>
    <row r="42" spans="1:60" outlineLevel="1" x14ac:dyDescent="0.2">
      <c r="A42" s="166">
        <v>17</v>
      </c>
      <c r="B42" s="167" t="s">
        <v>127</v>
      </c>
      <c r="C42" s="176" t="s">
        <v>171</v>
      </c>
      <c r="D42" s="168" t="s">
        <v>91</v>
      </c>
      <c r="E42" s="169">
        <v>211</v>
      </c>
      <c r="F42" s="190"/>
      <c r="G42" s="170">
        <f>ROUND(E42*F42,2)</f>
        <v>0</v>
      </c>
      <c r="H42" s="170">
        <v>451.57</v>
      </c>
      <c r="I42" s="170">
        <f>ROUND(E42*H42,2)</f>
        <v>95281.27</v>
      </c>
      <c r="J42" s="170">
        <v>133.43</v>
      </c>
      <c r="K42" s="170">
        <f>ROUND(E42*J42,2)</f>
        <v>28153.73</v>
      </c>
      <c r="L42" s="170">
        <v>21</v>
      </c>
      <c r="M42" s="170">
        <f>G42*(1+L42/100)</f>
        <v>0</v>
      </c>
      <c r="N42" s="170">
        <v>0</v>
      </c>
      <c r="O42" s="170">
        <f>ROUND(E42*N42,2)</f>
        <v>0</v>
      </c>
      <c r="P42" s="170">
        <v>0</v>
      </c>
      <c r="Q42" s="170">
        <f>ROUND(E42*P42,2)</f>
        <v>0</v>
      </c>
      <c r="R42" s="170"/>
      <c r="S42" s="170" t="s">
        <v>115</v>
      </c>
      <c r="T42" s="171" t="s">
        <v>116</v>
      </c>
      <c r="U42" s="150">
        <v>0</v>
      </c>
      <c r="V42" s="150">
        <f>ROUND(E42*U42,2)</f>
        <v>0</v>
      </c>
      <c r="W42" s="150"/>
      <c r="X42" s="150" t="s">
        <v>93</v>
      </c>
      <c r="Y42" s="145"/>
      <c r="Z42" s="187"/>
      <c r="AA42" s="145"/>
      <c r="AB42" s="145"/>
      <c r="AC42" s="145"/>
      <c r="AD42" s="145"/>
      <c r="AE42" s="145"/>
      <c r="AF42" s="145"/>
      <c r="AG42" s="145" t="s">
        <v>94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x14ac:dyDescent="0.2">
      <c r="A43" s="154" t="s">
        <v>87</v>
      </c>
      <c r="B43" s="155" t="s">
        <v>56</v>
      </c>
      <c r="C43" s="173" t="s">
        <v>57</v>
      </c>
      <c r="D43" s="156"/>
      <c r="E43" s="157"/>
      <c r="F43" s="158"/>
      <c r="G43" s="158">
        <f>SUMIF(AG44:AG47,"&lt;&gt;NOR",G44:G47)</f>
        <v>0</v>
      </c>
      <c r="H43" s="158"/>
      <c r="I43" s="158">
        <f>SUM(I44:I47)</f>
        <v>1.24</v>
      </c>
      <c r="J43" s="158"/>
      <c r="K43" s="158">
        <f>SUM(K44:K47)</f>
        <v>56998.76</v>
      </c>
      <c r="L43" s="158"/>
      <c r="M43" s="158">
        <f>SUM(M44:M47)</f>
        <v>0</v>
      </c>
      <c r="N43" s="158"/>
      <c r="O43" s="158">
        <f>SUM(O44:O47)</f>
        <v>26</v>
      </c>
      <c r="P43" s="158"/>
      <c r="Q43" s="158">
        <f>SUM(Q44:Q47)</f>
        <v>14</v>
      </c>
      <c r="R43" s="158"/>
      <c r="S43" s="158"/>
      <c r="T43" s="159"/>
      <c r="U43" s="153"/>
      <c r="V43" s="153">
        <f>SUM(V44:V47)</f>
        <v>0</v>
      </c>
      <c r="W43" s="153"/>
      <c r="X43" s="153"/>
      <c r="Z43" s="188"/>
      <c r="AG43" t="s">
        <v>88</v>
      </c>
    </row>
    <row r="44" spans="1:60" outlineLevel="1" x14ac:dyDescent="0.2">
      <c r="A44" s="166">
        <v>20</v>
      </c>
      <c r="B44" s="167" t="s">
        <v>128</v>
      </c>
      <c r="C44" s="176" t="s">
        <v>129</v>
      </c>
      <c r="D44" s="168" t="s">
        <v>130</v>
      </c>
      <c r="E44" s="169">
        <v>2</v>
      </c>
      <c r="F44" s="190"/>
      <c r="G44" s="170">
        <f>ROUND(E44*F44,2)</f>
        <v>0</v>
      </c>
      <c r="H44" s="170">
        <v>0.12</v>
      </c>
      <c r="I44" s="170">
        <f>ROUND(E44*H44,2)</f>
        <v>0.24</v>
      </c>
      <c r="J44" s="170">
        <v>4499.88</v>
      </c>
      <c r="K44" s="170">
        <f>ROUND(E44*J44,2)</f>
        <v>8999.76</v>
      </c>
      <c r="L44" s="170">
        <v>21</v>
      </c>
      <c r="M44" s="170">
        <f>G44*(1+L44/100)</f>
        <v>0</v>
      </c>
      <c r="N44" s="170">
        <v>4</v>
      </c>
      <c r="O44" s="170">
        <f>ROUND(E44*N44,2)</f>
        <v>8</v>
      </c>
      <c r="P44" s="170">
        <v>2</v>
      </c>
      <c r="Q44" s="170">
        <f>ROUND(E44*P44,2)</f>
        <v>4</v>
      </c>
      <c r="R44" s="170"/>
      <c r="S44" s="170" t="s">
        <v>115</v>
      </c>
      <c r="T44" s="171" t="s">
        <v>116</v>
      </c>
      <c r="U44" s="150">
        <v>0</v>
      </c>
      <c r="V44" s="150">
        <f>ROUND(E44*U44,2)</f>
        <v>0</v>
      </c>
      <c r="W44" s="150"/>
      <c r="X44" s="150" t="s">
        <v>93</v>
      </c>
      <c r="Y44" s="145"/>
      <c r="Z44" s="187"/>
      <c r="AA44" s="145"/>
      <c r="AB44" s="145"/>
      <c r="AC44" s="145"/>
      <c r="AD44" s="145"/>
      <c r="AE44" s="145"/>
      <c r="AF44" s="145"/>
      <c r="AG44" s="145" t="s">
        <v>131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6">
        <v>21</v>
      </c>
      <c r="B45" s="167" t="s">
        <v>132</v>
      </c>
      <c r="C45" s="176" t="s">
        <v>133</v>
      </c>
      <c r="D45" s="168" t="s">
        <v>130</v>
      </c>
      <c r="E45" s="169">
        <v>4</v>
      </c>
      <c r="F45" s="190"/>
      <c r="G45" s="170">
        <f>ROUND(E45*F45,2)</f>
        <v>0</v>
      </c>
      <c r="H45" s="170">
        <v>7.0000000000000007E-2</v>
      </c>
      <c r="I45" s="170">
        <f>ROUND(E45*H45,2)</f>
        <v>0.28000000000000003</v>
      </c>
      <c r="J45" s="170">
        <v>5499.93</v>
      </c>
      <c r="K45" s="170">
        <f>ROUND(E45*J45,2)</f>
        <v>21999.72</v>
      </c>
      <c r="L45" s="170">
        <v>21</v>
      </c>
      <c r="M45" s="170">
        <f>G45*(1+L45/100)</f>
        <v>0</v>
      </c>
      <c r="N45" s="170">
        <v>3</v>
      </c>
      <c r="O45" s="170">
        <f>ROUND(E45*N45,2)</f>
        <v>12</v>
      </c>
      <c r="P45" s="170">
        <v>1</v>
      </c>
      <c r="Q45" s="170">
        <f>ROUND(E45*P45,2)</f>
        <v>4</v>
      </c>
      <c r="R45" s="170"/>
      <c r="S45" s="170" t="s">
        <v>115</v>
      </c>
      <c r="T45" s="171" t="s">
        <v>116</v>
      </c>
      <c r="U45" s="150">
        <v>0</v>
      </c>
      <c r="V45" s="150">
        <f>ROUND(E45*U45,2)</f>
        <v>0</v>
      </c>
      <c r="W45" s="150"/>
      <c r="X45" s="150" t="s">
        <v>93</v>
      </c>
      <c r="Y45" s="145"/>
      <c r="Z45" s="187"/>
      <c r="AA45" s="145"/>
      <c r="AB45" s="145"/>
      <c r="AC45" s="145"/>
      <c r="AD45" s="145"/>
      <c r="AE45" s="145"/>
      <c r="AF45" s="145"/>
      <c r="AG45" s="145" t="s">
        <v>131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6">
        <v>22</v>
      </c>
      <c r="B46" s="167" t="s">
        <v>134</v>
      </c>
      <c r="C46" s="176" t="s">
        <v>135</v>
      </c>
      <c r="D46" s="168" t="s">
        <v>130</v>
      </c>
      <c r="E46" s="169">
        <v>2</v>
      </c>
      <c r="F46" s="190"/>
      <c r="G46" s="170">
        <f>ROUND(E46*F46,2)</f>
        <v>0</v>
      </c>
      <c r="H46" s="170">
        <v>0.36</v>
      </c>
      <c r="I46" s="170">
        <f>ROUND(E46*H46,2)</f>
        <v>0.72</v>
      </c>
      <c r="J46" s="170">
        <v>8999.64</v>
      </c>
      <c r="K46" s="170">
        <f>ROUND(E46*J46,2)</f>
        <v>17999.28</v>
      </c>
      <c r="L46" s="170">
        <v>21</v>
      </c>
      <c r="M46" s="170">
        <f>G46*(1+L46/100)</f>
        <v>0</v>
      </c>
      <c r="N46" s="170">
        <v>3</v>
      </c>
      <c r="O46" s="170">
        <f>ROUND(E46*N46,2)</f>
        <v>6</v>
      </c>
      <c r="P46" s="170">
        <v>3</v>
      </c>
      <c r="Q46" s="170">
        <f>ROUND(E46*P46,2)</f>
        <v>6</v>
      </c>
      <c r="R46" s="170"/>
      <c r="S46" s="170" t="s">
        <v>115</v>
      </c>
      <c r="T46" s="171" t="s">
        <v>116</v>
      </c>
      <c r="U46" s="150">
        <v>0</v>
      </c>
      <c r="V46" s="150">
        <f>ROUND(E46*U46,2)</f>
        <v>0</v>
      </c>
      <c r="W46" s="150"/>
      <c r="X46" s="150" t="s">
        <v>93</v>
      </c>
      <c r="Y46" s="145"/>
      <c r="Z46" s="187"/>
      <c r="AA46" s="145"/>
      <c r="AB46" s="145"/>
      <c r="AC46" s="145"/>
      <c r="AD46" s="145"/>
      <c r="AE46" s="145"/>
      <c r="AF46" s="145"/>
      <c r="AG46" s="145" t="s">
        <v>131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6">
        <v>24</v>
      </c>
      <c r="B47" s="167" t="s">
        <v>136</v>
      </c>
      <c r="C47" s="176" t="s">
        <v>137</v>
      </c>
      <c r="D47" s="168" t="s">
        <v>130</v>
      </c>
      <c r="E47" s="169">
        <v>1</v>
      </c>
      <c r="F47" s="190"/>
      <c r="G47" s="170">
        <f>ROUND(E47*F47,2)</f>
        <v>0</v>
      </c>
      <c r="H47" s="170">
        <v>0</v>
      </c>
      <c r="I47" s="170">
        <f>ROUND(E47*H47,2)</f>
        <v>0</v>
      </c>
      <c r="J47" s="170">
        <v>8000</v>
      </c>
      <c r="K47" s="170">
        <f>ROUND(E47*J47,2)</f>
        <v>8000</v>
      </c>
      <c r="L47" s="170">
        <v>21</v>
      </c>
      <c r="M47" s="170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0"/>
      <c r="S47" s="170" t="s">
        <v>115</v>
      </c>
      <c r="T47" s="171" t="s">
        <v>116</v>
      </c>
      <c r="U47" s="150">
        <v>0</v>
      </c>
      <c r="V47" s="150">
        <f>ROUND(E47*U47,2)</f>
        <v>0</v>
      </c>
      <c r="W47" s="150"/>
      <c r="X47" s="150" t="s">
        <v>93</v>
      </c>
      <c r="Y47" s="145"/>
      <c r="Z47" s="187"/>
      <c r="AA47" s="145"/>
      <c r="AB47" s="145"/>
      <c r="AC47" s="145"/>
      <c r="AD47" s="145"/>
      <c r="AE47" s="145"/>
      <c r="AF47" s="145"/>
      <c r="AG47" s="145" t="s">
        <v>138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54" t="s">
        <v>87</v>
      </c>
      <c r="B48" s="155" t="s">
        <v>58</v>
      </c>
      <c r="C48" s="173" t="s">
        <v>59</v>
      </c>
      <c r="D48" s="156"/>
      <c r="E48" s="157"/>
      <c r="F48" s="158"/>
      <c r="G48" s="158">
        <f>SUMIF(AG49:AG49,"&lt;&gt;NOR",G49:G49)</f>
        <v>0</v>
      </c>
      <c r="H48" s="158"/>
      <c r="I48" s="158">
        <f>SUM(I49:I49)</f>
        <v>0</v>
      </c>
      <c r="J48" s="158"/>
      <c r="K48" s="158">
        <f>SUM(K49:K49)</f>
        <v>54640</v>
      </c>
      <c r="L48" s="158"/>
      <c r="M48" s="158">
        <f>SUM(M49:M49)</f>
        <v>0</v>
      </c>
      <c r="N48" s="158"/>
      <c r="O48" s="158">
        <f>SUM(O49:O49)</f>
        <v>0</v>
      </c>
      <c r="P48" s="158"/>
      <c r="Q48" s="158">
        <f>SUM(Q49:Q49)</f>
        <v>0</v>
      </c>
      <c r="R48" s="158"/>
      <c r="S48" s="158"/>
      <c r="T48" s="159"/>
      <c r="U48" s="150"/>
      <c r="V48" s="150"/>
      <c r="W48" s="150"/>
      <c r="X48" s="150"/>
      <c r="Y48" s="145"/>
      <c r="Z48" s="187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6">
        <v>25</v>
      </c>
      <c r="B49" s="167" t="s">
        <v>179</v>
      </c>
      <c r="C49" s="176" t="s">
        <v>178</v>
      </c>
      <c r="D49" s="168" t="s">
        <v>177</v>
      </c>
      <c r="E49" s="169">
        <v>1</v>
      </c>
      <c r="F49" s="190"/>
      <c r="G49" s="170">
        <f>ROUND(E49*F49,2)</f>
        <v>0</v>
      </c>
      <c r="H49" s="170">
        <v>0</v>
      </c>
      <c r="I49" s="170">
        <f>ROUND(E49*H49,2)</f>
        <v>0</v>
      </c>
      <c r="J49" s="170">
        <v>54640</v>
      </c>
      <c r="K49" s="170">
        <f>ROUND(E49*J49,2)</f>
        <v>54640</v>
      </c>
      <c r="L49" s="170">
        <v>21</v>
      </c>
      <c r="M49" s="170">
        <f>G49*(1+L49/100)</f>
        <v>0</v>
      </c>
      <c r="N49" s="170">
        <v>0</v>
      </c>
      <c r="O49" s="170">
        <f>ROUND(E49*N49,2)</f>
        <v>0</v>
      </c>
      <c r="P49" s="170">
        <v>0</v>
      </c>
      <c r="Q49" s="170">
        <f>ROUND(E49*P49,2)</f>
        <v>0</v>
      </c>
      <c r="R49" s="170"/>
      <c r="S49" s="170" t="s">
        <v>92</v>
      </c>
      <c r="T49" s="171" t="s">
        <v>116</v>
      </c>
      <c r="U49" s="150"/>
      <c r="V49" s="150"/>
      <c r="W49" s="150"/>
      <c r="X49" s="150"/>
      <c r="Y49" s="145"/>
      <c r="Z49" s="187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">
      <c r="A50" s="154" t="s">
        <v>87</v>
      </c>
      <c r="B50" s="155" t="s">
        <v>60</v>
      </c>
      <c r="C50" s="173" t="s">
        <v>29</v>
      </c>
      <c r="D50" s="156"/>
      <c r="E50" s="157"/>
      <c r="F50" s="158"/>
      <c r="G50" s="158">
        <f>SUMIF(AG51:AG55,"&lt;&gt;NOR",G51:G55)</f>
        <v>0</v>
      </c>
      <c r="H50" s="158"/>
      <c r="I50" s="158">
        <f>SUM(I51:I55)</f>
        <v>0</v>
      </c>
      <c r="J50" s="158"/>
      <c r="K50" s="158">
        <f>SUM(K51:K55)</f>
        <v>33000</v>
      </c>
      <c r="L50" s="158"/>
      <c r="M50" s="158">
        <f>SUM(M51:M55)</f>
        <v>0</v>
      </c>
      <c r="N50" s="158"/>
      <c r="O50" s="158">
        <f>SUM(O51:O55)</f>
        <v>0</v>
      </c>
      <c r="P50" s="158"/>
      <c r="Q50" s="158">
        <f>SUM(Q51:Q55)</f>
        <v>0</v>
      </c>
      <c r="R50" s="158"/>
      <c r="S50" s="158"/>
      <c r="T50" s="159"/>
      <c r="U50" s="153"/>
      <c r="V50" s="153">
        <f>SUM(V51:V55)</f>
        <v>0</v>
      </c>
      <c r="W50" s="153"/>
      <c r="X50" s="153"/>
      <c r="Z50" s="188"/>
      <c r="AG50" t="s">
        <v>88</v>
      </c>
    </row>
    <row r="51" spans="1:60" outlineLevel="1" x14ac:dyDescent="0.2">
      <c r="A51" s="160">
        <v>26</v>
      </c>
      <c r="B51" s="161" t="s">
        <v>139</v>
      </c>
      <c r="C51" s="174" t="s">
        <v>140</v>
      </c>
      <c r="D51" s="162" t="s">
        <v>141</v>
      </c>
      <c r="E51" s="163">
        <v>1</v>
      </c>
      <c r="F51" s="189"/>
      <c r="G51" s="164">
        <f>ROUND(E51*F51,2)</f>
        <v>0</v>
      </c>
      <c r="H51" s="164">
        <v>0</v>
      </c>
      <c r="I51" s="164">
        <f>ROUND(E51*H51,2)</f>
        <v>0</v>
      </c>
      <c r="J51" s="164">
        <v>6000</v>
      </c>
      <c r="K51" s="164">
        <f>ROUND(E51*J51,2)</f>
        <v>6000</v>
      </c>
      <c r="L51" s="164">
        <v>21</v>
      </c>
      <c r="M51" s="164">
        <f>G51*(1+L51/100)</f>
        <v>0</v>
      </c>
      <c r="N51" s="164">
        <v>0</v>
      </c>
      <c r="O51" s="164">
        <f>ROUND(E51*N51,2)</f>
        <v>0</v>
      </c>
      <c r="P51" s="164">
        <v>0</v>
      </c>
      <c r="Q51" s="164">
        <f>ROUND(E51*P51,2)</f>
        <v>0</v>
      </c>
      <c r="R51" s="164"/>
      <c r="S51" s="164" t="s">
        <v>92</v>
      </c>
      <c r="T51" s="165" t="s">
        <v>116</v>
      </c>
      <c r="U51" s="150">
        <v>0</v>
      </c>
      <c r="V51" s="150">
        <f>ROUND(E51*U51,2)</f>
        <v>0</v>
      </c>
      <c r="W51" s="150"/>
      <c r="X51" s="150" t="s">
        <v>142</v>
      </c>
      <c r="Y51" s="145"/>
      <c r="Z51" s="187"/>
      <c r="AA51" s="145"/>
      <c r="AB51" s="145"/>
      <c r="AC51" s="145"/>
      <c r="AD51" s="145"/>
      <c r="AE51" s="145"/>
      <c r="AF51" s="145"/>
      <c r="AG51" s="145" t="s">
        <v>143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48"/>
      <c r="B52" s="149"/>
      <c r="C52" s="248" t="s">
        <v>144</v>
      </c>
      <c r="D52" s="249"/>
      <c r="E52" s="249"/>
      <c r="F52" s="249"/>
      <c r="G52" s="249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45"/>
      <c r="Z52" s="187"/>
      <c r="AA52" s="145"/>
      <c r="AB52" s="145"/>
      <c r="AC52" s="145"/>
      <c r="AD52" s="145"/>
      <c r="AE52" s="145"/>
      <c r="AF52" s="145"/>
      <c r="AG52" s="145" t="s">
        <v>145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72" t="str">
        <f>C52</f>
        <v>Zaměření a vytýčení stávajících inženýrských sítí v místě stavby z hlediska jejich ochrany při provádění stavby.</v>
      </c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0">
        <v>27</v>
      </c>
      <c r="B53" s="161" t="s">
        <v>146</v>
      </c>
      <c r="C53" s="174" t="s">
        <v>147</v>
      </c>
      <c r="D53" s="162" t="s">
        <v>141</v>
      </c>
      <c r="E53" s="163">
        <v>1</v>
      </c>
      <c r="F53" s="189"/>
      <c r="G53" s="164">
        <f>ROUND(E53*F53,2)</f>
        <v>0</v>
      </c>
      <c r="H53" s="164">
        <v>0</v>
      </c>
      <c r="I53" s="164">
        <f>ROUND(E53*H53,2)</f>
        <v>0</v>
      </c>
      <c r="J53" s="164">
        <v>20000</v>
      </c>
      <c r="K53" s="164">
        <f>ROUND(E53*J53,2)</f>
        <v>20000</v>
      </c>
      <c r="L53" s="164">
        <v>21</v>
      </c>
      <c r="M53" s="164">
        <f>G53*(1+L53/100)</f>
        <v>0</v>
      </c>
      <c r="N53" s="164">
        <v>0</v>
      </c>
      <c r="O53" s="164">
        <f>ROUND(E53*N53,2)</f>
        <v>0</v>
      </c>
      <c r="P53" s="164">
        <v>0</v>
      </c>
      <c r="Q53" s="164">
        <f>ROUND(E53*P53,2)</f>
        <v>0</v>
      </c>
      <c r="R53" s="164"/>
      <c r="S53" s="164" t="s">
        <v>92</v>
      </c>
      <c r="T53" s="165" t="s">
        <v>116</v>
      </c>
      <c r="U53" s="150">
        <v>0</v>
      </c>
      <c r="V53" s="150">
        <f>ROUND(E53*U53,2)</f>
        <v>0</v>
      </c>
      <c r="W53" s="150"/>
      <c r="X53" s="150" t="s">
        <v>142</v>
      </c>
      <c r="Y53" s="145"/>
      <c r="Z53" s="187"/>
      <c r="AA53" s="145"/>
      <c r="AB53" s="145"/>
      <c r="AC53" s="145"/>
      <c r="AD53" s="145"/>
      <c r="AE53" s="145"/>
      <c r="AF53" s="145"/>
      <c r="AG53" s="145" t="s">
        <v>143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48"/>
      <c r="B54" s="149"/>
      <c r="C54" s="248" t="s">
        <v>148</v>
      </c>
      <c r="D54" s="249"/>
      <c r="E54" s="249"/>
      <c r="F54" s="249"/>
      <c r="G54" s="249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45"/>
      <c r="Z54" s="187"/>
      <c r="AA54" s="145"/>
      <c r="AB54" s="145"/>
      <c r="AC54" s="145"/>
      <c r="AD54" s="145"/>
      <c r="AE54" s="145"/>
      <c r="AF54" s="145"/>
      <c r="AG54" s="145" t="s">
        <v>145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0">
        <v>28</v>
      </c>
      <c r="B55" s="161" t="s">
        <v>149</v>
      </c>
      <c r="C55" s="174" t="s">
        <v>150</v>
      </c>
      <c r="D55" s="162" t="s">
        <v>141</v>
      </c>
      <c r="E55" s="163">
        <v>1</v>
      </c>
      <c r="F55" s="189"/>
      <c r="G55" s="164">
        <f>ROUND(E55*F55,2)</f>
        <v>0</v>
      </c>
      <c r="H55" s="164">
        <v>0</v>
      </c>
      <c r="I55" s="164">
        <f>ROUND(E55*H55,2)</f>
        <v>0</v>
      </c>
      <c r="J55" s="164">
        <v>7000</v>
      </c>
      <c r="K55" s="164">
        <f>ROUND(E55*J55,2)</f>
        <v>7000</v>
      </c>
      <c r="L55" s="164">
        <v>21</v>
      </c>
      <c r="M55" s="164">
        <f>G55*(1+L55/100)</f>
        <v>0</v>
      </c>
      <c r="N55" s="164">
        <v>0</v>
      </c>
      <c r="O55" s="164">
        <f>ROUND(E55*N55,2)</f>
        <v>0</v>
      </c>
      <c r="P55" s="164">
        <v>0</v>
      </c>
      <c r="Q55" s="164">
        <f>ROUND(E55*P55,2)</f>
        <v>0</v>
      </c>
      <c r="R55" s="164"/>
      <c r="S55" s="164" t="s">
        <v>92</v>
      </c>
      <c r="T55" s="165" t="s">
        <v>116</v>
      </c>
      <c r="U55" s="150">
        <v>0</v>
      </c>
      <c r="V55" s="150">
        <f>ROUND(E55*U55,2)</f>
        <v>0</v>
      </c>
      <c r="W55" s="150"/>
      <c r="X55" s="150" t="s">
        <v>142</v>
      </c>
      <c r="Y55" s="145"/>
      <c r="Z55" s="187"/>
      <c r="AA55" s="145"/>
      <c r="AB55" s="145"/>
      <c r="AC55" s="145"/>
      <c r="AD55" s="145"/>
      <c r="AE55" s="145"/>
      <c r="AF55" s="145"/>
      <c r="AG55" s="145" t="s">
        <v>143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x14ac:dyDescent="0.2">
      <c r="A56" s="3"/>
      <c r="B56" s="4"/>
      <c r="C56" s="17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Z56" s="188"/>
      <c r="AE56">
        <v>15</v>
      </c>
      <c r="AF56">
        <v>21</v>
      </c>
      <c r="AG56" t="s">
        <v>74</v>
      </c>
    </row>
    <row r="57" spans="1:60" x14ac:dyDescent="0.2">
      <c r="C57" s="178"/>
      <c r="D57" s="10"/>
      <c r="AG57" t="s">
        <v>151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mergeCells count="6">
    <mergeCell ref="C54:G54"/>
    <mergeCell ref="A1:G1"/>
    <mergeCell ref="C2:G2"/>
    <mergeCell ref="C3:G3"/>
    <mergeCell ref="C4:G4"/>
    <mergeCell ref="C52:G52"/>
  </mergeCells>
  <pageMargins left="0.59055118110236204" right="0.196850393700787" top="0.78740157499999996" bottom="0.78740157499999996" header="0.3" footer="0.3"/>
  <pageSetup paperSize="9" scale="95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</cp:lastModifiedBy>
  <cp:lastPrinted>2020-11-19T10:52:57Z</cp:lastPrinted>
  <dcterms:created xsi:type="dcterms:W3CDTF">2009-04-08T07:15:50Z</dcterms:created>
  <dcterms:modified xsi:type="dcterms:W3CDTF">2021-06-21T21:38:08Z</dcterms:modified>
</cp:coreProperties>
</file>