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rnoqcm-my.sharepoint.com/personal/adela_palovska_qcm_cz/Documents/Palo/Kroměříž/Lesopark Kroměříž/Nové ZŘ/"/>
    </mc:Choice>
  </mc:AlternateContent>
  <xr:revisionPtr revIDLastSave="1" documentId="8_{DA1698A6-E702-49E5-A144-2DB37EEDD364}" xr6:coauthVersionLast="47" xr6:coauthVersionMax="47" xr10:uidLastSave="{1A9D221C-B3EC-40C6-BD3B-DC8EE6CA48F5}"/>
  <bookViews>
    <workbookView xWindow="-110" yWindow="-110" windowWidth="19420" windowHeight="10420" activeTab="6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01 Pol" sheetId="12" r:id="rId4"/>
    <sheet name="SO02 01 Pol" sheetId="13" r:id="rId5"/>
    <sheet name="SO03 01 Pol" sheetId="14" r:id="rId6"/>
    <sheet name="VRN 01 Pol" sheetId="15" r:id="rId7"/>
  </sheets>
  <externalReferences>
    <externalReference r:id="rId8"/>
  </externalReferences>
  <definedNames>
    <definedName name="CelkemDPHVypocet" localSheetId="1">Stavba!$H$48</definedName>
    <definedName name="CenaCelkem">Stavba!$G$29</definedName>
    <definedName name="CenaCelkemBezDPH">Stavba!$G$28</definedName>
    <definedName name="CenaCelkemVypocet" localSheetId="1">Stavba!$I$48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01 Pol'!$1:$7</definedName>
    <definedName name="_xlnm.Print_Titles" localSheetId="4">'SO02 01 Pol'!$1:$7</definedName>
    <definedName name="_xlnm.Print_Titles" localSheetId="5">'SO03 01 Pol'!$1:$7</definedName>
    <definedName name="_xlnm.Print_Titles" localSheetId="6">'VRN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01 Pol'!$A$1:$X$186</definedName>
    <definedName name="_xlnm.Print_Area" localSheetId="4">'SO02 01 Pol'!$A$1:$X$101</definedName>
    <definedName name="_xlnm.Print_Area" localSheetId="5">'SO03 01 Pol'!$A$1:$X$154</definedName>
    <definedName name="_xlnm.Print_Area" localSheetId="1">Stavba!$A$1:$J$65</definedName>
    <definedName name="_xlnm.Print_Area" localSheetId="6">'VRN 01 Pol'!$A$1:$X$24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Stavba!$F$48</definedName>
    <definedName name="ZakladDPHZakl">Stavba!$G$25</definedName>
    <definedName name="ZakladDPHZaklVypocet" localSheetId="1">Stavba!$G$48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15" l="1"/>
  <c r="I64" i="1" s="1"/>
  <c r="I9" i="15"/>
  <c r="K9" i="15"/>
  <c r="O9" i="15"/>
  <c r="Q9" i="15"/>
  <c r="V9" i="15"/>
  <c r="M10" i="15"/>
  <c r="I10" i="15"/>
  <c r="K10" i="15"/>
  <c r="O10" i="15"/>
  <c r="Q10" i="15"/>
  <c r="V10" i="15"/>
  <c r="I11" i="15"/>
  <c r="K11" i="15"/>
  <c r="M11" i="15"/>
  <c r="O11" i="15"/>
  <c r="Q11" i="15"/>
  <c r="V11" i="15"/>
  <c r="I12" i="15"/>
  <c r="K12" i="15"/>
  <c r="M12" i="15"/>
  <c r="O12" i="15"/>
  <c r="Q12" i="15"/>
  <c r="V12" i="15"/>
  <c r="AE14" i="15"/>
  <c r="F46" i="1" s="1"/>
  <c r="G9" i="14"/>
  <c r="M9" i="14" s="1"/>
  <c r="I9" i="14"/>
  <c r="K9" i="14"/>
  <c r="O9" i="14"/>
  <c r="Q9" i="14"/>
  <c r="V9" i="14"/>
  <c r="V8" i="14" s="1"/>
  <c r="G11" i="14"/>
  <c r="I11" i="14"/>
  <c r="K11" i="14"/>
  <c r="M11" i="14"/>
  <c r="O11" i="14"/>
  <c r="Q11" i="14"/>
  <c r="V11" i="14"/>
  <c r="G13" i="14"/>
  <c r="M13" i="14" s="1"/>
  <c r="I13" i="14"/>
  <c r="K13" i="14"/>
  <c r="O13" i="14"/>
  <c r="Q13" i="14"/>
  <c r="V13" i="14"/>
  <c r="G24" i="14"/>
  <c r="M24" i="14" s="1"/>
  <c r="I24" i="14"/>
  <c r="K24" i="14"/>
  <c r="O24" i="14"/>
  <c r="Q24" i="14"/>
  <c r="V24" i="14"/>
  <c r="G37" i="14"/>
  <c r="M37" i="14" s="1"/>
  <c r="I37" i="14"/>
  <c r="K37" i="14"/>
  <c r="O37" i="14"/>
  <c r="Q37" i="14"/>
  <c r="V37" i="14"/>
  <c r="G38" i="14"/>
  <c r="M38" i="14" s="1"/>
  <c r="I38" i="14"/>
  <c r="K38" i="14"/>
  <c r="O38" i="14"/>
  <c r="Q38" i="14"/>
  <c r="V38" i="14"/>
  <c r="G39" i="14"/>
  <c r="I39" i="14"/>
  <c r="K39" i="14"/>
  <c r="O39" i="14"/>
  <c r="Q39" i="14"/>
  <c r="V39" i="14"/>
  <c r="G41" i="14"/>
  <c r="M41" i="14" s="1"/>
  <c r="I41" i="14"/>
  <c r="K41" i="14"/>
  <c r="O41" i="14"/>
  <c r="Q41" i="14"/>
  <c r="V41" i="14"/>
  <c r="G58" i="14"/>
  <c r="M58" i="14" s="1"/>
  <c r="I58" i="14"/>
  <c r="K58" i="14"/>
  <c r="K57" i="14" s="1"/>
  <c r="O58" i="14"/>
  <c r="Q58" i="14"/>
  <c r="V58" i="14"/>
  <c r="G63" i="14"/>
  <c r="M63" i="14" s="1"/>
  <c r="I63" i="14"/>
  <c r="K63" i="14"/>
  <c r="O63" i="14"/>
  <c r="Q63" i="14"/>
  <c r="V63" i="14"/>
  <c r="G65" i="14"/>
  <c r="I65" i="14"/>
  <c r="K65" i="14"/>
  <c r="M65" i="14"/>
  <c r="O65" i="14"/>
  <c r="Q65" i="14"/>
  <c r="V65" i="14"/>
  <c r="G70" i="14"/>
  <c r="I70" i="14"/>
  <c r="K70" i="14"/>
  <c r="M70" i="14"/>
  <c r="O70" i="14"/>
  <c r="Q70" i="14"/>
  <c r="V70" i="14"/>
  <c r="G73" i="14"/>
  <c r="M73" i="14" s="1"/>
  <c r="I73" i="14"/>
  <c r="K73" i="14"/>
  <c r="O73" i="14"/>
  <c r="Q73" i="14"/>
  <c r="V73" i="14"/>
  <c r="G80" i="14"/>
  <c r="I80" i="14"/>
  <c r="I79" i="14" s="1"/>
  <c r="K80" i="14"/>
  <c r="M80" i="14"/>
  <c r="O80" i="14"/>
  <c r="Q80" i="14"/>
  <c r="Q79" i="14" s="1"/>
  <c r="V80" i="14"/>
  <c r="G82" i="14"/>
  <c r="M82" i="14" s="1"/>
  <c r="I82" i="14"/>
  <c r="K82" i="14"/>
  <c r="O82" i="14"/>
  <c r="Q82" i="14"/>
  <c r="V82" i="14"/>
  <c r="G84" i="14"/>
  <c r="M84" i="14" s="1"/>
  <c r="I84" i="14"/>
  <c r="K84" i="14"/>
  <c r="O84" i="14"/>
  <c r="Q84" i="14"/>
  <c r="V84" i="14"/>
  <c r="G86" i="14"/>
  <c r="M86" i="14" s="1"/>
  <c r="I86" i="14"/>
  <c r="K86" i="14"/>
  <c r="O86" i="14"/>
  <c r="Q86" i="14"/>
  <c r="V86" i="14"/>
  <c r="G88" i="14"/>
  <c r="M88" i="14" s="1"/>
  <c r="I88" i="14"/>
  <c r="K88" i="14"/>
  <c r="O88" i="14"/>
  <c r="Q88" i="14"/>
  <c r="V88" i="14"/>
  <c r="V79" i="14" s="1"/>
  <c r="G93" i="14"/>
  <c r="M93" i="14" s="1"/>
  <c r="I93" i="14"/>
  <c r="K93" i="14"/>
  <c r="O93" i="14"/>
  <c r="Q93" i="14"/>
  <c r="V93" i="14"/>
  <c r="G99" i="14"/>
  <c r="M99" i="14" s="1"/>
  <c r="I99" i="14"/>
  <c r="K99" i="14"/>
  <c r="O99" i="14"/>
  <c r="Q99" i="14"/>
  <c r="Q98" i="14" s="1"/>
  <c r="V99" i="14"/>
  <c r="G101" i="14"/>
  <c r="M101" i="14" s="1"/>
  <c r="I101" i="14"/>
  <c r="K101" i="14"/>
  <c r="O101" i="14"/>
  <c r="Q101" i="14"/>
  <c r="V101" i="14"/>
  <c r="G104" i="14"/>
  <c r="M104" i="14" s="1"/>
  <c r="I104" i="14"/>
  <c r="K104" i="14"/>
  <c r="O104" i="14"/>
  <c r="Q104" i="14"/>
  <c r="V104" i="14"/>
  <c r="G106" i="14"/>
  <c r="M106" i="14" s="1"/>
  <c r="I106" i="14"/>
  <c r="K106" i="14"/>
  <c r="K98" i="14" s="1"/>
  <c r="O106" i="14"/>
  <c r="Q106" i="14"/>
  <c r="V106" i="14"/>
  <c r="G108" i="14"/>
  <c r="I108" i="14"/>
  <c r="K108" i="14"/>
  <c r="M108" i="14"/>
  <c r="O108" i="14"/>
  <c r="Q108" i="14"/>
  <c r="V108" i="14"/>
  <c r="G110" i="14"/>
  <c r="M110" i="14" s="1"/>
  <c r="I110" i="14"/>
  <c r="K110" i="14"/>
  <c r="O110" i="14"/>
  <c r="Q110" i="14"/>
  <c r="V110" i="14"/>
  <c r="G116" i="14"/>
  <c r="M116" i="14" s="1"/>
  <c r="I116" i="14"/>
  <c r="I115" i="14" s="1"/>
  <c r="K116" i="14"/>
  <c r="O116" i="14"/>
  <c r="Q116" i="14"/>
  <c r="V116" i="14"/>
  <c r="V115" i="14" s="1"/>
  <c r="G119" i="14"/>
  <c r="M119" i="14" s="1"/>
  <c r="I119" i="14"/>
  <c r="K119" i="14"/>
  <c r="O119" i="14"/>
  <c r="O115" i="14" s="1"/>
  <c r="Q119" i="14"/>
  <c r="V119" i="14"/>
  <c r="G122" i="14"/>
  <c r="M122" i="14" s="1"/>
  <c r="I122" i="14"/>
  <c r="K122" i="14"/>
  <c r="O122" i="14"/>
  <c r="Q122" i="14"/>
  <c r="V122" i="14"/>
  <c r="G123" i="14"/>
  <c r="V123" i="14"/>
  <c r="G124" i="14"/>
  <c r="M124" i="14" s="1"/>
  <c r="M123" i="14" s="1"/>
  <c r="I124" i="14"/>
  <c r="I123" i="14" s="1"/>
  <c r="K124" i="14"/>
  <c r="K123" i="14" s="1"/>
  <c r="O124" i="14"/>
  <c r="O123" i="14" s="1"/>
  <c r="Q124" i="14"/>
  <c r="Q123" i="14" s="1"/>
  <c r="V124" i="14"/>
  <c r="K130" i="14"/>
  <c r="Q130" i="14"/>
  <c r="G131" i="14"/>
  <c r="G130" i="14" s="1"/>
  <c r="I131" i="14"/>
  <c r="I130" i="14" s="1"/>
  <c r="K131" i="14"/>
  <c r="O131" i="14"/>
  <c r="O130" i="14" s="1"/>
  <c r="Q131" i="14"/>
  <c r="V131" i="14"/>
  <c r="V130" i="14" s="1"/>
  <c r="G133" i="14"/>
  <c r="M133" i="14" s="1"/>
  <c r="I133" i="14"/>
  <c r="K133" i="14"/>
  <c r="O133" i="14"/>
  <c r="Q133" i="14"/>
  <c r="V133" i="14"/>
  <c r="G135" i="14"/>
  <c r="I135" i="14"/>
  <c r="K135" i="14"/>
  <c r="K132" i="14" s="1"/>
  <c r="O135" i="14"/>
  <c r="Q135" i="14"/>
  <c r="Q132" i="14" s="1"/>
  <c r="V135" i="14"/>
  <c r="G137" i="14"/>
  <c r="M137" i="14" s="1"/>
  <c r="I137" i="14"/>
  <c r="K137" i="14"/>
  <c r="O137" i="14"/>
  <c r="Q137" i="14"/>
  <c r="V137" i="14"/>
  <c r="G142" i="14"/>
  <c r="M142" i="14" s="1"/>
  <c r="I142" i="14"/>
  <c r="K142" i="14"/>
  <c r="O142" i="14"/>
  <c r="Q142" i="14"/>
  <c r="V142" i="14"/>
  <c r="AE144" i="14"/>
  <c r="F45" i="1" s="1"/>
  <c r="G9" i="13"/>
  <c r="I9" i="13"/>
  <c r="K9" i="13"/>
  <c r="M9" i="13"/>
  <c r="O9" i="13"/>
  <c r="Q9" i="13"/>
  <c r="V9" i="13"/>
  <c r="G11" i="13"/>
  <c r="M11" i="13" s="1"/>
  <c r="I11" i="13"/>
  <c r="K11" i="13"/>
  <c r="O11" i="13"/>
  <c r="Q11" i="13"/>
  <c r="V11" i="13"/>
  <c r="G14" i="13"/>
  <c r="M14" i="13" s="1"/>
  <c r="I14" i="13"/>
  <c r="K14" i="13"/>
  <c r="O14" i="13"/>
  <c r="Q14" i="13"/>
  <c r="V14" i="13"/>
  <c r="G18" i="13"/>
  <c r="I18" i="13"/>
  <c r="K18" i="13"/>
  <c r="O18" i="13"/>
  <c r="Q18" i="13"/>
  <c r="V18" i="13"/>
  <c r="G25" i="13"/>
  <c r="M25" i="13" s="1"/>
  <c r="I25" i="13"/>
  <c r="K25" i="13"/>
  <c r="O25" i="13"/>
  <c r="Q25" i="13"/>
  <c r="V25" i="13"/>
  <c r="G26" i="13"/>
  <c r="M26" i="13" s="1"/>
  <c r="I26" i="13"/>
  <c r="K26" i="13"/>
  <c r="O26" i="13"/>
  <c r="Q26" i="13"/>
  <c r="V26" i="13"/>
  <c r="G27" i="13"/>
  <c r="I27" i="13"/>
  <c r="K27" i="13"/>
  <c r="M27" i="13"/>
  <c r="O27" i="13"/>
  <c r="Q27" i="13"/>
  <c r="V27" i="13"/>
  <c r="G29" i="13"/>
  <c r="M29" i="13" s="1"/>
  <c r="I29" i="13"/>
  <c r="K29" i="13"/>
  <c r="O29" i="13"/>
  <c r="Q29" i="13"/>
  <c r="V29" i="13"/>
  <c r="G40" i="13"/>
  <c r="M40" i="13" s="1"/>
  <c r="I40" i="13"/>
  <c r="K40" i="13"/>
  <c r="O40" i="13"/>
  <c r="Q40" i="13"/>
  <c r="V40" i="13"/>
  <c r="G42" i="13"/>
  <c r="M42" i="13" s="1"/>
  <c r="I42" i="13"/>
  <c r="I39" i="13" s="1"/>
  <c r="K42" i="13"/>
  <c r="O42" i="13"/>
  <c r="Q42" i="13"/>
  <c r="V42" i="13"/>
  <c r="G44" i="13"/>
  <c r="M44" i="13" s="1"/>
  <c r="I44" i="13"/>
  <c r="K44" i="13"/>
  <c r="O44" i="13"/>
  <c r="Q44" i="13"/>
  <c r="V44" i="13"/>
  <c r="G46" i="13"/>
  <c r="I46" i="13"/>
  <c r="K46" i="13"/>
  <c r="M46" i="13"/>
  <c r="O46" i="13"/>
  <c r="Q46" i="13"/>
  <c r="V46" i="13"/>
  <c r="G48" i="13"/>
  <c r="M48" i="13" s="1"/>
  <c r="I48" i="13"/>
  <c r="K48" i="13"/>
  <c r="O48" i="13"/>
  <c r="Q48" i="13"/>
  <c r="V48" i="13"/>
  <c r="G53" i="13"/>
  <c r="I53" i="13"/>
  <c r="K53" i="13"/>
  <c r="M53" i="13"/>
  <c r="O53" i="13"/>
  <c r="Q53" i="13"/>
  <c r="V53" i="13"/>
  <c r="G55" i="13"/>
  <c r="M55" i="13" s="1"/>
  <c r="I55" i="13"/>
  <c r="K55" i="13"/>
  <c r="O55" i="13"/>
  <c r="Q55" i="13"/>
  <c r="V55" i="13"/>
  <c r="G58" i="13"/>
  <c r="M58" i="13" s="1"/>
  <c r="I58" i="13"/>
  <c r="K58" i="13"/>
  <c r="O58" i="13"/>
  <c r="Q58" i="13"/>
  <c r="V58" i="13"/>
  <c r="G64" i="13"/>
  <c r="I64" i="13"/>
  <c r="K64" i="13"/>
  <c r="M64" i="13"/>
  <c r="O64" i="13"/>
  <c r="Q64" i="13"/>
  <c r="V64" i="13"/>
  <c r="G67" i="13"/>
  <c r="M67" i="13" s="1"/>
  <c r="I67" i="13"/>
  <c r="K67" i="13"/>
  <c r="O67" i="13"/>
  <c r="Q67" i="13"/>
  <c r="Q66" i="13" s="1"/>
  <c r="V67" i="13"/>
  <c r="G69" i="13"/>
  <c r="M69" i="13" s="1"/>
  <c r="I69" i="13"/>
  <c r="K69" i="13"/>
  <c r="O69" i="13"/>
  <c r="Q69" i="13"/>
  <c r="V69" i="13"/>
  <c r="G71" i="13"/>
  <c r="G66" i="13" s="1"/>
  <c r="I59" i="1" s="1"/>
  <c r="I71" i="13"/>
  <c r="K71" i="13"/>
  <c r="O71" i="13"/>
  <c r="Q71" i="13"/>
  <c r="V71" i="13"/>
  <c r="G72" i="13"/>
  <c r="M72" i="13" s="1"/>
  <c r="I72" i="13"/>
  <c r="K72" i="13"/>
  <c r="O72" i="13"/>
  <c r="Q72" i="13"/>
  <c r="V72" i="13"/>
  <c r="G78" i="13"/>
  <c r="M78" i="13" s="1"/>
  <c r="I78" i="13"/>
  <c r="K78" i="13"/>
  <c r="O78" i="13"/>
  <c r="O77" i="13" s="1"/>
  <c r="Q78" i="13"/>
  <c r="V78" i="13"/>
  <c r="G81" i="13"/>
  <c r="M81" i="13" s="1"/>
  <c r="I81" i="13"/>
  <c r="K81" i="13"/>
  <c r="O81" i="13"/>
  <c r="Q81" i="13"/>
  <c r="V81" i="13"/>
  <c r="G83" i="13"/>
  <c r="I83" i="13"/>
  <c r="K83" i="13"/>
  <c r="M83" i="13"/>
  <c r="O83" i="13"/>
  <c r="Q83" i="13"/>
  <c r="V83" i="13"/>
  <c r="G89" i="13"/>
  <c r="M89" i="13" s="1"/>
  <c r="M88" i="13" s="1"/>
  <c r="I89" i="13"/>
  <c r="I88" i="13" s="1"/>
  <c r="K89" i="13"/>
  <c r="K88" i="13" s="1"/>
  <c r="O89" i="13"/>
  <c r="O88" i="13" s="1"/>
  <c r="Q89" i="13"/>
  <c r="Q88" i="13" s="1"/>
  <c r="V89" i="13"/>
  <c r="V88" i="13" s="1"/>
  <c r="AE91" i="13"/>
  <c r="F42" i="1" s="1"/>
  <c r="G9" i="12"/>
  <c r="M9" i="12" s="1"/>
  <c r="I9" i="12"/>
  <c r="I8" i="12" s="1"/>
  <c r="K9" i="12"/>
  <c r="O9" i="12"/>
  <c r="O8" i="12" s="1"/>
  <c r="Q9" i="12"/>
  <c r="V9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7" i="12"/>
  <c r="M27" i="12" s="1"/>
  <c r="I27" i="12"/>
  <c r="K27" i="12"/>
  <c r="O27" i="12"/>
  <c r="Q27" i="12"/>
  <c r="V27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M41" i="12" s="1"/>
  <c r="I41" i="12"/>
  <c r="K41" i="12"/>
  <c r="O41" i="12"/>
  <c r="Q41" i="12"/>
  <c r="V41" i="12"/>
  <c r="G43" i="12"/>
  <c r="I43" i="12"/>
  <c r="K43" i="12"/>
  <c r="M43" i="12"/>
  <c r="O43" i="12"/>
  <c r="Q43" i="12"/>
  <c r="V43" i="12"/>
  <c r="G49" i="12"/>
  <c r="M49" i="12" s="1"/>
  <c r="I49" i="12"/>
  <c r="K49" i="12"/>
  <c r="O49" i="12"/>
  <c r="Q49" i="12"/>
  <c r="V49" i="12"/>
  <c r="G64" i="12"/>
  <c r="M64" i="12" s="1"/>
  <c r="I64" i="12"/>
  <c r="K64" i="12"/>
  <c r="O64" i="12"/>
  <c r="Q64" i="12"/>
  <c r="V64" i="12"/>
  <c r="G70" i="12"/>
  <c r="M70" i="12" s="1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G78" i="12"/>
  <c r="M78" i="12" s="1"/>
  <c r="I78" i="12"/>
  <c r="K78" i="12"/>
  <c r="O78" i="12"/>
  <c r="Q78" i="12"/>
  <c r="V78" i="12"/>
  <c r="G81" i="12"/>
  <c r="M81" i="12" s="1"/>
  <c r="I81" i="12"/>
  <c r="K81" i="12"/>
  <c r="O81" i="12"/>
  <c r="Q81" i="12"/>
  <c r="V81" i="12"/>
  <c r="G84" i="12"/>
  <c r="M84" i="12" s="1"/>
  <c r="I84" i="12"/>
  <c r="K84" i="12"/>
  <c r="O84" i="12"/>
  <c r="Q84" i="12"/>
  <c r="V84" i="12"/>
  <c r="G93" i="12"/>
  <c r="M93" i="12" s="1"/>
  <c r="I93" i="12"/>
  <c r="K93" i="12"/>
  <c r="O93" i="12"/>
  <c r="Q93" i="12"/>
  <c r="V93" i="12"/>
  <c r="G97" i="12"/>
  <c r="M97" i="12" s="1"/>
  <c r="I97" i="12"/>
  <c r="K97" i="12"/>
  <c r="O97" i="12"/>
  <c r="Q97" i="12"/>
  <c r="V97" i="12"/>
  <c r="G99" i="12"/>
  <c r="M99" i="12" s="1"/>
  <c r="I99" i="12"/>
  <c r="K99" i="12"/>
  <c r="O99" i="12"/>
  <c r="Q99" i="12"/>
  <c r="V99" i="12"/>
  <c r="G101" i="12"/>
  <c r="I101" i="12"/>
  <c r="K101" i="12"/>
  <c r="M101" i="12"/>
  <c r="O101" i="12"/>
  <c r="Q101" i="12"/>
  <c r="V101" i="12"/>
  <c r="G108" i="12"/>
  <c r="M108" i="12" s="1"/>
  <c r="I108" i="12"/>
  <c r="K108" i="12"/>
  <c r="O108" i="12"/>
  <c r="Q108" i="12"/>
  <c r="V108" i="12"/>
  <c r="G111" i="12"/>
  <c r="M111" i="12" s="1"/>
  <c r="I111" i="12"/>
  <c r="K111" i="12"/>
  <c r="O111" i="12"/>
  <c r="Q111" i="12"/>
  <c r="V111" i="12"/>
  <c r="G113" i="12"/>
  <c r="I113" i="12"/>
  <c r="K113" i="12"/>
  <c r="M113" i="12"/>
  <c r="O113" i="12"/>
  <c r="Q113" i="12"/>
  <c r="V113" i="12"/>
  <c r="G116" i="12"/>
  <c r="M116" i="12" s="1"/>
  <c r="I116" i="12"/>
  <c r="K116" i="12"/>
  <c r="O116" i="12"/>
  <c r="Q116" i="12"/>
  <c r="V116" i="12"/>
  <c r="G118" i="12"/>
  <c r="M118" i="12" s="1"/>
  <c r="I118" i="12"/>
  <c r="I110" i="12" s="1"/>
  <c r="K118" i="12"/>
  <c r="O118" i="12"/>
  <c r="Q118" i="12"/>
  <c r="V118" i="12"/>
  <c r="G120" i="12"/>
  <c r="M120" i="12" s="1"/>
  <c r="I120" i="12"/>
  <c r="K120" i="12"/>
  <c r="O120" i="12"/>
  <c r="Q120" i="12"/>
  <c r="V120" i="12"/>
  <c r="G125" i="12"/>
  <c r="M125" i="12" s="1"/>
  <c r="I125" i="12"/>
  <c r="K125" i="12"/>
  <c r="O125" i="12"/>
  <c r="Q125" i="12"/>
  <c r="V125" i="12"/>
  <c r="I130" i="12"/>
  <c r="V130" i="12"/>
  <c r="G131" i="12"/>
  <c r="G130" i="12" s="1"/>
  <c r="I131" i="12"/>
  <c r="K131" i="12"/>
  <c r="M131" i="12"/>
  <c r="O131" i="12"/>
  <c r="Q131" i="12"/>
  <c r="Q130" i="12" s="1"/>
  <c r="V131" i="12"/>
  <c r="G133" i="12"/>
  <c r="M133" i="12" s="1"/>
  <c r="I133" i="12"/>
  <c r="K133" i="12"/>
  <c r="O133" i="12"/>
  <c r="Q133" i="12"/>
  <c r="V133" i="12"/>
  <c r="K136" i="12"/>
  <c r="G137" i="12"/>
  <c r="M137" i="12" s="1"/>
  <c r="I137" i="12"/>
  <c r="K137" i="12"/>
  <c r="O137" i="12"/>
  <c r="Q137" i="12"/>
  <c r="V137" i="12"/>
  <c r="G140" i="12"/>
  <c r="M140" i="12" s="1"/>
  <c r="I140" i="12"/>
  <c r="I136" i="12" s="1"/>
  <c r="K140" i="12"/>
  <c r="O140" i="12"/>
  <c r="Q140" i="12"/>
  <c r="V140" i="12"/>
  <c r="G143" i="12"/>
  <c r="I143" i="12"/>
  <c r="K143" i="12"/>
  <c r="M143" i="12"/>
  <c r="O143" i="12"/>
  <c r="Q143" i="12"/>
  <c r="V143" i="12"/>
  <c r="G146" i="12"/>
  <c r="M146" i="12" s="1"/>
  <c r="I146" i="12"/>
  <c r="K146" i="12"/>
  <c r="O146" i="12"/>
  <c r="Q146" i="12"/>
  <c r="V146" i="12"/>
  <c r="I147" i="12"/>
  <c r="G148" i="12"/>
  <c r="G147" i="12" s="1"/>
  <c r="I148" i="12"/>
  <c r="K148" i="12"/>
  <c r="K147" i="12" s="1"/>
  <c r="O148" i="12"/>
  <c r="O147" i="12" s="1"/>
  <c r="Q148" i="12"/>
  <c r="Q147" i="12" s="1"/>
  <c r="V148" i="12"/>
  <c r="V147" i="12" s="1"/>
  <c r="G160" i="12"/>
  <c r="I160" i="12"/>
  <c r="G161" i="12"/>
  <c r="M161" i="12" s="1"/>
  <c r="M160" i="12" s="1"/>
  <c r="I161" i="12"/>
  <c r="K161" i="12"/>
  <c r="K160" i="12" s="1"/>
  <c r="O161" i="12"/>
  <c r="O160" i="12" s="1"/>
  <c r="Q161" i="12"/>
  <c r="Q160" i="12" s="1"/>
  <c r="V161" i="12"/>
  <c r="V160" i="12" s="1"/>
  <c r="G163" i="12"/>
  <c r="I163" i="12"/>
  <c r="K163" i="12"/>
  <c r="M163" i="12"/>
  <c r="O163" i="12"/>
  <c r="Q163" i="12"/>
  <c r="V163" i="12"/>
  <c r="G165" i="12"/>
  <c r="M165" i="12" s="1"/>
  <c r="I165" i="12"/>
  <c r="K165" i="12"/>
  <c r="O165" i="12"/>
  <c r="Q165" i="12"/>
  <c r="V165" i="12"/>
  <c r="G167" i="12"/>
  <c r="M167" i="12" s="1"/>
  <c r="I167" i="12"/>
  <c r="K167" i="12"/>
  <c r="O167" i="12"/>
  <c r="Q167" i="12"/>
  <c r="V167" i="12"/>
  <c r="G169" i="12"/>
  <c r="M169" i="12" s="1"/>
  <c r="I169" i="12"/>
  <c r="K169" i="12"/>
  <c r="O169" i="12"/>
  <c r="Q169" i="12"/>
  <c r="V169" i="12"/>
  <c r="G174" i="12"/>
  <c r="M174" i="12" s="1"/>
  <c r="I174" i="12"/>
  <c r="K174" i="12"/>
  <c r="O174" i="12"/>
  <c r="Q174" i="12"/>
  <c r="V174" i="12"/>
  <c r="AE176" i="12"/>
  <c r="F41" i="1" s="1"/>
  <c r="I20" i="1"/>
  <c r="I18" i="1"/>
  <c r="J28" i="1"/>
  <c r="J26" i="1"/>
  <c r="G38" i="1"/>
  <c r="F38" i="1"/>
  <c r="J23" i="1"/>
  <c r="J24" i="1"/>
  <c r="J25" i="1"/>
  <c r="J27" i="1"/>
  <c r="E24" i="1"/>
  <c r="E26" i="1"/>
  <c r="M77" i="13" l="1"/>
  <c r="O136" i="12"/>
  <c r="M136" i="12"/>
  <c r="G8" i="12"/>
  <c r="V77" i="13"/>
  <c r="G77" i="13"/>
  <c r="I61" i="1" s="1"/>
  <c r="I66" i="13"/>
  <c r="Q39" i="13"/>
  <c r="G8" i="14"/>
  <c r="M130" i="12"/>
  <c r="I69" i="12"/>
  <c r="Q8" i="12"/>
  <c r="G88" i="13"/>
  <c r="I62" i="1" s="1"/>
  <c r="Q77" i="13"/>
  <c r="K8" i="13"/>
  <c r="G132" i="14"/>
  <c r="K115" i="14"/>
  <c r="V98" i="14"/>
  <c r="G98" i="14"/>
  <c r="I58" i="1" s="1"/>
  <c r="I57" i="14"/>
  <c r="O8" i="15"/>
  <c r="F43" i="1"/>
  <c r="G162" i="12"/>
  <c r="V8" i="12"/>
  <c r="O69" i="12"/>
  <c r="O39" i="13"/>
  <c r="K39" i="13"/>
  <c r="I8" i="13"/>
  <c r="M57" i="14"/>
  <c r="Q162" i="12"/>
  <c r="V136" i="12"/>
  <c r="K110" i="12"/>
  <c r="G110" i="12"/>
  <c r="V69" i="12"/>
  <c r="V132" i="14"/>
  <c r="O98" i="14"/>
  <c r="O79" i="14"/>
  <c r="O57" i="14"/>
  <c r="F40" i="1"/>
  <c r="F44" i="1"/>
  <c r="O162" i="12"/>
  <c r="Q136" i="12"/>
  <c r="O130" i="12"/>
  <c r="V110" i="12"/>
  <c r="K69" i="12"/>
  <c r="K8" i="12"/>
  <c r="K77" i="13"/>
  <c r="G57" i="14"/>
  <c r="O8" i="14"/>
  <c r="V8" i="13"/>
  <c r="O132" i="14"/>
  <c r="M131" i="14"/>
  <c r="M130" i="14" s="1"/>
  <c r="Q115" i="14"/>
  <c r="V162" i="12"/>
  <c r="K162" i="12"/>
  <c r="M148" i="12"/>
  <c r="M147" i="12" s="1"/>
  <c r="K130" i="12"/>
  <c r="Q110" i="12"/>
  <c r="Q69" i="12"/>
  <c r="V66" i="13"/>
  <c r="O66" i="13"/>
  <c r="O8" i="13"/>
  <c r="G8" i="13"/>
  <c r="G91" i="13" s="1"/>
  <c r="Q8" i="13"/>
  <c r="M135" i="14"/>
  <c r="M132" i="14" s="1"/>
  <c r="M98" i="14"/>
  <c r="K79" i="14"/>
  <c r="Q57" i="14"/>
  <c r="Q8" i="14"/>
  <c r="K8" i="14"/>
  <c r="I162" i="12"/>
  <c r="O110" i="12"/>
  <c r="I77" i="13"/>
  <c r="K66" i="13"/>
  <c r="V39" i="13"/>
  <c r="I132" i="14"/>
  <c r="I98" i="14"/>
  <c r="V57" i="14"/>
  <c r="I8" i="14"/>
  <c r="I19" i="1"/>
  <c r="F47" i="1"/>
  <c r="V8" i="15"/>
  <c r="G14" i="15"/>
  <c r="Q8" i="15"/>
  <c r="F39" i="1"/>
  <c r="F48" i="1" s="1"/>
  <c r="G23" i="1" s="1"/>
  <c r="K8" i="15"/>
  <c r="I8" i="15"/>
  <c r="M9" i="15"/>
  <c r="M8" i="15" s="1"/>
  <c r="AF14" i="15"/>
  <c r="M115" i="14"/>
  <c r="M79" i="14"/>
  <c r="G115" i="14"/>
  <c r="G79" i="14"/>
  <c r="AF144" i="14"/>
  <c r="M39" i="14"/>
  <c r="M8" i="14" s="1"/>
  <c r="M39" i="13"/>
  <c r="AF91" i="13"/>
  <c r="M18" i="13"/>
  <c r="M8" i="13" s="1"/>
  <c r="G39" i="13"/>
  <c r="M71" i="13"/>
  <c r="M66" i="13" s="1"/>
  <c r="M69" i="12"/>
  <c r="M162" i="12"/>
  <c r="M110" i="12"/>
  <c r="G136" i="12"/>
  <c r="AF176" i="12"/>
  <c r="G69" i="12"/>
  <c r="M17" i="12"/>
  <c r="M8" i="12" s="1"/>
  <c r="J47" i="1"/>
  <c r="J43" i="1"/>
  <c r="J39" i="1"/>
  <c r="J48" i="1" s="1"/>
  <c r="J42" i="1"/>
  <c r="J41" i="1"/>
  <c r="J44" i="1"/>
  <c r="J46" i="1"/>
  <c r="J40" i="1"/>
  <c r="J45" i="1"/>
  <c r="G45" i="1" l="1"/>
  <c r="H45" i="1" s="1"/>
  <c r="I45" i="1" s="1"/>
  <c r="G44" i="1"/>
  <c r="H44" i="1"/>
  <c r="I44" i="1" s="1"/>
  <c r="I57" i="1"/>
  <c r="G144" i="14"/>
  <c r="I63" i="1"/>
  <c r="I17" i="1" s="1"/>
  <c r="I56" i="1"/>
  <c r="G41" i="1"/>
  <c r="H41" i="1" s="1"/>
  <c r="I41" i="1" s="1"/>
  <c r="G40" i="1"/>
  <c r="H40" i="1" s="1"/>
  <c r="I40" i="1" s="1"/>
  <c r="G43" i="1"/>
  <c r="H43" i="1" s="1"/>
  <c r="I43" i="1" s="1"/>
  <c r="G42" i="1"/>
  <c r="H42" i="1" s="1"/>
  <c r="I42" i="1" s="1"/>
  <c r="I55" i="1"/>
  <c r="G176" i="12"/>
  <c r="I60" i="1"/>
  <c r="G46" i="1"/>
  <c r="H46" i="1" s="1"/>
  <c r="I46" i="1" s="1"/>
  <c r="G39" i="1"/>
  <c r="G47" i="1"/>
  <c r="H47" i="1" s="1"/>
  <c r="I47" i="1" s="1"/>
  <c r="A23" i="1"/>
  <c r="I16" i="1" l="1"/>
  <c r="I21" i="1" s="1"/>
  <c r="I65" i="1"/>
  <c r="H39" i="1"/>
  <c r="G48" i="1"/>
  <c r="G24" i="1"/>
  <c r="A24" i="1"/>
  <c r="J62" i="1" l="1"/>
  <c r="J64" i="1"/>
  <c r="J55" i="1"/>
  <c r="J60" i="1"/>
  <c r="J57" i="1"/>
  <c r="J59" i="1"/>
  <c r="J58" i="1"/>
  <c r="J56" i="1"/>
  <c r="J63" i="1"/>
  <c r="J61" i="1"/>
  <c r="G25" i="1"/>
  <c r="A25" i="1" s="1"/>
  <c r="G28" i="1"/>
  <c r="I39" i="1"/>
  <c r="I48" i="1" s="1"/>
  <c r="H48" i="1"/>
  <c r="J65" i="1" l="1"/>
  <c r="G26" i="1"/>
  <c r="A26" i="1"/>
  <c r="A27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0D2A38FA-333C-4D3F-AB91-4E5D0B580CA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29916BA-DACE-4D7A-B46B-26BAD764310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0029F5E7-E606-43EC-AE61-CD8902A2729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8C928C8-430B-4648-A3F5-4FE7BF505FB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9F479A76-E02D-4751-BD2B-06A1CF584C5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AEA93BE-E8EE-473A-9C5D-83348A1DBB1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FC4D2036-6EA6-4528-ABF3-863872F7E98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6750F49-A1FE-4741-8594-B9176765180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<sst xmlns="http://schemas.openxmlformats.org/spreadsheetml/2006/main" count="1634" uniqueCount="390">
  <si>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</si>
  <si>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</si>
  <si>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</si>
  <si>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</si>
  <si>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</si>
  <si>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</si>
  <si>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</si>
  <si>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</si>
  <si>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</si>
  <si>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</si>
  <si>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</si>
  <si>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</si>
  <si>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</si>
  <si>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</si>
  <si>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</si>
  <si>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</si>
  <si>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</si>
  <si>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</si>
  <si>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</si>
  <si>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</si>
  <si>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</si>
  <si>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</si>
  <si>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</si>
  <si>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</si>
  <si>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</si>
  <si>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</si>
  <si>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</si>
  <si>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</si>
  <si>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</si>
  <si>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</si>
  <si>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</si>
  <si>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</si>
  <si>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</si>
  <si>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</si>
  <si>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</si>
  <si>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</si>
  <si>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</si>
  <si>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</si>
  <si>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</si>
  <si>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</si>
  <si>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</si>
  <si>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</si>
  <si>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</si>
  <si>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27_04_2022</t>
  </si>
  <si>
    <t>Lesopark Barbořina v Kroměříži - Město Kroměříž</t>
  </si>
  <si>
    <t>Stavba</t>
  </si>
  <si>
    <t>SO01</t>
  </si>
  <si>
    <t>Terénní úprva s přístřeškem, štěrková zpevněná plocha s kam schůdky, info tabule</t>
  </si>
  <si>
    <t>01</t>
  </si>
  <si>
    <t>SO02</t>
  </si>
  <si>
    <t>Dřevěný posed, dopadové plochy, drobná terénní úprava, info tabule</t>
  </si>
  <si>
    <t>SO03</t>
  </si>
  <si>
    <t>Přístřešek s možností rozdělání ohně, drobná TÚ</t>
  </si>
  <si>
    <t>VRN</t>
  </si>
  <si>
    <t>Vedlejší rozpočtové náklady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</si>
  <si>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</si>
  <si>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</si>
  <si>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</si>
  <si>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</si>
  <si>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</si>
  <si>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</si>
  <si>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</si>
  <si>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</si>
  <si>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21</t>
  </si>
  <si>
    <t>3</t>
  </si>
  <si>
    <t>Svislé a kompletní konstrukce</t>
  </si>
  <si>
    <t>5</t>
  </si>
  <si>
    <t>Doplňující práce na komunikaci</t>
  </si>
  <si>
    <t>Komunikace</t>
  </si>
  <si>
    <t>63</t>
  </si>
  <si>
    <t>Podlahy a podlahové konstrukce</t>
  </si>
  <si>
    <t>99</t>
  </si>
  <si>
    <t>Staveništní přesun hmot</t>
  </si>
  <si>
    <t>711</t>
  </si>
  <si>
    <t>Izolace proti vodě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</si>
  <si>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</si>
  <si>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</si>
  <si>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</si>
  <si>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</si>
  <si>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</si>
  <si>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</si>
  <si>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</si>
  <si>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</si>
  <si>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</si>
  <si>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</si>
  <si>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</si>
  <si>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</si>
  <si>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</si>
  <si>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</si>
  <si>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</si>
  <si>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</si>
  <si>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</si>
  <si>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</si>
  <si>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</si>
  <si>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</si>
  <si>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</si>
  <si>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</si>
  <si>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</si>
  <si>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</si>
  <si>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</si>
  <si>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</si>
  <si>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</si>
  <si>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</si>
  <si>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</si>
  <si>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121101100R00</t>
  </si>
  <si>
    <t>Sejmutí ornice, pl. do 400 m2, přemístění do 50 m</t>
  </si>
  <si>
    <t>m3</t>
  </si>
  <si>
    <t>RTS 22/ I</t>
  </si>
  <si>
    <t>Práce</t>
  </si>
  <si>
    <t>POL1_</t>
  </si>
  <si>
    <t>Začátek provozního součtu</t>
  </si>
  <si>
    <t>VV</t>
  </si>
  <si>
    <t xml:space="preserve">  zpevněné plocha před posezením (lichoběžník) : (12,0+7,0)*6,8/2</t>
  </si>
  <si>
    <t xml:space="preserve">  posezení : (3,76*4,22)</t>
  </si>
  <si>
    <t>Konec provozního součtu</t>
  </si>
  <si>
    <t>80,4672*0,1</t>
  </si>
  <si>
    <t>131201110R00</t>
  </si>
  <si>
    <t>Hloubení nezapaž. jam hor.3 do 50 m3, STROJNĚ</t>
  </si>
  <si>
    <t>posezení úroveň -0,100 : (5,5*0,6/2)*5,9</t>
  </si>
  <si>
    <t>132201110R00</t>
  </si>
  <si>
    <t>Hloubení rýh š.do 60 cm v hor.3 do 50 m3, STROJNĚ</t>
  </si>
  <si>
    <t>POL1_0</t>
  </si>
  <si>
    <t xml:space="preserve">opěrná zídka : </t>
  </si>
  <si>
    <t>gabion š.300 úroveň -1,100 : 0,3*1,015*(3,0)</t>
  </si>
  <si>
    <t>gabion š.500 úroveň -1,100 : 0,5*1,015*(3,22)</t>
  </si>
  <si>
    <t>gabion sezení š.500 úroveň -0,300 : 0,5*0,2*(1,72)</t>
  </si>
  <si>
    <t/>
  </si>
  <si>
    <t>základ schodiště vyhlídka úroveň -0,240 : 0,5*0,9*(3,74)</t>
  </si>
  <si>
    <t>základ schodiště posezení úroveň -1,100 : 1,0*((2,5+0,895)*2,2/2)</t>
  </si>
  <si>
    <t>základové patky úroveň -1,100 : 1,0*(1,0*1,0)*4</t>
  </si>
  <si>
    <t>162701105R00</t>
  </si>
  <si>
    <t>Vodorovné přemístění výkopku z hor.1-4 do 10000 m</t>
  </si>
  <si>
    <t>167101101R00</t>
  </si>
  <si>
    <t>Nakládání výkopku z hor.1-4 v množství do 100 m3</t>
  </si>
  <si>
    <t>171201201R00</t>
  </si>
  <si>
    <t>Uložení sypaniny na skl.-sypanina na výšku přes 2m</t>
  </si>
  <si>
    <t>174101101R00</t>
  </si>
  <si>
    <t>Zásyp jam, rýh, šachet se zhutněním</t>
  </si>
  <si>
    <t>zpevněné plocha před posezením : 2,0</t>
  </si>
  <si>
    <t>181301102R00</t>
  </si>
  <si>
    <t>Rozprostření ornice, rovina, tl. 10-15 cm,do 500m2</t>
  </si>
  <si>
    <t>m2</t>
  </si>
  <si>
    <t>80,4672</t>
  </si>
  <si>
    <t>199000005R00</t>
  </si>
  <si>
    <t>Poplatek za skládku zeminy 1- 4, č. dle katal. odpadů 17 05 04</t>
  </si>
  <si>
    <t>t</t>
  </si>
  <si>
    <t xml:space="preserve">  posezení úroveň -0,100 : (5,5*0,6/2)*5,9</t>
  </si>
  <si>
    <t xml:space="preserve">  </t>
  </si>
  <si>
    <t xml:space="preserve">  opěrná zídka : </t>
  </si>
  <si>
    <t xml:space="preserve">  gabion š.300 úroveň -1,100 : 0,3*1,015*(3,0)</t>
  </si>
  <si>
    <t xml:space="preserve">  gabion š.500 úroveň -1,100 : 0,5*1,015*(3,22)</t>
  </si>
  <si>
    <t xml:space="preserve">  gabion sezení š.500 úroveň -0,300 : 0,5*0,2*(1,72)</t>
  </si>
  <si>
    <t xml:space="preserve">  základ schodiště vyhlídka úroveň -0,240 : 0,5*0,9*(3,74)</t>
  </si>
  <si>
    <t xml:space="preserve">  základ schodiště posezení úroveň -1,100 : 1,0*((2,5+0,895)*2,2/2)</t>
  </si>
  <si>
    <t xml:space="preserve">  základové patky úroveň -1,100 : 1,0*(1,0*1,0)*4</t>
  </si>
  <si>
    <t>cca 1,7t/m3 : 21,87215*1,7</t>
  </si>
  <si>
    <t>58330002.AR</t>
  </si>
  <si>
    <t>Štěrkopísek k zásypu</t>
  </si>
  <si>
    <t>SPCM</t>
  </si>
  <si>
    <t>Specifikace</t>
  </si>
  <si>
    <t>POL3_</t>
  </si>
  <si>
    <t xml:space="preserve">  zpevněné plocha před posezením : 2,0</t>
  </si>
  <si>
    <t>cca 1,7t/m3 : 2,0*1,7*1,05</t>
  </si>
  <si>
    <t>271531114R00</t>
  </si>
  <si>
    <t>Polštář základu z kameniva drceného 0/32 mm</t>
  </si>
  <si>
    <t>274321321R00</t>
  </si>
  <si>
    <t>Železobeton základových pasů C 20/25 XF2</t>
  </si>
  <si>
    <t>základ schodiště vyhlídka úroveň -0,240 : 0,5*1,0*(3,74)</t>
  </si>
  <si>
    <t>274351215R00</t>
  </si>
  <si>
    <t>Bednění stěn základových pasů - zřízení</t>
  </si>
  <si>
    <t>základ schodiště vyhlídka úroveň -0,240 : 0,2*(3,74)*2</t>
  </si>
  <si>
    <t>274351216R00</t>
  </si>
  <si>
    <t>Bednění stěn základových pasů - odstranění</t>
  </si>
  <si>
    <t>274361821R00</t>
  </si>
  <si>
    <t>Výztuž základ. pasů z betonářské oceli 10505 (R)</t>
  </si>
  <si>
    <t xml:space="preserve">  základ schodiště vyhlídka úroveň -0,240 : 0,5*1,0*(3,74)</t>
  </si>
  <si>
    <t>cca 90,0kg/m3 : 4,41765*90,0/1000</t>
  </si>
  <si>
    <t>275321321R00</t>
  </si>
  <si>
    <t>Železobeton základových patek C 20/25 XF2</t>
  </si>
  <si>
    <t>základové patky úroveň -1,100 : 1,015*(1,0*1,0)*4</t>
  </si>
  <si>
    <t>275351215R00</t>
  </si>
  <si>
    <t>Bednění stěn základových patek - zřízení</t>
  </si>
  <si>
    <t>základ schodiště posezení úroveň -1,100 - orientačně, dle terénu!!! : 5,0</t>
  </si>
  <si>
    <t>275351216R00</t>
  </si>
  <si>
    <t>Bednění stěn základových patek - odstranění</t>
  </si>
  <si>
    <t>Indiv</t>
  </si>
  <si>
    <t>275361821R00</t>
  </si>
  <si>
    <t>Výztuž základ. patek z betonářské oceli 10 505 (R)</t>
  </si>
  <si>
    <t xml:space="preserve">  základové patky úroveň -1,100 : 1,015*(1,0*1,0)*4</t>
  </si>
  <si>
    <t>cca 90,0kg/m3 : 7,7945*90,0/1000</t>
  </si>
  <si>
    <t>2 PC 001</t>
  </si>
  <si>
    <t>D+M Betonové patky 300x300x900 mm z PB C20/25 XF2 vč. zemních prací, odvozu, poplatku za skládku</t>
  </si>
  <si>
    <t>ks</t>
  </si>
  <si>
    <t>Vlastní</t>
  </si>
  <si>
    <t>patky zábradlí skalka : 10</t>
  </si>
  <si>
    <t>212572111R00</t>
  </si>
  <si>
    <t>Lože trativodu ze štěrkopísku tříděného</t>
  </si>
  <si>
    <t>PZ5 : 0,25*0,1*(5,7+2,0)</t>
  </si>
  <si>
    <t>212561111RK1</t>
  </si>
  <si>
    <t>Výplň odvodňov. trativodů kam. hrubě drcen. 16 mm kraj Jihomoravský</t>
  </si>
  <si>
    <t>PZ5 : 0,35*0,9*(5,7)</t>
  </si>
  <si>
    <t>0,5*0,5*(2,0)</t>
  </si>
  <si>
    <t>212753116R00</t>
  </si>
  <si>
    <t>Montáž ohebné dren. trubky do rýhy DN 160,bez lože</t>
  </si>
  <si>
    <t>m</t>
  </si>
  <si>
    <t>PZ5 : (5,7+2,0)</t>
  </si>
  <si>
    <t>212971110R00</t>
  </si>
  <si>
    <t>Opláštění trativodů z geotext., do sklonu 1:2,5</t>
  </si>
  <si>
    <t>PZ5 : (0,15*4)*(5,7+2,0)</t>
  </si>
  <si>
    <t>28611223.AR</t>
  </si>
  <si>
    <t>Trubka PVC drenážní flexibilní d 100 mm</t>
  </si>
  <si>
    <t xml:space="preserve">  PZ5 : (5,7+2,0)</t>
  </si>
  <si>
    <t>7,7*1,1</t>
  </si>
  <si>
    <t>69366198R</t>
  </si>
  <si>
    <t>Geotextilie FILTEK 300 g/m2 š. 200cm 100% PP</t>
  </si>
  <si>
    <t xml:space="preserve">  PZ5 : (0,15*4)*(5,7+2,0)</t>
  </si>
  <si>
    <t>4,62*1,2</t>
  </si>
  <si>
    <t>318216213RT2</t>
  </si>
  <si>
    <t>Oplocení gabiony š.300 mm, oko 100x100 mm včetně dodávky lomového kamene kotvení k zákl., ztužujících sloupků, provázání, kce pro dřev prvky</t>
  </si>
  <si>
    <t>1,0*(3,0)</t>
  </si>
  <si>
    <t>318216215RT2</t>
  </si>
  <si>
    <t>Oplocení gabiony š.500 mm, oko 100x100 mm včetně dodávky lomového kamene kotvení k zákl., ztužujících sloupků, provázání, kce pro dřev.prky</t>
  </si>
  <si>
    <t>gabion opěr : 1,0*(3,5)</t>
  </si>
  <si>
    <t>gabion sezení : 0,5*(2,5)</t>
  </si>
  <si>
    <t>564831111R00</t>
  </si>
  <si>
    <t>Podklad ze štěrku po zhutnění tloušťky 10 cm</t>
  </si>
  <si>
    <t>zpevněné plocha před posezením (lichoběžník) : (12,0+7,0)*6,8/2</t>
  </si>
  <si>
    <t>posezení : (3,76*4,22)</t>
  </si>
  <si>
    <t>5 PC 001</t>
  </si>
  <si>
    <t>D+M Štěrkových rohoží z kvalítních HDPE polymerů s tepelně nakašírovanou netkanou geotextilií</t>
  </si>
  <si>
    <t>5 PC 002</t>
  </si>
  <si>
    <t>D+M Terénních schůdků z kam bloků a betonu vč.opracování ostrých hran</t>
  </si>
  <si>
    <t>podesta : (0,34+0,9)*2,18/2</t>
  </si>
  <si>
    <t>stupně : (2,24*1,84/2)</t>
  </si>
  <si>
    <t>5 PC 003</t>
  </si>
  <si>
    <t>D+M Skalky s keři s lokálními rostlinami z hmyzí louky - NENÍ SOUČÁSTÍ PD A ROZPOČTU!!!</t>
  </si>
  <si>
    <t>Kalkul</t>
  </si>
  <si>
    <t>631312611RM1</t>
  </si>
  <si>
    <t>Mazanina betonová tl. 5 - 8 cm C 16/20 z betonu prostého</t>
  </si>
  <si>
    <t xml:space="preserve">podkladní beton pod ŽB pasy : </t>
  </si>
  <si>
    <t>gabion š.300 úroveň -1,100 : 0,3*0,05*(3,0)</t>
  </si>
  <si>
    <t>gabion š.500 úroveň -1,100 : 0,5*0,05*(3,22)</t>
  </si>
  <si>
    <t>základ schodiště vyhlídka úroveň -0,240 : 0,5*0,05*(3,74)</t>
  </si>
  <si>
    <t xml:space="preserve">podkladní beton pod ŽB patky : </t>
  </si>
  <si>
    <t>základové patky úroveň -1,100 : 0,05*(1,0*1,0)*4</t>
  </si>
  <si>
    <t>základ schodiště posezení úroveň -1,100 : 0,05*((2,5+0,895)*2,2/2)</t>
  </si>
  <si>
    <t>998152121R00</t>
  </si>
  <si>
    <t>Přesun hmot, oplocení, zvláštní obj. monol. do 3 m</t>
  </si>
  <si>
    <t>Přesun hmot</t>
  </si>
  <si>
    <t>POL7_</t>
  </si>
  <si>
    <t>711191272RT1</t>
  </si>
  <si>
    <t>Izolace proti zem.vlhkosti,ochran.textilie,svislá materiál ve specifikaci</t>
  </si>
  <si>
    <t>drenáž/gabion : 1,2*(6,0)</t>
  </si>
  <si>
    <t>711823121RT3</t>
  </si>
  <si>
    <t xml:space="preserve">Montáž nopové fólie svisle včetně dodávky fólie </t>
  </si>
  <si>
    <t>711823129RT2</t>
  </si>
  <si>
    <t>Montáž ukončovací lišty k nopové fólii včetně dodávky lišty</t>
  </si>
  <si>
    <t>drenáž/gabion : (6,0)</t>
  </si>
  <si>
    <t xml:space="preserve">  drenáž/gabion : 1,2*(6,0)</t>
  </si>
  <si>
    <t>7,2*1,2</t>
  </si>
  <si>
    <t>998711201R00</t>
  </si>
  <si>
    <t>Přesun hmot pro izolace proti vodě, výšky do 6 m</t>
  </si>
  <si>
    <t>SUM</t>
  </si>
  <si>
    <t>Poznámky uchazeče k zadání</t>
  </si>
  <si>
    <t>POPUZIV</t>
  </si>
  <si>
    <t>END</t>
  </si>
  <si>
    <t>kůrová plocha odměřena CAD : 0,1*65,0</t>
  </si>
  <si>
    <t>kůrová plocha odměřena CAD : 0,2*65,0</t>
  </si>
  <si>
    <t>sezení : 0,4*(5*(2,615*1,8/2))</t>
  </si>
  <si>
    <t>pasy : 0,3*0,8*(2,615)*5</t>
  </si>
  <si>
    <t>patky : 1,1*(0,5*0,5)*2</t>
  </si>
  <si>
    <t>1,1*(0,4*0,4)*1</t>
  </si>
  <si>
    <t>kůrová plocha odměřena CAD : 65,0</t>
  </si>
  <si>
    <t xml:space="preserve">  kůrová plocha odměřena CAD : 0,2*65,0</t>
  </si>
  <si>
    <t xml:space="preserve">  sezení : 0,4*(5*(2,615*1,8/2))</t>
  </si>
  <si>
    <t xml:space="preserve">  pasy : 0,3*0,8*(2,615)*5</t>
  </si>
  <si>
    <t xml:space="preserve">  patky : 1,1*(0,5*0,5)*2</t>
  </si>
  <si>
    <t xml:space="preserve">  1,1*(0,4*0,4)*1</t>
  </si>
  <si>
    <t>cca 1,7t/m3 : 21,571*1,7</t>
  </si>
  <si>
    <t>271571111R00</t>
  </si>
  <si>
    <t>Polštář základu ze štěrkopísku tříděného</t>
  </si>
  <si>
    <t>podsyp pod základovou desku : 0,2*(5*(2,18*1,5/2))</t>
  </si>
  <si>
    <t>273321321R00</t>
  </si>
  <si>
    <t>Železobeton základových desek C 20/25 XF2</t>
  </si>
  <si>
    <t>0,22*(5*(2,615*1,8/2))</t>
  </si>
  <si>
    <t>273351215R00</t>
  </si>
  <si>
    <t>Bednění stěn základových desek - zřízení</t>
  </si>
  <si>
    <t>podsyp pod základovou desku : 0,22*(2,615*5)</t>
  </si>
  <si>
    <t>273351216R00</t>
  </si>
  <si>
    <t>Bednění stěn základových desek - odstranění</t>
  </si>
  <si>
    <t>273361921RU2</t>
  </si>
  <si>
    <t>Výztuž základových desek ze svařovaných sítí průměr drátu 10,0, oka 100/100 mm</t>
  </si>
  <si>
    <t xml:space="preserve">  (5*(2,615*1,8/2))</t>
  </si>
  <si>
    <t>12,35 kg/m2 : 11,7675*12,35/1000*1,2*2</t>
  </si>
  <si>
    <t>274313621R00</t>
  </si>
  <si>
    <t>Beton základových pasů prostý C 20/25 XF2</t>
  </si>
  <si>
    <t>0,3*0,8*(2,615)*5</t>
  </si>
  <si>
    <t>1,1*(0,5*0,5)*2</t>
  </si>
  <si>
    <t xml:space="preserve">  1,1*(0,5*0,5)*2</t>
  </si>
  <si>
    <t>cca 90,0kg/m3 : 0,726*90,0/1000</t>
  </si>
  <si>
    <t>D+M Betonové patky 600x600x900 mm z PB C20/25 XF2 vč. zemních prací, odvozu, poplatku za skládku</t>
  </si>
  <si>
    <t>akátové kůly : 4</t>
  </si>
  <si>
    <t>916581112R00</t>
  </si>
  <si>
    <t>Osazení plast. zahradního obrubníku zapuštěného</t>
  </si>
  <si>
    <t>délka odměřena CAD : 40,0</t>
  </si>
  <si>
    <t>D+M Pryžových desek tl. 70 mm</t>
  </si>
  <si>
    <t>dopadová plocha : (5*(2,615*1,8/2))</t>
  </si>
  <si>
    <t>28324466R</t>
  </si>
  <si>
    <t>Obrubník zahradní plastový GUTTAGARDEN 45x1000mm recyklovaný plast, černý</t>
  </si>
  <si>
    <t>kus</t>
  </si>
  <si>
    <t xml:space="preserve">  délka odměřena CAD : 40,0</t>
  </si>
  <si>
    <t>40,0*1,1</t>
  </si>
  <si>
    <t>0,05*(0,5*0,5)*2</t>
  </si>
  <si>
    <t>0,05*(0,4*0,4)*1</t>
  </si>
  <si>
    <t>631571010R00</t>
  </si>
  <si>
    <t>Zřízení násypu, podlahy nebo střechy, bez dodávky</t>
  </si>
  <si>
    <t>kůrová plocha odměřena CAD : 0,3*65,0</t>
  </si>
  <si>
    <t>10391100R</t>
  </si>
  <si>
    <t>Kůra mulčovací VL</t>
  </si>
  <si>
    <t xml:space="preserve">  kůrová plocha odměřena CAD : 0,3*65,0</t>
  </si>
  <si>
    <t>19,5*1,1</t>
  </si>
  <si>
    <t>0,1*(4,3*4,3)</t>
  </si>
  <si>
    <t>průměrná výška 400 mm : 0,4*(4,2*4,2)</t>
  </si>
  <si>
    <t>drenáž : 0,4*0,5*(3,3+3,7+2,9+2,6)</t>
  </si>
  <si>
    <t>opěrné zídka : 0,15*0,9*(1,0+1,03+1,045+1,0+1,045+1,03)</t>
  </si>
  <si>
    <t>patky : 1,55*(1,0*1,0)*2</t>
  </si>
  <si>
    <t>1,0*(1,0*1,0)*4</t>
  </si>
  <si>
    <t>gabion úroveň -0,100/-0,300 : 0,2*0,35*(1,03+1,045+1,0+1,045+1,03)</t>
  </si>
  <si>
    <t>gabion úroveň -0,260/-0,460 : 0,3*0,4*(0,7+1,08+1,12+1,12+0,64)</t>
  </si>
  <si>
    <t>ohniště : 0,6*(3,14*0,725*0,725)</t>
  </si>
  <si>
    <t>(4,3*4,3)</t>
  </si>
  <si>
    <t xml:space="preserve">  průměrná výška 400 mm : 0,4*(4,2*4,2)</t>
  </si>
  <si>
    <t xml:space="preserve">  drenáž : 0,4*0,5*(3,3+3,7+2,9+2,6)</t>
  </si>
  <si>
    <t xml:space="preserve">  opěrné zídka : 0,15*0,9*(1,0+1,03+1,045+1,0+1,045+1,03)</t>
  </si>
  <si>
    <t xml:space="preserve">  patky : 1,55*(1,0*1,0)*2</t>
  </si>
  <si>
    <t xml:space="preserve">  1,0*(1,0*1,0)*4</t>
  </si>
  <si>
    <t xml:space="preserve">  gabion úroveň -0,100/-0,300 : 0,2*0,35*(1,03+1,045+1,0+1,045+1,03)</t>
  </si>
  <si>
    <t xml:space="preserve">  gabion úroveň -0,260/-0,460 : 0,3*0,4*(0,7+1,08+1,12+1,12+0,64)</t>
  </si>
  <si>
    <t xml:space="preserve">  ohniště : 0,6*(3,14*0,725*0,725)</t>
  </si>
  <si>
    <t>1,7t/m3 : 19,39623*1,7</t>
  </si>
  <si>
    <t>gabion úroveň -0,260/-0,460 : 0,2*0,4*(0,7+1,08+1,12+1,12+0,64)</t>
  </si>
  <si>
    <t>ohniště : 0,2*(3,14*0,725*0,725)</t>
  </si>
  <si>
    <t>cca 90,0kg/m3 : 0,83025*90,0/1000</t>
  </si>
  <si>
    <t>1,55*(1,0*1,0)*2</t>
  </si>
  <si>
    <t xml:space="preserve">  1,55*(1,0*1,0)*2</t>
  </si>
  <si>
    <t>cca 90,0kg/m3 : 7,1*90,0/1000</t>
  </si>
  <si>
    <t>drenáž : 0,4*0,1*(3,3+3,7+2,9+2,6)</t>
  </si>
  <si>
    <t>drenáž : 0,4*0,4*(3,3+3,7+2,9+2,6)</t>
  </si>
  <si>
    <t>drenáž : (3,3+3,7+2,9+2,6)</t>
  </si>
  <si>
    <t>drenáž : (0,15*4)*(3,3+3,7+2,9+2,6)</t>
  </si>
  <si>
    <t xml:space="preserve">  drenáž : (3,3+3,7+2,9+2,6)</t>
  </si>
  <si>
    <t>12,5*1,1</t>
  </si>
  <si>
    <t xml:space="preserve">  drenáž : (0,15*4)*(3,3+3,7+2,9+2,6)</t>
  </si>
  <si>
    <t>7,5*1,2</t>
  </si>
  <si>
    <t>311112315RT3</t>
  </si>
  <si>
    <t>Stěna z tvárnic ztraceného bednění, tl. 15 cm zalití tvárnic betonem C 20/25</t>
  </si>
  <si>
    <t>opěrné zídka : 0,8*(1,0+1,03+1,045+1,0+1,045+1,03)</t>
  </si>
  <si>
    <t>311231136R00</t>
  </si>
  <si>
    <t>Zdivo nosné cihelné z CP 25 P15 na MC 10 vč.vyspárování</t>
  </si>
  <si>
    <t>ohniště : 0,15*(3,14*0,325*0,325)</t>
  </si>
  <si>
    <t>0,63*((3,14*0,725*0,725)-(3,14*0,325*0,325))</t>
  </si>
  <si>
    <t>0,5*(1,05)*5</t>
  </si>
  <si>
    <t>Oplocení gabiony š.400 mm, oko 100x100 mm včetně dodávky lomového kamene kotvení k zákl., ztužujících sloupků, provázání, kce pro dřev.prky</t>
  </si>
  <si>
    <t>0,5*(0,8+1,05*3+0,6)</t>
  </si>
  <si>
    <t>318261224RT1</t>
  </si>
  <si>
    <t>Stříška plotu z desek šířka 200 mm zákrytová deska hladká ZDS 200, přírodní</t>
  </si>
  <si>
    <t>ukončení opěrné zídky : 1,0+1,03+1,045+1,0+1,045+1,03</t>
  </si>
  <si>
    <t>341361821R00</t>
  </si>
  <si>
    <t>Výztuž stěn a příček z betonářské oceli 10 505(R)</t>
  </si>
  <si>
    <t xml:space="preserve">  opěrné zídka : 0,8*(1,0+1,03+1,045+1,0+1,045+1,03)</t>
  </si>
  <si>
    <t>10,0kg/m2 : 4,92*10,0/1000</t>
  </si>
  <si>
    <t>Podklad ze štěrku po zhutnění tloušťky 10-12 cm</t>
  </si>
  <si>
    <t>(3,14*1,6*1,6)-(3,14*0,725*0,725)</t>
  </si>
  <si>
    <t>ohniště : 0,05*(3,14*0,725*0,725)</t>
  </si>
  <si>
    <t>opěrné zídka : 0,15*0,05*(1,0+1,03+1,045+1,0+1,045+1,03)</t>
  </si>
  <si>
    <t>0,05*(1,0*1,0)*2</t>
  </si>
  <si>
    <t>0,05*(1,0*1,0)*4</t>
  </si>
  <si>
    <t>drenáž : 0,5*(3,3+3,7+2,9+2,6)</t>
  </si>
  <si>
    <t xml:space="preserve">  drenáž : 0,5*(3,3+3,7+2,9+2,6)</t>
  </si>
  <si>
    <t>6,25*1,2</t>
  </si>
  <si>
    <t>Zařízení staveniště - veškeré náklady spojené s vybudováním, provozem a odstraněním ZS</t>
  </si>
  <si>
    <t>soubor</t>
  </si>
  <si>
    <t>POL1_1</t>
  </si>
  <si>
    <t>02</t>
  </si>
  <si>
    <t>Geodetické práce - vytyčení všech stávajících podzemních sítí, stavby, IS, skutečného provedení atd</t>
  </si>
  <si>
    <t>04</t>
  </si>
  <si>
    <t>Dokumentace skutečného provedení (5paré)</t>
  </si>
  <si>
    <t>07</t>
  </si>
  <si>
    <t>Zabory veřejného prostranství, dopravní značení atd</t>
  </si>
  <si>
    <t>Poznámky účastníka k zadání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</si>
</sst>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21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39" xfId="0" applyFont="1" applyBorder="1" applyAlignment="1">
      <alignment vertical="top"/>
    </xf>
    <xf numFmtId="49" fontId="16" fillId="0" borderId="39" xfId="0" applyNumberFormat="1" applyFont="1" applyBorder="1" applyAlignment="1">
      <alignment vertical="top"/>
    </xf>
    <xf numFmtId="49" fontId="16" fillId="0" borderId="39" xfId="0" applyNumberFormat="1" applyFont="1" applyBorder="1" applyAlignment="1">
      <alignment horizontal="left" vertical="top" wrapText="1"/>
    </xf>
    <xf numFmtId="0" fontId="16" fillId="0" borderId="39" xfId="0" applyFont="1" applyBorder="1" applyAlignment="1">
      <alignment horizontal="center"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06/relationships/rdRichValueStructure" Target="richData/rdrichvaluestructure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fb t="e">#NAME?</fb>
    <v>4</v>
    <v>1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5" x14ac:dyDescent="0.25"/>
  <sheetData>
    <row r="1" spans="1:7" ht="13" x14ac:dyDescent="0.3">
      <c r="A1" s="21" t="s">
        <v>40</v>
      </c>
    </row>
    <row r="2" spans="1:7" ht="57.75" customHeight="1" x14ac:dyDescent="0.25">
      <c r="A2" s="201" t="s">
        <v>41</v>
      </c>
      <c r="B2" s="201"/>
      <c r="C2" s="201"/>
      <c r="D2" s="201"/>
      <c r="E2" s="201"/>
      <c r="F2" s="201"/>
      <c r="G2" s="20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8"/>
  <sheetViews>
    <sheetView showGridLines="0" topLeftCell="B1" zoomScaleNormal="100" zoomScaleSheetLayoutView="75" workbookViewId="0">
      <selection activeCell="I19" sqref="I19:J19"/>
    </sheetView>
  </sheetViews>
  <sheetFormatPr defaultColWidth="9" defaultRowHeight="12.5" x14ac:dyDescent="0.25"/>
  <cols>
    <col min="1" max="1" width="8.453125" hidden="1" customWidth="1"/>
    <col min="2" max="2" width="13.453125" customWidth="1"/>
    <col min="3" max="3" width="7.453125" style="52" customWidth="1"/>
    <col min="4" max="4" width="15.7265625" style="52" customWidth="1"/>
    <col min="5" max="5" width="9.7265625" style="52" customWidth="1"/>
    <col min="6" max="6" width="11.7265625" customWidth="1"/>
    <col min="7" max="9" width="13" customWidth="1"/>
    <col min="10" max="10" width="5.54296875" customWidth="1"/>
    <col min="11" max="11" width="4.26953125" customWidth="1"/>
    <col min="12" max="15" width="10.7265625" customWidth="1"/>
  </cols>
  <sheetData>
    <row r="1" spans="1:15" ht="33.75" customHeight="1" x14ac:dyDescent="0.25">
      <c r="A1" s="47" t="s">
        <v>38</v>
      </c>
      <c r="B1" s="236" t="s">
        <v>4</v>
      </c>
      <c r="C1" s="237"/>
      <c r="D1" s="237"/>
      <c r="E1" s="237"/>
      <c r="F1" s="237"/>
      <c r="G1" s="237"/>
      <c r="H1" s="237"/>
      <c r="I1" s="237"/>
      <c r="J1" s="238"/>
    </row>
    <row r="2" spans="1:15" ht="36" customHeight="1" x14ac:dyDescent="0.25">
      <c r="A2" s="2"/>
      <c r="B2" s="76" t="s">
        <v>24</v>
      </c>
      <c r="C2" s="77"/>
      <c r="D2" s="78" t="s">
        <v>43</v>
      </c>
      <c r="E2" s="242" t="s">
        <v>44</v>
      </c>
      <c r="F2" s="243"/>
      <c r="G2" s="243"/>
      <c r="H2" s="243"/>
      <c r="I2" s="243"/>
      <c r="J2" s="244"/>
      <c r="O2" s="1"/>
    </row>
    <row r="3" spans="1:15" ht="27" hidden="1" customHeight="1" x14ac:dyDescent="0.25">
      <c r="A3" s="2"/>
      <c r="B3" s="79"/>
      <c r="C3" s="77"/>
      <c r="D3" s="80"/>
      <c r="E3" s="245"/>
      <c r="F3" s="246"/>
      <c r="G3" s="246"/>
      <c r="H3" s="246"/>
      <c r="I3" s="246"/>
      <c r="J3" s="247"/>
    </row>
    <row r="4" spans="1:15" ht="23.25" customHeight="1" x14ac:dyDescent="0.25">
      <c r="A4" s="2"/>
      <c r="B4" s="81"/>
      <c r="C4" s="82"/>
      <c r="D4" s="83"/>
      <c r="E4" s="226"/>
      <c r="F4" s="226"/>
      <c r="G4" s="226"/>
      <c r="H4" s="226"/>
      <c r="I4" s="226"/>
      <c r="J4" s="227"/>
    </row>
    <row r="5" spans="1:15" ht="24" customHeight="1" x14ac:dyDescent="0.25">
      <c r="A5" s="2"/>
      <c r="B5" s="31" t="s">
        <v>23</v>
      </c>
      <c r="D5" s="230"/>
      <c r="E5" s="231"/>
      <c r="F5" s="231"/>
      <c r="G5" s="231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232"/>
      <c r="E6" s="233"/>
      <c r="F6" s="233"/>
      <c r="G6" s="233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234"/>
      <c r="F7" s="235"/>
      <c r="G7" s="235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49"/>
      <c r="E11" s="249"/>
      <c r="F11" s="249"/>
      <c r="G11" s="249"/>
      <c r="H11" s="18" t="s">
        <v>42</v>
      </c>
      <c r="I11" s="85"/>
      <c r="J11" s="8"/>
    </row>
    <row r="12" spans="1:15" ht="15.75" customHeight="1" x14ac:dyDescent="0.25">
      <c r="A12" s="2"/>
      <c r="B12" s="28"/>
      <c r="C12" s="55"/>
      <c r="D12" s="225"/>
      <c r="E12" s="225"/>
      <c r="F12" s="225"/>
      <c r="G12" s="225"/>
      <c r="H12" s="18" t="s">
        <v>36</v>
      </c>
      <c r="I12" s="85"/>
      <c r="J12" s="8"/>
    </row>
    <row r="13" spans="1:15" ht="15.75" customHeight="1" x14ac:dyDescent="0.25">
      <c r="A13" s="2"/>
      <c r="B13" s="29"/>
      <c r="C13" s="56"/>
      <c r="D13" s="84"/>
      <c r="E13" s="228"/>
      <c r="F13" s="229"/>
      <c r="G13" s="229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248"/>
      <c r="F15" s="248"/>
      <c r="G15" s="250"/>
      <c r="H15" s="250"/>
      <c r="I15" s="250" t="s">
        <v>31</v>
      </c>
      <c r="J15" s="251"/>
    </row>
    <row r="16" spans="1:15" ht="23.25" customHeight="1" x14ac:dyDescent="0.25">
      <c r="A16" s="138" t="s">
        <v>26</v>
      </c>
      <c r="B16" s="38" t="s">
        <v>26</v>
      </c>
      <c r="C16" s="62"/>
      <c r="D16" s="63"/>
      <c r="E16" s="214"/>
      <c r="F16" s="215"/>
      <c r="G16" s="214"/>
      <c r="H16" s="215"/>
      <c r="I16" s="214">
        <f>SUMIF(F55:F64,A16,I55:I64)+SUMIF(F55:F64,"PSU",I55:I64)</f>
        <v>0</v>
      </c>
      <c r="J16" s="216"/>
    </row>
    <row r="17" spans="1:10" ht="23.25" customHeight="1" x14ac:dyDescent="0.25">
      <c r="A17" s="138" t="s">
        <v>27</v>
      </c>
      <c r="B17" s="38" t="s">
        <v>27</v>
      </c>
      <c r="C17" s="62"/>
      <c r="D17" s="63"/>
      <c r="E17" s="214"/>
      <c r="F17" s="215"/>
      <c r="G17" s="214"/>
      <c r="H17" s="215"/>
      <c r="I17" s="214">
        <f>SUMIF(F55:F64,A17,I55:I64)</f>
        <v>0</v>
      </c>
      <c r="J17" s="216"/>
    </row>
    <row r="18" spans="1:10" ht="23.25" customHeight="1" x14ac:dyDescent="0.25">
      <c r="A18" s="138" t="s">
        <v>28</v>
      </c>
      <c r="B18" s="38" t="s">
        <v>28</v>
      </c>
      <c r="C18" s="62"/>
      <c r="D18" s="63"/>
      <c r="E18" s="214"/>
      <c r="F18" s="215"/>
      <c r="G18" s="214"/>
      <c r="H18" s="215"/>
      <c r="I18" s="214">
        <f>SUMIF(F55:F64,A18,I55:I64)</f>
        <v>0</v>
      </c>
      <c r="J18" s="216"/>
    </row>
    <row r="19" spans="1:10" ht="23.25" customHeight="1" x14ac:dyDescent="0.25">
      <c r="A19" s="138" t="s">
        <v>75</v>
      </c>
      <c r="B19" s="38" t="s">
        <v>29</v>
      </c>
      <c r="C19" s="62"/>
      <c r="D19" s="63"/>
      <c r="E19" s="214"/>
      <c r="F19" s="215"/>
      <c r="G19" s="214"/>
      <c r="H19" s="215"/>
      <c r="I19" s="214">
        <f>SUMIF(F55:F64,A19,I55:I64)</f>
        <v>0</v>
      </c>
      <c r="J19" s="216"/>
    </row>
    <row r="20" spans="1:10" ht="23.25" customHeight="1" x14ac:dyDescent="0.25">
      <c r="A20" s="138" t="s">
        <v>76</v>
      </c>
      <c r="B20" s="38" t="s">
        <v>30</v>
      </c>
      <c r="C20" s="62"/>
      <c r="D20" s="63"/>
      <c r="E20" s="214"/>
      <c r="F20" s="215"/>
      <c r="G20" s="214"/>
      <c r="H20" s="215"/>
      <c r="I20" s="214">
        <f>SUMIF(F55:F64,A20,I55:I64)</f>
        <v>0</v>
      </c>
      <c r="J20" s="216"/>
    </row>
    <row r="21" spans="1:10" ht="23.25" customHeight="1" x14ac:dyDescent="0.3">
      <c r="A21" s="2"/>
      <c r="B21" s="48" t="s">
        <v>31</v>
      </c>
      <c r="C21" s="64"/>
      <c r="D21" s="65"/>
      <c r="E21" s="217"/>
      <c r="F21" s="252"/>
      <c r="G21" s="217"/>
      <c r="H21" s="252"/>
      <c r="I21" s="217">
        <f>SUM(I16:J20)</f>
        <v>0</v>
      </c>
      <c r="J21" s="218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12">
        <f>ZakladDPHSniVypocet</f>
        <v>0</v>
      </c>
      <c r="H23" s="213"/>
      <c r="I23" s="213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10">
        <f>A23</f>
        <v>0</v>
      </c>
      <c r="H24" s="211"/>
      <c r="I24" s="211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12">
        <f>ZakladDPHZaklVypocet</f>
        <v>0</v>
      </c>
      <c r="H25" s="213"/>
      <c r="I25" s="213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9">
        <f>A25</f>
        <v>0</v>
      </c>
      <c r="H26" s="240"/>
      <c r="I26" s="240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41">
        <f>CenaCelkem-(ZakladDPHSni+DPHSni+ZakladDPHZakl+DPHZakl)</f>
        <v>0</v>
      </c>
      <c r="H27" s="241"/>
      <c r="I27" s="241"/>
      <c r="J27" s="41" t="str">
        <f t="shared" si="0"/>
        <v>CZK</v>
      </c>
    </row>
    <row r="28" spans="1:10" ht="27.75" hidden="1" customHeight="1" thickBot="1" x14ac:dyDescent="0.3">
      <c r="A28" s="2"/>
      <c r="B28" s="112" t="s">
        <v>25</v>
      </c>
      <c r="C28" s="113"/>
      <c r="D28" s="113"/>
      <c r="E28" s="114"/>
      <c r="F28" s="115"/>
      <c r="G28" s="220">
        <f>ZakladDPHSniVypocet+ZakladDPHZaklVypocet</f>
        <v>0</v>
      </c>
      <c r="H28" s="220"/>
      <c r="I28" s="220"/>
      <c r="J28" s="116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2" t="s">
        <v>37</v>
      </c>
      <c r="C29" s="117"/>
      <c r="D29" s="117"/>
      <c r="E29" s="117"/>
      <c r="F29" s="118"/>
      <c r="G29" s="219">
        <f>A27</f>
        <v>0</v>
      </c>
      <c r="H29" s="219"/>
      <c r="I29" s="219"/>
      <c r="J29" s="119" t="s">
        <v>56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3">
      <c r="A34" s="20"/>
      <c r="B34" s="20"/>
      <c r="C34" s="74"/>
      <c r="D34" s="221"/>
      <c r="E34" s="222"/>
      <c r="G34" s="223"/>
      <c r="H34" s="224"/>
      <c r="I34" s="224"/>
      <c r="J34" s="25"/>
    </row>
    <row r="35" spans="1:10" ht="12.75" customHeight="1" x14ac:dyDescent="0.25">
      <c r="A35" s="2"/>
      <c r="B35" s="2"/>
      <c r="D35" s="209" t="s">
        <v>2</v>
      </c>
      <c r="E35" s="209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5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5">
      <c r="A39" s="88">
        <v>1</v>
      </c>
      <c r="B39" s="98" t="s">
        <v>45</v>
      </c>
      <c r="C39" s="205"/>
      <c r="D39" s="205"/>
      <c r="E39" s="205"/>
      <c r="F39" s="99">
        <f>'SO01 01 Pol'!AE176+'SO02 01 Pol'!AE91+'SO03 01 Pol'!AE144+'VRN 01 Pol'!AE14</f>
        <v>0</v>
      </c>
      <c r="G39" s="100">
        <f>'SO01 01 Pol'!AF176+'SO02 01 Pol'!AF91+'SO03 01 Pol'!AF144+'VRN 01 Pol'!AF14</f>
        <v>0</v>
      </c>
      <c r="H39" s="101">
        <f t="shared" ref="H39:H47" si="1">(F39*SazbaDPH1/100)+(G39*SazbaDPH2/100)</f>
        <v>0</v>
      </c>
      <c r="I39" s="101">
        <f t="shared" ref="I39:I47" si="2">F39+G39+H39</f>
        <v>0</v>
      </c>
      <c r="J39" s="102" t="e" vm="1">
        <f ca="1">IF(_xlfn.SINGLE(CenaCelkemVypocet)=0,"",I39/_xlfn.SINGLE(CenaCelkemVypocet)*100)</f>
        <v>#NAME?</v>
      </c>
    </row>
    <row r="40" spans="1:10" ht="25.5" customHeight="1" x14ac:dyDescent="0.25">
      <c r="A40" s="88">
        <v>2</v>
      </c>
      <c r="B40" s="103" t="s">
        <v>46</v>
      </c>
      <c r="C40" s="204" t="s">
        <v>47</v>
      </c>
      <c r="D40" s="204"/>
      <c r="E40" s="204"/>
      <c r="F40" s="104">
        <f>'SO01 01 Pol'!AE176</f>
        <v>0</v>
      </c>
      <c r="G40" s="105">
        <f>'SO01 01 Pol'!AF176</f>
        <v>0</v>
      </c>
      <c r="H40" s="105">
        <f t="shared" si="1"/>
        <v>0</v>
      </c>
      <c r="I40" s="105">
        <f t="shared" si="2"/>
        <v>0</v>
      </c>
      <c r="J40" s="106" t="e" vm="1">
        <f ca="1">IF(_xlfn.SINGLE(CenaCelkemVypocet)=0,"",I40/_xlfn.SINGLE(CenaCelkemVypocet)*100)</f>
        <v>#NAME?</v>
      </c>
    </row>
    <row r="41" spans="1:10" ht="25.5" customHeight="1" x14ac:dyDescent="0.25">
      <c r="A41" s="88">
        <v>3</v>
      </c>
      <c r="B41" s="107" t="s">
        <v>48</v>
      </c>
      <c r="C41" s="205" t="s">
        <v>47</v>
      </c>
      <c r="D41" s="205"/>
      <c r="E41" s="205"/>
      <c r="F41" s="108">
        <f>'SO01 01 Pol'!AE176</f>
        <v>0</v>
      </c>
      <c r="G41" s="101">
        <f>'SO01 01 Pol'!AF176</f>
        <v>0</v>
      </c>
      <c r="H41" s="101">
        <f t="shared" si="1"/>
        <v>0</v>
      </c>
      <c r="I41" s="101">
        <f t="shared" si="2"/>
        <v>0</v>
      </c>
      <c r="J41" s="102" t="e" vm="1">
        <f ca="1">IF(_xlfn.SINGLE(CenaCelkemVypocet)=0,"",I41/_xlfn.SINGLE(CenaCelkemVypocet)*100)</f>
        <v>#NAME?</v>
      </c>
    </row>
    <row r="42" spans="1:10" ht="25.5" customHeight="1" x14ac:dyDescent="0.25">
      <c r="A42" s="88">
        <v>2</v>
      </c>
      <c r="B42" s="103" t="s">
        <v>49</v>
      </c>
      <c r="C42" s="204" t="s">
        <v>50</v>
      </c>
      <c r="D42" s="204"/>
      <c r="E42" s="204"/>
      <c r="F42" s="104">
        <f>'SO02 01 Pol'!AE91</f>
        <v>0</v>
      </c>
      <c r="G42" s="105">
        <f>'SO02 01 Pol'!AF91</f>
        <v>0</v>
      </c>
      <c r="H42" s="105">
        <f t="shared" si="1"/>
        <v>0</v>
      </c>
      <c r="I42" s="105">
        <f t="shared" si="2"/>
        <v>0</v>
      </c>
      <c r="J42" s="106" t="e" vm="1">
        <f ca="1">IF(_xlfn.SINGLE(CenaCelkemVypocet)=0,"",I42/_xlfn.SINGLE(CenaCelkemVypocet)*100)</f>
        <v>#NAME?</v>
      </c>
    </row>
    <row r="43" spans="1:10" ht="25.5" customHeight="1" x14ac:dyDescent="0.25">
      <c r="A43" s="88">
        <v>3</v>
      </c>
      <c r="B43" s="107" t="s">
        <v>48</v>
      </c>
      <c r="C43" s="205" t="s">
        <v>50</v>
      </c>
      <c r="D43" s="205"/>
      <c r="E43" s="205"/>
      <c r="F43" s="108">
        <f>'SO02 01 Pol'!AE91</f>
        <v>0</v>
      </c>
      <c r="G43" s="101">
        <f>'SO02 01 Pol'!AF91</f>
        <v>0</v>
      </c>
      <c r="H43" s="101">
        <f t="shared" si="1"/>
        <v>0</v>
      </c>
      <c r="I43" s="101">
        <f t="shared" si="2"/>
        <v>0</v>
      </c>
      <c r="J43" s="102" t="e" vm="1">
        <f ca="1">IF(_xlfn.SINGLE(CenaCelkemVypocet)=0,"",I43/_xlfn.SINGLE(CenaCelkemVypocet)*100)</f>
        <v>#NAME?</v>
      </c>
    </row>
    <row r="44" spans="1:10" ht="25.5" customHeight="1" x14ac:dyDescent="0.25">
      <c r="A44" s="88">
        <v>2</v>
      </c>
      <c r="B44" s="103" t="s">
        <v>51</v>
      </c>
      <c r="C44" s="204" t="s">
        <v>52</v>
      </c>
      <c r="D44" s="204"/>
      <c r="E44" s="204"/>
      <c r="F44" s="104">
        <f>'SO03 01 Pol'!AE144</f>
        <v>0</v>
      </c>
      <c r="G44" s="105">
        <f>'SO03 01 Pol'!AF144</f>
        <v>0</v>
      </c>
      <c r="H44" s="105">
        <f t="shared" si="1"/>
        <v>0</v>
      </c>
      <c r="I44" s="105">
        <f t="shared" si="2"/>
        <v>0</v>
      </c>
      <c r="J44" s="106" t="e" vm="1">
        <f ca="1">IF(_xlfn.SINGLE(CenaCelkemVypocet)=0,"",I44/_xlfn.SINGLE(CenaCelkemVypocet)*100)</f>
        <v>#NAME?</v>
      </c>
    </row>
    <row r="45" spans="1:10" ht="25.5" customHeight="1" x14ac:dyDescent="0.25">
      <c r="A45" s="88">
        <v>3</v>
      </c>
      <c r="B45" s="107" t="s">
        <v>48</v>
      </c>
      <c r="C45" s="205" t="s">
        <v>52</v>
      </c>
      <c r="D45" s="205"/>
      <c r="E45" s="205"/>
      <c r="F45" s="108">
        <f>'SO03 01 Pol'!AE144</f>
        <v>0</v>
      </c>
      <c r="G45" s="101">
        <f>'SO03 01 Pol'!AF144</f>
        <v>0</v>
      </c>
      <c r="H45" s="101">
        <f t="shared" si="1"/>
        <v>0</v>
      </c>
      <c r="I45" s="101">
        <f t="shared" si="2"/>
        <v>0</v>
      </c>
      <c r="J45" s="102" t="e" vm="1">
        <f ca="1">IF(_xlfn.SINGLE(CenaCelkemVypocet)=0,"",I45/_xlfn.SINGLE(CenaCelkemVypocet)*100)</f>
        <v>#NAME?</v>
      </c>
    </row>
    <row r="46" spans="1:10" ht="25.5" customHeight="1" x14ac:dyDescent="0.25">
      <c r="A46" s="88">
        <v>2</v>
      </c>
      <c r="B46" s="103" t="s">
        <v>53</v>
      </c>
      <c r="C46" s="204" t="s">
        <v>54</v>
      </c>
      <c r="D46" s="204"/>
      <c r="E46" s="204"/>
      <c r="F46" s="104">
        <f>'VRN 01 Pol'!AE14</f>
        <v>0</v>
      </c>
      <c r="G46" s="105">
        <f>'VRN 01 Pol'!AF14</f>
        <v>0</v>
      </c>
      <c r="H46" s="105">
        <f t="shared" si="1"/>
        <v>0</v>
      </c>
      <c r="I46" s="105">
        <f t="shared" si="2"/>
        <v>0</v>
      </c>
      <c r="J46" s="106" t="e" vm="1">
        <f ca="1">IF(_xlfn.SINGLE(CenaCelkemVypocet)=0,"",I46/_xlfn.SINGLE(CenaCelkemVypocet)*100)</f>
        <v>#NAME?</v>
      </c>
    </row>
    <row r="47" spans="1:10" ht="25.5" customHeight="1" x14ac:dyDescent="0.25">
      <c r="A47" s="88">
        <v>3</v>
      </c>
      <c r="B47" s="107" t="s">
        <v>48</v>
      </c>
      <c r="C47" s="205" t="s">
        <v>54</v>
      </c>
      <c r="D47" s="205"/>
      <c r="E47" s="205"/>
      <c r="F47" s="108">
        <f>'VRN 01 Pol'!AE14</f>
        <v>0</v>
      </c>
      <c r="G47" s="101">
        <f>'VRN 01 Pol'!AF14</f>
        <v>0</v>
      </c>
      <c r="H47" s="101">
        <f t="shared" si="1"/>
        <v>0</v>
      </c>
      <c r="I47" s="101">
        <f t="shared" si="2"/>
        <v>0</v>
      </c>
      <c r="J47" s="102" t="e" vm="1">
        <f ca="1">IF(_xlfn.SINGLE(CenaCelkemVypocet)=0,"",I47/_xlfn.SINGLE(CenaCelkemVypocet)*100)</f>
        <v>#NAME?</v>
      </c>
    </row>
    <row r="48" spans="1:10" ht="25.5" customHeight="1" x14ac:dyDescent="0.25">
      <c r="A48" s="88"/>
      <c r="B48" s="206" t="s">
        <v>55</v>
      </c>
      <c r="C48" s="207"/>
      <c r="D48" s="207"/>
      <c r="E48" s="208"/>
      <c r="F48" s="109">
        <f>SUMIF(A39:A47,"=1",F39:F47)</f>
        <v>0</v>
      </c>
      <c r="G48" s="110">
        <f>SUMIF(A39:A47,"=1",G39:G47)</f>
        <v>0</v>
      </c>
      <c r="H48" s="110">
        <f>SUMIF(A39:A47,"=1",H39:H47)</f>
        <v>0</v>
      </c>
      <c r="I48" s="110">
        <f>SUMIF(A39:A47,"=1",I39:I47)</f>
        <v>0</v>
      </c>
      <c r="J48" s="111" t="e">
        <f ca="1">SUMIF(A39:A47,"=1",J39:J47)</f>
        <v>#NAME?</v>
      </c>
    </row>
    <row r="52" spans="1:10" ht="15.5" x14ac:dyDescent="0.35">
      <c r="B52" s="120" t="s">
        <v>57</v>
      </c>
    </row>
    <row r="54" spans="1:10" ht="25.5" customHeight="1" x14ac:dyDescent="0.25">
      <c r="A54" s="122"/>
      <c r="B54" s="125" t="s">
        <v>18</v>
      </c>
      <c r="C54" s="125" t="s">
        <v>6</v>
      </c>
      <c r="D54" s="126"/>
      <c r="E54" s="126"/>
      <c r="F54" s="127" t="s">
        <v>58</v>
      </c>
      <c r="G54" s="127"/>
      <c r="H54" s="127"/>
      <c r="I54" s="127" t="s">
        <v>31</v>
      </c>
      <c r="J54" s="127" t="s">
        <v>0</v>
      </c>
    </row>
    <row r="55" spans="1:10" ht="36.75" customHeight="1" x14ac:dyDescent="0.25">
      <c r="A55" s="123"/>
      <c r="B55" s="128" t="s">
        <v>59</v>
      </c>
      <c r="C55" s="202" t="s">
        <v>60</v>
      </c>
      <c r="D55" s="203"/>
      <c r="E55" s="203"/>
      <c r="F55" s="134" t="s">
        <v>26</v>
      </c>
      <c r="G55" s="135"/>
      <c r="H55" s="135"/>
      <c r="I55" s="135">
        <f>'SO01 01 Pol'!G8+'SO02 01 Pol'!G8+'SO03 01 Pol'!G8</f>
        <v>0</v>
      </c>
      <c r="J55" s="132" t="str">
        <f>IF(I65=0,"",I55/I65*100)</f>
        <v/>
      </c>
    </row>
    <row r="56" spans="1:10" ht="36.75" customHeight="1" x14ac:dyDescent="0.25">
      <c r="A56" s="123"/>
      <c r="B56" s="128" t="s">
        <v>61</v>
      </c>
      <c r="C56" s="202" t="s">
        <v>62</v>
      </c>
      <c r="D56" s="203"/>
      <c r="E56" s="203"/>
      <c r="F56" s="134" t="s">
        <v>26</v>
      </c>
      <c r="G56" s="135"/>
      <c r="H56" s="135"/>
      <c r="I56" s="135">
        <f>'SO01 01 Pol'!G69+'SO02 01 Pol'!G39+'SO03 01 Pol'!G57</f>
        <v>0</v>
      </c>
      <c r="J56" s="132" t="str">
        <f>IF(I65=0,"",I56/I65*100)</f>
        <v/>
      </c>
    </row>
    <row r="57" spans="1:10" ht="36.75" customHeight="1" x14ac:dyDescent="0.25">
      <c r="A57" s="123"/>
      <c r="B57" s="128" t="s">
        <v>63</v>
      </c>
      <c r="C57" s="202" t="s">
        <v>62</v>
      </c>
      <c r="D57" s="203"/>
      <c r="E57" s="203"/>
      <c r="F57" s="134" t="s">
        <v>26</v>
      </c>
      <c r="G57" s="135"/>
      <c r="H57" s="135"/>
      <c r="I57" s="135">
        <f>'SO01 01 Pol'!G110+'SO03 01 Pol'!G79</f>
        <v>0</v>
      </c>
      <c r="J57" s="132" t="str">
        <f>IF(I65=0,"",I57/I65*100)</f>
        <v/>
      </c>
    </row>
    <row r="58" spans="1:10" ht="36.75" customHeight="1" x14ac:dyDescent="0.25">
      <c r="A58" s="123"/>
      <c r="B58" s="128" t="s">
        <v>64</v>
      </c>
      <c r="C58" s="202" t="s">
        <v>65</v>
      </c>
      <c r="D58" s="203"/>
      <c r="E58" s="203"/>
      <c r="F58" s="134" t="s">
        <v>26</v>
      </c>
      <c r="G58" s="135"/>
      <c r="H58" s="135"/>
      <c r="I58" s="135">
        <f>'SO01 01 Pol'!G130+'SO03 01 Pol'!G98</f>
        <v>0</v>
      </c>
      <c r="J58" s="132" t="str">
        <f>IF(I65=0,"",I58/I65*100)</f>
        <v/>
      </c>
    </row>
    <row r="59" spans="1:10" ht="36.75" customHeight="1" x14ac:dyDescent="0.25">
      <c r="A59" s="123"/>
      <c r="B59" s="128" t="s">
        <v>66</v>
      </c>
      <c r="C59" s="202" t="s">
        <v>67</v>
      </c>
      <c r="D59" s="203"/>
      <c r="E59" s="203"/>
      <c r="F59" s="134" t="s">
        <v>26</v>
      </c>
      <c r="G59" s="135"/>
      <c r="H59" s="135"/>
      <c r="I59" s="135">
        <f>'SO02 01 Pol'!G66</f>
        <v>0</v>
      </c>
      <c r="J59" s="132" t="str">
        <f>IF(I65=0,"",I59/I65*100)</f>
        <v/>
      </c>
    </row>
    <row r="60" spans="1:10" ht="36.75" customHeight="1" x14ac:dyDescent="0.25">
      <c r="A60" s="123"/>
      <c r="B60" s="128" t="s">
        <v>66</v>
      </c>
      <c r="C60" s="202" t="s">
        <v>68</v>
      </c>
      <c r="D60" s="203"/>
      <c r="E60" s="203"/>
      <c r="F60" s="134" t="s">
        <v>26</v>
      </c>
      <c r="G60" s="135"/>
      <c r="H60" s="135"/>
      <c r="I60" s="135">
        <f>'SO01 01 Pol'!G136+'SO03 01 Pol'!G115</f>
        <v>0</v>
      </c>
      <c r="J60" s="132" t="str">
        <f>IF(I65=0,"",I60/I65*100)</f>
        <v/>
      </c>
    </row>
    <row r="61" spans="1:10" ht="36.75" customHeight="1" x14ac:dyDescent="0.25">
      <c r="A61" s="123"/>
      <c r="B61" s="128" t="s">
        <v>69</v>
      </c>
      <c r="C61" s="202" t="s">
        <v>70</v>
      </c>
      <c r="D61" s="203"/>
      <c r="E61" s="203"/>
      <c r="F61" s="134" t="s">
        <v>26</v>
      </c>
      <c r="G61" s="135"/>
      <c r="H61" s="135"/>
      <c r="I61" s="135">
        <f>'SO01 01 Pol'!G147+'SO02 01 Pol'!G77+'SO03 01 Pol'!G123</f>
        <v>0</v>
      </c>
      <c r="J61" s="132" t="str">
        <f>IF(I65=0,"",I61/I65*100)</f>
        <v/>
      </c>
    </row>
    <row r="62" spans="1:10" ht="36.75" customHeight="1" x14ac:dyDescent="0.25">
      <c r="A62" s="123"/>
      <c r="B62" s="128" t="s">
        <v>71</v>
      </c>
      <c r="C62" s="202" t="s">
        <v>72</v>
      </c>
      <c r="D62" s="203"/>
      <c r="E62" s="203"/>
      <c r="F62" s="134" t="s">
        <v>26</v>
      </c>
      <c r="G62" s="135"/>
      <c r="H62" s="135"/>
      <c r="I62" s="135">
        <f>'SO01 01 Pol'!G160+'SO02 01 Pol'!G88+'SO03 01 Pol'!G130</f>
        <v>0</v>
      </c>
      <c r="J62" s="132" t="str">
        <f>IF(I65=0,"",I62/I65*100)</f>
        <v/>
      </c>
    </row>
    <row r="63" spans="1:10" ht="36.75" customHeight="1" x14ac:dyDescent="0.25">
      <c r="A63" s="123"/>
      <c r="B63" s="128" t="s">
        <v>73</v>
      </c>
      <c r="C63" s="202" t="s">
        <v>74</v>
      </c>
      <c r="D63" s="203"/>
      <c r="E63" s="203"/>
      <c r="F63" s="134" t="s">
        <v>27</v>
      </c>
      <c r="G63" s="135"/>
      <c r="H63" s="135"/>
      <c r="I63" s="135">
        <f>'SO01 01 Pol'!G162+'SO03 01 Pol'!G132</f>
        <v>0</v>
      </c>
      <c r="J63" s="132" t="str">
        <f>IF(I65=0,"",I63/I65*100)</f>
        <v/>
      </c>
    </row>
    <row r="64" spans="1:10" ht="36.75" customHeight="1" x14ac:dyDescent="0.25">
      <c r="A64" s="123"/>
      <c r="B64" s="128" t="s">
        <v>75</v>
      </c>
      <c r="C64" s="202" t="s">
        <v>29</v>
      </c>
      <c r="D64" s="203"/>
      <c r="E64" s="203"/>
      <c r="F64" s="134" t="s">
        <v>75</v>
      </c>
      <c r="G64" s="135"/>
      <c r="H64" s="135"/>
      <c r="I64" s="135">
        <f>'VRN 01 Pol'!G8</f>
        <v>0</v>
      </c>
      <c r="J64" s="132" t="str">
        <f>IF(I65=0,"",I64/I65*100)</f>
        <v/>
      </c>
    </row>
    <row r="65" spans="1:10" ht="25.5" customHeight="1" x14ac:dyDescent="0.25">
      <c r="A65" s="124"/>
      <c r="B65" s="129" t="s">
        <v>1</v>
      </c>
      <c r="C65" s="130"/>
      <c r="D65" s="131"/>
      <c r="E65" s="131"/>
      <c r="F65" s="136"/>
      <c r="G65" s="137"/>
      <c r="H65" s="137"/>
      <c r="I65" s="137">
        <f>SUM(I55:I64)</f>
        <v>0</v>
      </c>
      <c r="J65" s="133">
        <f>SUM(J55:J64)</f>
        <v>0</v>
      </c>
    </row>
    <row r="66" spans="1:10" x14ac:dyDescent="0.25">
      <c r="F66" s="86"/>
      <c r="G66" s="86"/>
      <c r="H66" s="86"/>
      <c r="I66" s="86"/>
      <c r="J66" s="87"/>
    </row>
    <row r="67" spans="1:10" x14ac:dyDescent="0.25">
      <c r="F67" s="86"/>
      <c r="G67" s="86"/>
      <c r="H67" s="86"/>
      <c r="I67" s="86"/>
      <c r="J67" s="87"/>
    </row>
    <row r="68" spans="1:10" x14ac:dyDescent="0.25">
      <c r="F68" s="86"/>
      <c r="G68" s="86"/>
      <c r="H68" s="86"/>
      <c r="I68" s="86"/>
      <c r="J68" s="87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1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B48:E48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796875" defaultRowHeight="12.5" x14ac:dyDescent="0.25"/>
  <cols>
    <col min="1" max="1" width="4.26953125" style="3" customWidth="1"/>
    <col min="2" max="2" width="14.453125" style="3" customWidth="1"/>
    <col min="3" max="3" width="38.26953125" style="7" customWidth="1"/>
    <col min="4" max="4" width="4.54296875" style="3" customWidth="1"/>
    <col min="5" max="5" width="10.54296875" style="3" customWidth="1"/>
    <col min="6" max="6" width="9.81640625" style="3" customWidth="1"/>
    <col min="7" max="7" width="12.7265625" style="3" customWidth="1"/>
    <col min="8" max="16384" width="9.1796875" style="3"/>
  </cols>
  <sheetData>
    <row r="1" spans="1:7" ht="15.5" x14ac:dyDescent="0.25">
      <c r="A1" s="253" t="s">
        <v>7</v>
      </c>
      <c r="B1" s="253"/>
      <c r="C1" s="254"/>
      <c r="D1" s="253"/>
      <c r="E1" s="253"/>
      <c r="F1" s="253"/>
      <c r="G1" s="253"/>
    </row>
    <row r="2" spans="1:7" ht="25" customHeight="1" x14ac:dyDescent="0.25">
      <c r="A2" s="50" t="s">
        <v>8</v>
      </c>
      <c r="B2" s="49"/>
      <c r="C2" s="255"/>
      <c r="D2" s="255"/>
      <c r="E2" s="255"/>
      <c r="F2" s="255"/>
      <c r="G2" s="256"/>
    </row>
    <row r="3" spans="1:7" ht="25" customHeight="1" x14ac:dyDescent="0.25">
      <c r="A3" s="50" t="s">
        <v>9</v>
      </c>
      <c r="B3" s="49"/>
      <c r="C3" s="255"/>
      <c r="D3" s="255"/>
      <c r="E3" s="255"/>
      <c r="F3" s="255"/>
      <c r="G3" s="256"/>
    </row>
    <row r="4" spans="1:7" ht="25" customHeight="1" x14ac:dyDescent="0.25">
      <c r="A4" s="50" t="s">
        <v>10</v>
      </c>
      <c r="B4" s="49"/>
      <c r="C4" s="255"/>
      <c r="D4" s="255"/>
      <c r="E4" s="255"/>
      <c r="F4" s="255"/>
      <c r="G4" s="256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0934A-9229-4577-81B8-802E40ACC03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453125" customWidth="1"/>
    <col min="2" max="2" width="12.7265625" style="121" customWidth="1"/>
    <col min="3" max="3" width="38.26953125" style="121" customWidth="1"/>
    <col min="4" max="4" width="4.81640625" customWidth="1"/>
    <col min="5" max="5" width="10.7265625" customWidth="1"/>
    <col min="6" max="6" width="9.81640625" customWidth="1"/>
    <col min="7" max="7" width="12.72656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69" t="s">
        <v>7</v>
      </c>
      <c r="B1" s="269"/>
      <c r="C1" s="269"/>
      <c r="D1" s="269"/>
      <c r="E1" s="269"/>
      <c r="F1" s="269"/>
      <c r="G1" s="269"/>
      <c r="AG1" t="s">
        <v>77</v>
      </c>
    </row>
    <row r="2" spans="1:60" ht="25.15" customHeight="1" x14ac:dyDescent="0.25">
      <c r="A2" s="139" t="s">
        <v>8</v>
      </c>
      <c r="B2" s="49" t="s">
        <v>43</v>
      </c>
      <c r="C2" s="270" t="s">
        <v>44</v>
      </c>
      <c r="D2" s="271"/>
      <c r="E2" s="271"/>
      <c r="F2" s="271"/>
      <c r="G2" s="272"/>
      <c r="AG2" t="s">
        <v>78</v>
      </c>
    </row>
    <row r="3" spans="1:60" ht="25.15" customHeight="1" x14ac:dyDescent="0.25">
      <c r="A3" s="139" t="s">
        <v>9</v>
      </c>
      <c r="B3" s="49" t="s">
        <v>46</v>
      </c>
      <c r="C3" s="270" t="s">
        <v>47</v>
      </c>
      <c r="D3" s="271"/>
      <c r="E3" s="271"/>
      <c r="F3" s="271"/>
      <c r="G3" s="272"/>
      <c r="AC3" s="121" t="s">
        <v>78</v>
      </c>
      <c r="AG3" t="s">
        <v>79</v>
      </c>
    </row>
    <row r="4" spans="1:60" ht="25.15" customHeight="1" x14ac:dyDescent="0.25">
      <c r="A4" s="140" t="s">
        <v>10</v>
      </c>
      <c r="B4" s="141" t="s">
        <v>48</v>
      </c>
      <c r="C4" s="273" t="s">
        <v>47</v>
      </c>
      <c r="D4" s="274"/>
      <c r="E4" s="274"/>
      <c r="F4" s="274"/>
      <c r="G4" s="275"/>
      <c r="AG4" t="s">
        <v>80</v>
      </c>
    </row>
    <row r="5" spans="1:60" x14ac:dyDescent="0.25">
      <c r="D5" s="10"/>
    </row>
    <row r="6" spans="1:60" ht="37.5" x14ac:dyDescent="0.25">
      <c r="A6" s="143" t="s">
        <v>81</v>
      </c>
      <c r="B6" s="145" t="s">
        <v>82</v>
      </c>
      <c r="C6" s="145" t="s">
        <v>83</v>
      </c>
      <c r="D6" s="144" t="s">
        <v>84</v>
      </c>
      <c r="E6" s="143" t="s">
        <v>85</v>
      </c>
      <c r="F6" s="142" t="s">
        <v>86</v>
      </c>
      <c r="G6" s="143" t="s">
        <v>31</v>
      </c>
      <c r="H6" s="146" t="s">
        <v>32</v>
      </c>
      <c r="I6" s="146" t="s">
        <v>87</v>
      </c>
      <c r="J6" s="146" t="s">
        <v>33</v>
      </c>
      <c r="K6" s="146" t="s">
        <v>88</v>
      </c>
      <c r="L6" s="146" t="s">
        <v>89</v>
      </c>
      <c r="M6" s="146" t="s">
        <v>90</v>
      </c>
      <c r="N6" s="146" t="s">
        <v>91</v>
      </c>
      <c r="O6" s="146" t="s">
        <v>92</v>
      </c>
      <c r="P6" s="146" t="s">
        <v>93</v>
      </c>
      <c r="Q6" s="146" t="s">
        <v>94</v>
      </c>
      <c r="R6" s="146" t="s">
        <v>95</v>
      </c>
      <c r="S6" s="146" t="s">
        <v>96</v>
      </c>
      <c r="T6" s="146" t="s">
        <v>97</v>
      </c>
      <c r="U6" s="146" t="s">
        <v>98</v>
      </c>
      <c r="V6" s="146" t="s">
        <v>99</v>
      </c>
      <c r="W6" s="146" t="s">
        <v>100</v>
      </c>
      <c r="X6" s="146" t="s">
        <v>101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ht="13" x14ac:dyDescent="0.25">
      <c r="A8" s="164" t="s">
        <v>102</v>
      </c>
      <c r="B8" s="165" t="s">
        <v>59</v>
      </c>
      <c r="C8" s="184" t="s">
        <v>60</v>
      </c>
      <c r="D8" s="166"/>
      <c r="E8" s="167"/>
      <c r="F8" s="168"/>
      <c r="G8" s="169">
        <f>SUMIF(AG9:AG68,"&lt;&gt;NOR",G9:G68)</f>
        <v>0</v>
      </c>
      <c r="H8" s="163"/>
      <c r="I8" s="163">
        <f>SUM(I9:I68)</f>
        <v>0</v>
      </c>
      <c r="J8" s="163"/>
      <c r="K8" s="163">
        <f>SUM(K9:K68)</f>
        <v>0</v>
      </c>
      <c r="L8" s="163"/>
      <c r="M8" s="163">
        <f>SUM(M9:M68)</f>
        <v>0</v>
      </c>
      <c r="N8" s="163"/>
      <c r="O8" s="163">
        <f>SUM(O9:O68)</f>
        <v>3.57</v>
      </c>
      <c r="P8" s="163"/>
      <c r="Q8" s="163">
        <f>SUM(Q9:Q68)</f>
        <v>0</v>
      </c>
      <c r="R8" s="163"/>
      <c r="S8" s="163"/>
      <c r="T8" s="163"/>
      <c r="U8" s="163"/>
      <c r="V8" s="163">
        <f>SUM(V9:V68)</f>
        <v>37.139999999999993</v>
      </c>
      <c r="W8" s="163"/>
      <c r="X8" s="163"/>
      <c r="AG8" t="s">
        <v>103</v>
      </c>
    </row>
    <row r="9" spans="1:60" outlineLevel="1" x14ac:dyDescent="0.25">
      <c r="A9" s="170">
        <v>1</v>
      </c>
      <c r="B9" s="171" t="s">
        <v>104</v>
      </c>
      <c r="C9" s="185" t="s">
        <v>105</v>
      </c>
      <c r="D9" s="172" t="s">
        <v>106</v>
      </c>
      <c r="E9" s="173">
        <v>8.0467200000000005</v>
      </c>
      <c r="F9" s="174"/>
      <c r="G9" s="175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7"/>
      <c r="S9" s="157" t="s">
        <v>107</v>
      </c>
      <c r="T9" s="157" t="s">
        <v>107</v>
      </c>
      <c r="U9" s="157">
        <v>9.5200000000000007E-2</v>
      </c>
      <c r="V9" s="157">
        <f>ROUND(E9*U9,2)</f>
        <v>0.77</v>
      </c>
      <c r="W9" s="157"/>
      <c r="X9" s="157" t="s">
        <v>108</v>
      </c>
      <c r="Y9" s="147"/>
      <c r="Z9" s="147"/>
      <c r="AA9" s="147"/>
      <c r="AB9" s="147"/>
      <c r="AC9" s="147"/>
      <c r="AD9" s="147"/>
      <c r="AE9" s="147"/>
      <c r="AF9" s="147"/>
      <c r="AG9" s="147" t="s">
        <v>109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54"/>
      <c r="B10" s="155"/>
      <c r="C10" s="186" t="s">
        <v>110</v>
      </c>
      <c r="D10" s="159"/>
      <c r="E10" s="160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111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0" outlineLevel="1" x14ac:dyDescent="0.25">
      <c r="A11" s="154"/>
      <c r="B11" s="155"/>
      <c r="C11" s="187" t="s">
        <v>112</v>
      </c>
      <c r="D11" s="159"/>
      <c r="E11" s="160">
        <v>64.599999999999994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111</v>
      </c>
      <c r="AH11" s="147">
        <v>2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54"/>
      <c r="B12" s="155"/>
      <c r="C12" s="187" t="s">
        <v>113</v>
      </c>
      <c r="D12" s="159"/>
      <c r="E12" s="160">
        <v>15.8672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111</v>
      </c>
      <c r="AH12" s="147">
        <v>2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54"/>
      <c r="B13" s="155"/>
      <c r="C13" s="186" t="s">
        <v>114</v>
      </c>
      <c r="D13" s="159"/>
      <c r="E13" s="160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111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54"/>
      <c r="B14" s="155"/>
      <c r="C14" s="188" t="s">
        <v>115</v>
      </c>
      <c r="D14" s="161"/>
      <c r="E14" s="162">
        <v>8.0467200000000005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111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0">
        <v>2</v>
      </c>
      <c r="B15" s="171" t="s">
        <v>116</v>
      </c>
      <c r="C15" s="185" t="s">
        <v>117</v>
      </c>
      <c r="D15" s="172" t="s">
        <v>106</v>
      </c>
      <c r="E15" s="173">
        <v>9.7349999999999994</v>
      </c>
      <c r="F15" s="174"/>
      <c r="G15" s="175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21</v>
      </c>
      <c r="M15" s="157">
        <f>G15*(1+L15/100)</f>
        <v>0</v>
      </c>
      <c r="N15" s="157">
        <v>0</v>
      </c>
      <c r="O15" s="157">
        <f>ROUND(E15*N15,2)</f>
        <v>0</v>
      </c>
      <c r="P15" s="157">
        <v>0</v>
      </c>
      <c r="Q15" s="157">
        <f>ROUND(E15*P15,2)</f>
        <v>0</v>
      </c>
      <c r="R15" s="157"/>
      <c r="S15" s="157" t="s">
        <v>107</v>
      </c>
      <c r="T15" s="157" t="s">
        <v>107</v>
      </c>
      <c r="U15" s="157">
        <v>0.26666000000000001</v>
      </c>
      <c r="V15" s="157">
        <f>ROUND(E15*U15,2)</f>
        <v>2.6</v>
      </c>
      <c r="W15" s="157"/>
      <c r="X15" s="157" t="s">
        <v>108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109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54"/>
      <c r="B16" s="155"/>
      <c r="C16" s="188" t="s">
        <v>118</v>
      </c>
      <c r="D16" s="161"/>
      <c r="E16" s="162">
        <v>9.7349999999999994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111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0">
        <v>3</v>
      </c>
      <c r="B17" s="171" t="s">
        <v>119</v>
      </c>
      <c r="C17" s="185" t="s">
        <v>120</v>
      </c>
      <c r="D17" s="172" t="s">
        <v>106</v>
      </c>
      <c r="E17" s="173">
        <v>12.13715</v>
      </c>
      <c r="F17" s="174"/>
      <c r="G17" s="175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21</v>
      </c>
      <c r="M17" s="157">
        <f>G17*(1+L17/100)</f>
        <v>0</v>
      </c>
      <c r="N17" s="157">
        <v>0</v>
      </c>
      <c r="O17" s="157">
        <f>ROUND(E17*N17,2)</f>
        <v>0</v>
      </c>
      <c r="P17" s="157">
        <v>0</v>
      </c>
      <c r="Q17" s="157">
        <f>ROUND(E17*P17,2)</f>
        <v>0</v>
      </c>
      <c r="R17" s="157"/>
      <c r="S17" s="157" t="s">
        <v>107</v>
      </c>
      <c r="T17" s="157" t="s">
        <v>107</v>
      </c>
      <c r="U17" s="157">
        <v>0.36499999999999999</v>
      </c>
      <c r="V17" s="157">
        <f>ROUND(E17*U17,2)</f>
        <v>4.43</v>
      </c>
      <c r="W17" s="157"/>
      <c r="X17" s="157" t="s">
        <v>108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121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54"/>
      <c r="B18" s="155"/>
      <c r="C18" s="188" t="s">
        <v>122</v>
      </c>
      <c r="D18" s="161"/>
      <c r="E18" s="162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111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54"/>
      <c r="B19" s="155"/>
      <c r="C19" s="188" t="s">
        <v>123</v>
      </c>
      <c r="D19" s="161"/>
      <c r="E19" s="162">
        <v>0.91349999999999998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111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54"/>
      <c r="B20" s="155"/>
      <c r="C20" s="188" t="s">
        <v>124</v>
      </c>
      <c r="D20" s="161"/>
      <c r="E20" s="162">
        <v>1.63415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111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54"/>
      <c r="B21" s="155"/>
      <c r="C21" s="188" t="s">
        <v>125</v>
      </c>
      <c r="D21" s="161"/>
      <c r="E21" s="162">
        <v>0.17199999999999999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111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54"/>
      <c r="B22" s="155"/>
      <c r="C22" s="188" t="s">
        <v>126</v>
      </c>
      <c r="D22" s="161"/>
      <c r="E22" s="162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111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54"/>
      <c r="B23" s="155"/>
      <c r="C23" s="188" t="s">
        <v>127</v>
      </c>
      <c r="D23" s="161"/>
      <c r="E23" s="162">
        <v>1.6830000000000001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111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0" outlineLevel="1" x14ac:dyDescent="0.25">
      <c r="A24" s="154"/>
      <c r="B24" s="155"/>
      <c r="C24" s="188" t="s">
        <v>128</v>
      </c>
      <c r="D24" s="161"/>
      <c r="E24" s="162">
        <v>3.7345000000000002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111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54"/>
      <c r="B25" s="155"/>
      <c r="C25" s="188" t="s">
        <v>126</v>
      </c>
      <c r="D25" s="161"/>
      <c r="E25" s="162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111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54"/>
      <c r="B26" s="155"/>
      <c r="C26" s="188" t="s">
        <v>129</v>
      </c>
      <c r="D26" s="161"/>
      <c r="E26" s="162">
        <v>4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111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70">
        <v>4</v>
      </c>
      <c r="B27" s="171" t="s">
        <v>130</v>
      </c>
      <c r="C27" s="185" t="s">
        <v>131</v>
      </c>
      <c r="D27" s="172" t="s">
        <v>106</v>
      </c>
      <c r="E27" s="173">
        <v>21.872150000000001</v>
      </c>
      <c r="F27" s="174"/>
      <c r="G27" s="175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21</v>
      </c>
      <c r="M27" s="157">
        <f>G27*(1+L27/100)</f>
        <v>0</v>
      </c>
      <c r="N27" s="157">
        <v>0</v>
      </c>
      <c r="O27" s="157">
        <f>ROUND(E27*N27,2)</f>
        <v>0</v>
      </c>
      <c r="P27" s="157">
        <v>0</v>
      </c>
      <c r="Q27" s="157">
        <f>ROUND(E27*P27,2)</f>
        <v>0</v>
      </c>
      <c r="R27" s="157"/>
      <c r="S27" s="157" t="s">
        <v>107</v>
      </c>
      <c r="T27" s="157" t="s">
        <v>107</v>
      </c>
      <c r="U27" s="157">
        <v>1.0999999999999999E-2</v>
      </c>
      <c r="V27" s="157">
        <f>ROUND(E27*U27,2)</f>
        <v>0.24</v>
      </c>
      <c r="W27" s="157"/>
      <c r="X27" s="157" t="s">
        <v>108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121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54"/>
      <c r="B28" s="155"/>
      <c r="C28" s="188" t="s">
        <v>118</v>
      </c>
      <c r="D28" s="161"/>
      <c r="E28" s="162">
        <v>9.7349999999999994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111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54"/>
      <c r="B29" s="155"/>
      <c r="C29" s="188" t="s">
        <v>126</v>
      </c>
      <c r="D29" s="161"/>
      <c r="E29" s="162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111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4"/>
      <c r="B30" s="155"/>
      <c r="C30" s="188" t="s">
        <v>122</v>
      </c>
      <c r="D30" s="161"/>
      <c r="E30" s="162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111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54"/>
      <c r="B31" s="155"/>
      <c r="C31" s="188" t="s">
        <v>123</v>
      </c>
      <c r="D31" s="161"/>
      <c r="E31" s="162">
        <v>0.91349999999999998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111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4"/>
      <c r="B32" s="155"/>
      <c r="C32" s="188" t="s">
        <v>124</v>
      </c>
      <c r="D32" s="161"/>
      <c r="E32" s="162">
        <v>1.63415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111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54"/>
      <c r="B33" s="155"/>
      <c r="C33" s="188" t="s">
        <v>125</v>
      </c>
      <c r="D33" s="161"/>
      <c r="E33" s="162">
        <v>0.17199999999999999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111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54"/>
      <c r="B34" s="155"/>
      <c r="C34" s="188" t="s">
        <v>126</v>
      </c>
      <c r="D34" s="161"/>
      <c r="E34" s="162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111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54"/>
      <c r="B35" s="155"/>
      <c r="C35" s="188" t="s">
        <v>127</v>
      </c>
      <c r="D35" s="161"/>
      <c r="E35" s="162">
        <v>1.6830000000000001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111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0" outlineLevel="1" x14ac:dyDescent="0.25">
      <c r="A36" s="154"/>
      <c r="B36" s="155"/>
      <c r="C36" s="188" t="s">
        <v>128</v>
      </c>
      <c r="D36" s="161"/>
      <c r="E36" s="162">
        <v>3.7345000000000002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111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54"/>
      <c r="B37" s="155"/>
      <c r="C37" s="188" t="s">
        <v>126</v>
      </c>
      <c r="D37" s="161"/>
      <c r="E37" s="162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111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54"/>
      <c r="B38" s="155"/>
      <c r="C38" s="188" t="s">
        <v>129</v>
      </c>
      <c r="D38" s="161"/>
      <c r="E38" s="162">
        <v>4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111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76">
        <v>5</v>
      </c>
      <c r="B39" s="177" t="s">
        <v>132</v>
      </c>
      <c r="C39" s="189" t="s">
        <v>133</v>
      </c>
      <c r="D39" s="178" t="s">
        <v>106</v>
      </c>
      <c r="E39" s="179">
        <v>21.872150000000001</v>
      </c>
      <c r="F39" s="180"/>
      <c r="G39" s="181">
        <f>ROUND(E39*F39,2)</f>
        <v>0</v>
      </c>
      <c r="H39" s="158"/>
      <c r="I39" s="157">
        <f>ROUND(E39*H39,2)</f>
        <v>0</v>
      </c>
      <c r="J39" s="158"/>
      <c r="K39" s="157">
        <f>ROUND(E39*J39,2)</f>
        <v>0</v>
      </c>
      <c r="L39" s="157">
        <v>21</v>
      </c>
      <c r="M39" s="157">
        <f>G39*(1+L39/100)</f>
        <v>0</v>
      </c>
      <c r="N39" s="157">
        <v>0</v>
      </c>
      <c r="O39" s="157">
        <f>ROUND(E39*N39,2)</f>
        <v>0</v>
      </c>
      <c r="P39" s="157">
        <v>0</v>
      </c>
      <c r="Q39" s="157">
        <f>ROUND(E39*P39,2)</f>
        <v>0</v>
      </c>
      <c r="R39" s="157"/>
      <c r="S39" s="157" t="s">
        <v>107</v>
      </c>
      <c r="T39" s="157" t="s">
        <v>107</v>
      </c>
      <c r="U39" s="157">
        <v>0.65200000000000002</v>
      </c>
      <c r="V39" s="157">
        <f>ROUND(E39*U39,2)</f>
        <v>14.26</v>
      </c>
      <c r="W39" s="157"/>
      <c r="X39" s="157" t="s">
        <v>108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109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76">
        <v>6</v>
      </c>
      <c r="B40" s="177" t="s">
        <v>134</v>
      </c>
      <c r="C40" s="189" t="s">
        <v>135</v>
      </c>
      <c r="D40" s="178" t="s">
        <v>106</v>
      </c>
      <c r="E40" s="179">
        <v>21.872150000000001</v>
      </c>
      <c r="F40" s="180"/>
      <c r="G40" s="181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21</v>
      </c>
      <c r="M40" s="157">
        <f>G40*(1+L40/100)</f>
        <v>0</v>
      </c>
      <c r="N40" s="157">
        <v>0</v>
      </c>
      <c r="O40" s="157">
        <f>ROUND(E40*N40,2)</f>
        <v>0</v>
      </c>
      <c r="P40" s="157">
        <v>0</v>
      </c>
      <c r="Q40" s="157">
        <f>ROUND(E40*P40,2)</f>
        <v>0</v>
      </c>
      <c r="R40" s="157"/>
      <c r="S40" s="157" t="s">
        <v>107</v>
      </c>
      <c r="T40" s="157" t="s">
        <v>107</v>
      </c>
      <c r="U40" s="157">
        <v>8.9999999999999993E-3</v>
      </c>
      <c r="V40" s="157">
        <f>ROUND(E40*U40,2)</f>
        <v>0.2</v>
      </c>
      <c r="W40" s="157"/>
      <c r="X40" s="157" t="s">
        <v>108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109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70">
        <v>7</v>
      </c>
      <c r="B41" s="171" t="s">
        <v>136</v>
      </c>
      <c r="C41" s="185" t="s">
        <v>137</v>
      </c>
      <c r="D41" s="172" t="s">
        <v>106</v>
      </c>
      <c r="E41" s="173">
        <v>2</v>
      </c>
      <c r="F41" s="174"/>
      <c r="G41" s="175">
        <f>ROUND(E41*F41,2)</f>
        <v>0</v>
      </c>
      <c r="H41" s="158"/>
      <c r="I41" s="157">
        <f>ROUND(E41*H41,2)</f>
        <v>0</v>
      </c>
      <c r="J41" s="158"/>
      <c r="K41" s="157">
        <f>ROUND(E41*J41,2)</f>
        <v>0</v>
      </c>
      <c r="L41" s="157">
        <v>21</v>
      </c>
      <c r="M41" s="157">
        <f>G41*(1+L41/100)</f>
        <v>0</v>
      </c>
      <c r="N41" s="157">
        <v>0</v>
      </c>
      <c r="O41" s="157">
        <f>ROUND(E41*N41,2)</f>
        <v>0</v>
      </c>
      <c r="P41" s="157">
        <v>0</v>
      </c>
      <c r="Q41" s="157">
        <f>ROUND(E41*P41,2)</f>
        <v>0</v>
      </c>
      <c r="R41" s="157"/>
      <c r="S41" s="157" t="s">
        <v>107</v>
      </c>
      <c r="T41" s="157" t="s">
        <v>107</v>
      </c>
      <c r="U41" s="157">
        <v>0.20200000000000001</v>
      </c>
      <c r="V41" s="157">
        <f>ROUND(E41*U41,2)</f>
        <v>0.4</v>
      </c>
      <c r="W41" s="157"/>
      <c r="X41" s="157" t="s">
        <v>108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109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54"/>
      <c r="B42" s="155"/>
      <c r="C42" s="188" t="s">
        <v>138</v>
      </c>
      <c r="D42" s="161"/>
      <c r="E42" s="162">
        <v>2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111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70">
        <v>8</v>
      </c>
      <c r="B43" s="171" t="s">
        <v>139</v>
      </c>
      <c r="C43" s="185" t="s">
        <v>140</v>
      </c>
      <c r="D43" s="172" t="s">
        <v>141</v>
      </c>
      <c r="E43" s="173">
        <v>80.467200000000005</v>
      </c>
      <c r="F43" s="174"/>
      <c r="G43" s="175">
        <f>ROUND(E43*F43,2)</f>
        <v>0</v>
      </c>
      <c r="H43" s="158"/>
      <c r="I43" s="157">
        <f>ROUND(E43*H43,2)</f>
        <v>0</v>
      </c>
      <c r="J43" s="158"/>
      <c r="K43" s="157">
        <f>ROUND(E43*J43,2)</f>
        <v>0</v>
      </c>
      <c r="L43" s="157">
        <v>21</v>
      </c>
      <c r="M43" s="157">
        <f>G43*(1+L43/100)</f>
        <v>0</v>
      </c>
      <c r="N43" s="157">
        <v>0</v>
      </c>
      <c r="O43" s="157">
        <f>ROUND(E43*N43,2)</f>
        <v>0</v>
      </c>
      <c r="P43" s="157">
        <v>0</v>
      </c>
      <c r="Q43" s="157">
        <f>ROUND(E43*P43,2)</f>
        <v>0</v>
      </c>
      <c r="R43" s="157"/>
      <c r="S43" s="157" t="s">
        <v>107</v>
      </c>
      <c r="T43" s="157" t="s">
        <v>107</v>
      </c>
      <c r="U43" s="157">
        <v>0.17699999999999999</v>
      </c>
      <c r="V43" s="157">
        <f>ROUND(E43*U43,2)</f>
        <v>14.24</v>
      </c>
      <c r="W43" s="157"/>
      <c r="X43" s="157" t="s">
        <v>108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109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54"/>
      <c r="B44" s="155"/>
      <c r="C44" s="186" t="s">
        <v>110</v>
      </c>
      <c r="D44" s="159"/>
      <c r="E44" s="160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111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0" outlineLevel="1" x14ac:dyDescent="0.25">
      <c r="A45" s="154"/>
      <c r="B45" s="155"/>
      <c r="C45" s="187" t="s">
        <v>112</v>
      </c>
      <c r="D45" s="159"/>
      <c r="E45" s="160">
        <v>64.599999999999994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111</v>
      </c>
      <c r="AH45" s="147">
        <v>2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54"/>
      <c r="B46" s="155"/>
      <c r="C46" s="187" t="s">
        <v>113</v>
      </c>
      <c r="D46" s="159"/>
      <c r="E46" s="160">
        <v>15.8672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111</v>
      </c>
      <c r="AH46" s="147">
        <v>2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54"/>
      <c r="B47" s="155"/>
      <c r="C47" s="186" t="s">
        <v>114</v>
      </c>
      <c r="D47" s="159"/>
      <c r="E47" s="160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111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54"/>
      <c r="B48" s="155"/>
      <c r="C48" s="188" t="s">
        <v>142</v>
      </c>
      <c r="D48" s="161"/>
      <c r="E48" s="162">
        <v>80.467200000000005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111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0" outlineLevel="1" x14ac:dyDescent="0.25">
      <c r="A49" s="170">
        <v>9</v>
      </c>
      <c r="B49" s="171" t="s">
        <v>143</v>
      </c>
      <c r="C49" s="185" t="s">
        <v>144</v>
      </c>
      <c r="D49" s="172" t="s">
        <v>145</v>
      </c>
      <c r="E49" s="173">
        <v>37.182659999999998</v>
      </c>
      <c r="F49" s="174"/>
      <c r="G49" s="175">
        <f>ROUND(E49*F49,2)</f>
        <v>0</v>
      </c>
      <c r="H49" s="158"/>
      <c r="I49" s="157">
        <f>ROUND(E49*H49,2)</f>
        <v>0</v>
      </c>
      <c r="J49" s="158"/>
      <c r="K49" s="157">
        <f>ROUND(E49*J49,2)</f>
        <v>0</v>
      </c>
      <c r="L49" s="157">
        <v>21</v>
      </c>
      <c r="M49" s="157">
        <f>G49*(1+L49/100)</f>
        <v>0</v>
      </c>
      <c r="N49" s="157">
        <v>0</v>
      </c>
      <c r="O49" s="157">
        <f>ROUND(E49*N49,2)</f>
        <v>0</v>
      </c>
      <c r="P49" s="157">
        <v>0</v>
      </c>
      <c r="Q49" s="157">
        <f>ROUND(E49*P49,2)</f>
        <v>0</v>
      </c>
      <c r="R49" s="157"/>
      <c r="S49" s="157" t="s">
        <v>107</v>
      </c>
      <c r="T49" s="157" t="s">
        <v>107</v>
      </c>
      <c r="U49" s="157">
        <v>0</v>
      </c>
      <c r="V49" s="157">
        <f>ROUND(E49*U49,2)</f>
        <v>0</v>
      </c>
      <c r="W49" s="157"/>
      <c r="X49" s="157" t="s">
        <v>108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109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54"/>
      <c r="B50" s="155"/>
      <c r="C50" s="186" t="s">
        <v>110</v>
      </c>
      <c r="D50" s="159"/>
      <c r="E50" s="160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7"/>
      <c r="Z50" s="147"/>
      <c r="AA50" s="147"/>
      <c r="AB50" s="147"/>
      <c r="AC50" s="147"/>
      <c r="AD50" s="147"/>
      <c r="AE50" s="147"/>
      <c r="AF50" s="147"/>
      <c r="AG50" s="147" t="s">
        <v>111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54"/>
      <c r="B51" s="155"/>
      <c r="C51" s="187" t="s">
        <v>146</v>
      </c>
      <c r="D51" s="159"/>
      <c r="E51" s="160">
        <v>9.7349999999999994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111</v>
      </c>
      <c r="AH51" s="147">
        <v>2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54"/>
      <c r="B52" s="155"/>
      <c r="C52" s="187" t="s">
        <v>147</v>
      </c>
      <c r="D52" s="159"/>
      <c r="E52" s="160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7"/>
      <c r="Z52" s="147"/>
      <c r="AA52" s="147"/>
      <c r="AB52" s="147"/>
      <c r="AC52" s="147"/>
      <c r="AD52" s="147"/>
      <c r="AE52" s="147"/>
      <c r="AF52" s="147"/>
      <c r="AG52" s="147" t="s">
        <v>111</v>
      </c>
      <c r="AH52" s="147">
        <v>2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54"/>
      <c r="B53" s="155"/>
      <c r="C53" s="187" t="s">
        <v>148</v>
      </c>
      <c r="D53" s="159"/>
      <c r="E53" s="160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111</v>
      </c>
      <c r="AH53" s="147">
        <v>2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54"/>
      <c r="B54" s="155"/>
      <c r="C54" s="187" t="s">
        <v>149</v>
      </c>
      <c r="D54" s="159"/>
      <c r="E54" s="160">
        <v>0.91349999999999998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111</v>
      </c>
      <c r="AH54" s="147">
        <v>2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54"/>
      <c r="B55" s="155"/>
      <c r="C55" s="187" t="s">
        <v>150</v>
      </c>
      <c r="D55" s="159"/>
      <c r="E55" s="160">
        <v>1.63415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7"/>
      <c r="Z55" s="147"/>
      <c r="AA55" s="147"/>
      <c r="AB55" s="147"/>
      <c r="AC55" s="147"/>
      <c r="AD55" s="147"/>
      <c r="AE55" s="147"/>
      <c r="AF55" s="147"/>
      <c r="AG55" s="147" t="s">
        <v>111</v>
      </c>
      <c r="AH55" s="147">
        <v>2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54"/>
      <c r="B56" s="155"/>
      <c r="C56" s="187" t="s">
        <v>151</v>
      </c>
      <c r="D56" s="159"/>
      <c r="E56" s="160">
        <v>0.17199999999999999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111</v>
      </c>
      <c r="AH56" s="147">
        <v>2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54"/>
      <c r="B57" s="155"/>
      <c r="C57" s="187" t="s">
        <v>147</v>
      </c>
      <c r="D57" s="159"/>
      <c r="E57" s="160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111</v>
      </c>
      <c r="AH57" s="147">
        <v>2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54"/>
      <c r="B58" s="155"/>
      <c r="C58" s="187" t="s">
        <v>152</v>
      </c>
      <c r="D58" s="159"/>
      <c r="E58" s="160">
        <v>1.6830000000000001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111</v>
      </c>
      <c r="AH58" s="147">
        <v>2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0" outlineLevel="1" x14ac:dyDescent="0.25">
      <c r="A59" s="154"/>
      <c r="B59" s="155"/>
      <c r="C59" s="187" t="s">
        <v>153</v>
      </c>
      <c r="D59" s="159"/>
      <c r="E59" s="160">
        <v>3.7345000000000002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111</v>
      </c>
      <c r="AH59" s="147">
        <v>2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54"/>
      <c r="B60" s="155"/>
      <c r="C60" s="187" t="s">
        <v>147</v>
      </c>
      <c r="D60" s="159"/>
      <c r="E60" s="160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111</v>
      </c>
      <c r="AH60" s="147">
        <v>2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54"/>
      <c r="B61" s="155"/>
      <c r="C61" s="187" t="s">
        <v>154</v>
      </c>
      <c r="D61" s="159"/>
      <c r="E61" s="160">
        <v>4</v>
      </c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7"/>
      <c r="Z61" s="147"/>
      <c r="AA61" s="147"/>
      <c r="AB61" s="147"/>
      <c r="AC61" s="147"/>
      <c r="AD61" s="147"/>
      <c r="AE61" s="147"/>
      <c r="AF61" s="147"/>
      <c r="AG61" s="147" t="s">
        <v>111</v>
      </c>
      <c r="AH61" s="147">
        <v>2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54"/>
      <c r="B62" s="155"/>
      <c r="C62" s="186" t="s">
        <v>114</v>
      </c>
      <c r="D62" s="159"/>
      <c r="E62" s="160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111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54"/>
      <c r="B63" s="155"/>
      <c r="C63" s="188" t="s">
        <v>155</v>
      </c>
      <c r="D63" s="161"/>
      <c r="E63" s="162">
        <v>37.182659999999998</v>
      </c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111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70">
        <v>10</v>
      </c>
      <c r="B64" s="171" t="s">
        <v>156</v>
      </c>
      <c r="C64" s="185" t="s">
        <v>157</v>
      </c>
      <c r="D64" s="172" t="s">
        <v>145</v>
      </c>
      <c r="E64" s="173">
        <v>3.57</v>
      </c>
      <c r="F64" s="174"/>
      <c r="G64" s="175">
        <f>ROUND(E64*F64,2)</f>
        <v>0</v>
      </c>
      <c r="H64" s="158"/>
      <c r="I64" s="157">
        <f>ROUND(E64*H64,2)</f>
        <v>0</v>
      </c>
      <c r="J64" s="158"/>
      <c r="K64" s="157">
        <f>ROUND(E64*J64,2)</f>
        <v>0</v>
      </c>
      <c r="L64" s="157">
        <v>21</v>
      </c>
      <c r="M64" s="157">
        <f>G64*(1+L64/100)</f>
        <v>0</v>
      </c>
      <c r="N64" s="157">
        <v>1</v>
      </c>
      <c r="O64" s="157">
        <f>ROUND(E64*N64,2)</f>
        <v>3.57</v>
      </c>
      <c r="P64" s="157">
        <v>0</v>
      </c>
      <c r="Q64" s="157">
        <f>ROUND(E64*P64,2)</f>
        <v>0</v>
      </c>
      <c r="R64" s="157" t="s">
        <v>158</v>
      </c>
      <c r="S64" s="157" t="s">
        <v>107</v>
      </c>
      <c r="T64" s="157" t="s">
        <v>107</v>
      </c>
      <c r="U64" s="157">
        <v>0</v>
      </c>
      <c r="V64" s="157">
        <f>ROUND(E64*U64,2)</f>
        <v>0</v>
      </c>
      <c r="W64" s="157"/>
      <c r="X64" s="157" t="s">
        <v>159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160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54"/>
      <c r="B65" s="155"/>
      <c r="C65" s="186" t="s">
        <v>110</v>
      </c>
      <c r="D65" s="159"/>
      <c r="E65" s="160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111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54"/>
      <c r="B66" s="155"/>
      <c r="C66" s="187" t="s">
        <v>161</v>
      </c>
      <c r="D66" s="159"/>
      <c r="E66" s="160">
        <v>2</v>
      </c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111</v>
      </c>
      <c r="AH66" s="147">
        <v>2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54"/>
      <c r="B67" s="155"/>
      <c r="C67" s="186" t="s">
        <v>114</v>
      </c>
      <c r="D67" s="159"/>
      <c r="E67" s="160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111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54"/>
      <c r="B68" s="155"/>
      <c r="C68" s="188" t="s">
        <v>162</v>
      </c>
      <c r="D68" s="161"/>
      <c r="E68" s="162">
        <v>3.57</v>
      </c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7"/>
      <c r="Z68" s="147"/>
      <c r="AA68" s="147"/>
      <c r="AB68" s="147"/>
      <c r="AC68" s="147"/>
      <c r="AD68" s="147"/>
      <c r="AE68" s="147"/>
      <c r="AF68" s="147"/>
      <c r="AG68" s="147" t="s">
        <v>111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13" x14ac:dyDescent="0.25">
      <c r="A69" s="164" t="s">
        <v>102</v>
      </c>
      <c r="B69" s="165" t="s">
        <v>61</v>
      </c>
      <c r="C69" s="184" t="s">
        <v>62</v>
      </c>
      <c r="D69" s="166"/>
      <c r="E69" s="167"/>
      <c r="F69" s="168"/>
      <c r="G69" s="169">
        <f>SUMIF(AG70:AG109,"&lt;&gt;NOR",G70:G109)</f>
        <v>0</v>
      </c>
      <c r="H69" s="163"/>
      <c r="I69" s="163">
        <f>SUM(I70:I109)</f>
        <v>0</v>
      </c>
      <c r="J69" s="163"/>
      <c r="K69" s="163">
        <f>SUM(K70:K109)</f>
        <v>0</v>
      </c>
      <c r="L69" s="163"/>
      <c r="M69" s="163">
        <f>SUM(M70:M109)</f>
        <v>0</v>
      </c>
      <c r="N69" s="163"/>
      <c r="O69" s="163">
        <f>SUM(O70:O109)</f>
        <v>32.590000000000003</v>
      </c>
      <c r="P69" s="163"/>
      <c r="Q69" s="163">
        <f>SUM(Q70:Q109)</f>
        <v>0</v>
      </c>
      <c r="R69" s="163"/>
      <c r="S69" s="163"/>
      <c r="T69" s="163"/>
      <c r="U69" s="163"/>
      <c r="V69" s="163">
        <f>SUM(V70:V109)</f>
        <v>40.820000000000007</v>
      </c>
      <c r="W69" s="163"/>
      <c r="X69" s="163"/>
      <c r="AG69" t="s">
        <v>103</v>
      </c>
    </row>
    <row r="70" spans="1:60" outlineLevel="1" x14ac:dyDescent="0.25">
      <c r="A70" s="170">
        <v>11</v>
      </c>
      <c r="B70" s="171" t="s">
        <v>163</v>
      </c>
      <c r="C70" s="185" t="s">
        <v>164</v>
      </c>
      <c r="D70" s="172" t="s">
        <v>106</v>
      </c>
      <c r="E70" s="173">
        <v>0.17199999999999999</v>
      </c>
      <c r="F70" s="174"/>
      <c r="G70" s="175">
        <f>ROUND(E70*F70,2)</f>
        <v>0</v>
      </c>
      <c r="H70" s="158"/>
      <c r="I70" s="157">
        <f>ROUND(E70*H70,2)</f>
        <v>0</v>
      </c>
      <c r="J70" s="158"/>
      <c r="K70" s="157">
        <f>ROUND(E70*J70,2)</f>
        <v>0</v>
      </c>
      <c r="L70" s="157">
        <v>21</v>
      </c>
      <c r="M70" s="157">
        <f>G70*(1+L70/100)</f>
        <v>0</v>
      </c>
      <c r="N70" s="157">
        <v>2.16</v>
      </c>
      <c r="O70" s="157">
        <f>ROUND(E70*N70,2)</f>
        <v>0.37</v>
      </c>
      <c r="P70" s="157">
        <v>0</v>
      </c>
      <c r="Q70" s="157">
        <f>ROUND(E70*P70,2)</f>
        <v>0</v>
      </c>
      <c r="R70" s="157"/>
      <c r="S70" s="157" t="s">
        <v>107</v>
      </c>
      <c r="T70" s="157" t="s">
        <v>107</v>
      </c>
      <c r="U70" s="157">
        <v>1.085</v>
      </c>
      <c r="V70" s="157">
        <f>ROUND(E70*U70,2)</f>
        <v>0.19</v>
      </c>
      <c r="W70" s="157"/>
      <c r="X70" s="157" t="s">
        <v>108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109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54"/>
      <c r="B71" s="155"/>
      <c r="C71" s="188" t="s">
        <v>125</v>
      </c>
      <c r="D71" s="161"/>
      <c r="E71" s="162">
        <v>0.17199999999999999</v>
      </c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111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70">
        <v>12</v>
      </c>
      <c r="B72" s="171" t="s">
        <v>165</v>
      </c>
      <c r="C72" s="185" t="s">
        <v>166</v>
      </c>
      <c r="D72" s="172" t="s">
        <v>106</v>
      </c>
      <c r="E72" s="173">
        <v>4.4176500000000001</v>
      </c>
      <c r="F72" s="174"/>
      <c r="G72" s="175">
        <f>ROUND(E72*F72,2)</f>
        <v>0</v>
      </c>
      <c r="H72" s="158"/>
      <c r="I72" s="157">
        <f>ROUND(E72*H72,2)</f>
        <v>0</v>
      </c>
      <c r="J72" s="158"/>
      <c r="K72" s="157">
        <f>ROUND(E72*J72,2)</f>
        <v>0</v>
      </c>
      <c r="L72" s="157">
        <v>21</v>
      </c>
      <c r="M72" s="157">
        <f>G72*(1+L72/100)</f>
        <v>0</v>
      </c>
      <c r="N72" s="157">
        <v>2.5249999999999999</v>
      </c>
      <c r="O72" s="157">
        <f>ROUND(E72*N72,2)</f>
        <v>11.15</v>
      </c>
      <c r="P72" s="157">
        <v>0</v>
      </c>
      <c r="Q72" s="157">
        <f>ROUND(E72*P72,2)</f>
        <v>0</v>
      </c>
      <c r="R72" s="157"/>
      <c r="S72" s="157" t="s">
        <v>107</v>
      </c>
      <c r="T72" s="157" t="s">
        <v>107</v>
      </c>
      <c r="U72" s="157">
        <v>0.48</v>
      </c>
      <c r="V72" s="157">
        <f>ROUND(E72*U72,2)</f>
        <v>2.12</v>
      </c>
      <c r="W72" s="157"/>
      <c r="X72" s="157" t="s">
        <v>108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109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54"/>
      <c r="B73" s="155"/>
      <c r="C73" s="188" t="s">
        <v>122</v>
      </c>
      <c r="D73" s="161"/>
      <c r="E73" s="162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111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54"/>
      <c r="B74" s="155"/>
      <c r="C74" s="188" t="s">
        <v>123</v>
      </c>
      <c r="D74" s="161"/>
      <c r="E74" s="162">
        <v>0.91349999999999998</v>
      </c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111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54"/>
      <c r="B75" s="155"/>
      <c r="C75" s="188" t="s">
        <v>124</v>
      </c>
      <c r="D75" s="161"/>
      <c r="E75" s="162">
        <v>1.63415</v>
      </c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111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54"/>
      <c r="B76" s="155"/>
      <c r="C76" s="188" t="s">
        <v>126</v>
      </c>
      <c r="D76" s="161"/>
      <c r="E76" s="162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111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54"/>
      <c r="B77" s="155"/>
      <c r="C77" s="188" t="s">
        <v>167</v>
      </c>
      <c r="D77" s="161"/>
      <c r="E77" s="162">
        <v>1.87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111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70">
        <v>13</v>
      </c>
      <c r="B78" s="171" t="s">
        <v>168</v>
      </c>
      <c r="C78" s="185" t="s">
        <v>169</v>
      </c>
      <c r="D78" s="172" t="s">
        <v>141</v>
      </c>
      <c r="E78" s="173">
        <v>1.496</v>
      </c>
      <c r="F78" s="174"/>
      <c r="G78" s="175">
        <f>ROUND(E78*F78,2)</f>
        <v>0</v>
      </c>
      <c r="H78" s="158"/>
      <c r="I78" s="157">
        <f>ROUND(E78*H78,2)</f>
        <v>0</v>
      </c>
      <c r="J78" s="158"/>
      <c r="K78" s="157">
        <f>ROUND(E78*J78,2)</f>
        <v>0</v>
      </c>
      <c r="L78" s="157">
        <v>21</v>
      </c>
      <c r="M78" s="157">
        <f>G78*(1+L78/100)</f>
        <v>0</v>
      </c>
      <c r="N78" s="157">
        <v>3.916E-2</v>
      </c>
      <c r="O78" s="157">
        <f>ROUND(E78*N78,2)</f>
        <v>0.06</v>
      </c>
      <c r="P78" s="157">
        <v>0</v>
      </c>
      <c r="Q78" s="157">
        <f>ROUND(E78*P78,2)</f>
        <v>0</v>
      </c>
      <c r="R78" s="157"/>
      <c r="S78" s="157" t="s">
        <v>107</v>
      </c>
      <c r="T78" s="157" t="s">
        <v>107</v>
      </c>
      <c r="U78" s="157">
        <v>1.05</v>
      </c>
      <c r="V78" s="157">
        <f>ROUND(E78*U78,2)</f>
        <v>1.57</v>
      </c>
      <c r="W78" s="157"/>
      <c r="X78" s="157" t="s">
        <v>108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109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54"/>
      <c r="B79" s="155"/>
      <c r="C79" s="188" t="s">
        <v>122</v>
      </c>
      <c r="D79" s="161"/>
      <c r="E79" s="162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111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54"/>
      <c r="B80" s="155"/>
      <c r="C80" s="188" t="s">
        <v>170</v>
      </c>
      <c r="D80" s="161"/>
      <c r="E80" s="162">
        <v>1.496</v>
      </c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111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70">
        <v>14</v>
      </c>
      <c r="B81" s="171" t="s">
        <v>171</v>
      </c>
      <c r="C81" s="185" t="s">
        <v>172</v>
      </c>
      <c r="D81" s="172" t="s">
        <v>141</v>
      </c>
      <c r="E81" s="173">
        <v>1.496</v>
      </c>
      <c r="F81" s="174"/>
      <c r="G81" s="175">
        <f>ROUND(E81*F81,2)</f>
        <v>0</v>
      </c>
      <c r="H81" s="158"/>
      <c r="I81" s="157">
        <f>ROUND(E81*H81,2)</f>
        <v>0</v>
      </c>
      <c r="J81" s="158"/>
      <c r="K81" s="157">
        <f>ROUND(E81*J81,2)</f>
        <v>0</v>
      </c>
      <c r="L81" s="157">
        <v>21</v>
      </c>
      <c r="M81" s="157">
        <f>G81*(1+L81/100)</f>
        <v>0</v>
      </c>
      <c r="N81" s="157">
        <v>0</v>
      </c>
      <c r="O81" s="157">
        <f>ROUND(E81*N81,2)</f>
        <v>0</v>
      </c>
      <c r="P81" s="157">
        <v>0</v>
      </c>
      <c r="Q81" s="157">
        <f>ROUND(E81*P81,2)</f>
        <v>0</v>
      </c>
      <c r="R81" s="157"/>
      <c r="S81" s="157" t="s">
        <v>107</v>
      </c>
      <c r="T81" s="157" t="s">
        <v>107</v>
      </c>
      <c r="U81" s="157">
        <v>0.32</v>
      </c>
      <c r="V81" s="157">
        <f>ROUND(E81*U81,2)</f>
        <v>0.48</v>
      </c>
      <c r="W81" s="157"/>
      <c r="X81" s="157" t="s">
        <v>108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109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54"/>
      <c r="B82" s="155"/>
      <c r="C82" s="188" t="s">
        <v>122</v>
      </c>
      <c r="D82" s="161"/>
      <c r="E82" s="162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111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54"/>
      <c r="B83" s="155"/>
      <c r="C83" s="188" t="s">
        <v>170</v>
      </c>
      <c r="D83" s="161"/>
      <c r="E83" s="162">
        <v>1.496</v>
      </c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7"/>
      <c r="Z83" s="147"/>
      <c r="AA83" s="147"/>
      <c r="AB83" s="147"/>
      <c r="AC83" s="147"/>
      <c r="AD83" s="147"/>
      <c r="AE83" s="147"/>
      <c r="AF83" s="147"/>
      <c r="AG83" s="147" t="s">
        <v>111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70">
        <v>15</v>
      </c>
      <c r="B84" s="171" t="s">
        <v>173</v>
      </c>
      <c r="C84" s="185" t="s">
        <v>174</v>
      </c>
      <c r="D84" s="172" t="s">
        <v>145</v>
      </c>
      <c r="E84" s="173">
        <v>0.39759</v>
      </c>
      <c r="F84" s="174"/>
      <c r="G84" s="175">
        <f>ROUND(E84*F84,2)</f>
        <v>0</v>
      </c>
      <c r="H84" s="158"/>
      <c r="I84" s="157">
        <f>ROUND(E84*H84,2)</f>
        <v>0</v>
      </c>
      <c r="J84" s="158"/>
      <c r="K84" s="157">
        <f>ROUND(E84*J84,2)</f>
        <v>0</v>
      </c>
      <c r="L84" s="157">
        <v>21</v>
      </c>
      <c r="M84" s="157">
        <f>G84*(1+L84/100)</f>
        <v>0</v>
      </c>
      <c r="N84" s="157">
        <v>1.0211600000000001</v>
      </c>
      <c r="O84" s="157">
        <f>ROUND(E84*N84,2)</f>
        <v>0.41</v>
      </c>
      <c r="P84" s="157">
        <v>0</v>
      </c>
      <c r="Q84" s="157">
        <f>ROUND(E84*P84,2)</f>
        <v>0</v>
      </c>
      <c r="R84" s="157"/>
      <c r="S84" s="157" t="s">
        <v>107</v>
      </c>
      <c r="T84" s="157" t="s">
        <v>107</v>
      </c>
      <c r="U84" s="157">
        <v>23.530999999999999</v>
      </c>
      <c r="V84" s="157">
        <f>ROUND(E84*U84,2)</f>
        <v>9.36</v>
      </c>
      <c r="W84" s="157"/>
      <c r="X84" s="157" t="s">
        <v>108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109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54"/>
      <c r="B85" s="155"/>
      <c r="C85" s="186" t="s">
        <v>110</v>
      </c>
      <c r="D85" s="159"/>
      <c r="E85" s="160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111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54"/>
      <c r="B86" s="155"/>
      <c r="C86" s="187" t="s">
        <v>148</v>
      </c>
      <c r="D86" s="159"/>
      <c r="E86" s="160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7"/>
      <c r="Z86" s="147"/>
      <c r="AA86" s="147"/>
      <c r="AB86" s="147"/>
      <c r="AC86" s="147"/>
      <c r="AD86" s="147"/>
      <c r="AE86" s="147"/>
      <c r="AF86" s="147"/>
      <c r="AG86" s="147" t="s">
        <v>111</v>
      </c>
      <c r="AH86" s="147">
        <v>2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54"/>
      <c r="B87" s="155"/>
      <c r="C87" s="187" t="s">
        <v>149</v>
      </c>
      <c r="D87" s="159"/>
      <c r="E87" s="160">
        <v>0.91349999999999998</v>
      </c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111</v>
      </c>
      <c r="AH87" s="147">
        <v>2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54"/>
      <c r="B88" s="155"/>
      <c r="C88" s="187" t="s">
        <v>150</v>
      </c>
      <c r="D88" s="159"/>
      <c r="E88" s="160">
        <v>1.63415</v>
      </c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111</v>
      </c>
      <c r="AH88" s="147">
        <v>2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5">
      <c r="A89" s="154"/>
      <c r="B89" s="155"/>
      <c r="C89" s="187" t="s">
        <v>147</v>
      </c>
      <c r="D89" s="159"/>
      <c r="E89" s="160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111</v>
      </c>
      <c r="AH89" s="147">
        <v>2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54"/>
      <c r="B90" s="155"/>
      <c r="C90" s="187" t="s">
        <v>175</v>
      </c>
      <c r="D90" s="159"/>
      <c r="E90" s="160">
        <v>1.87</v>
      </c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7"/>
      <c r="Z90" s="147"/>
      <c r="AA90" s="147"/>
      <c r="AB90" s="147"/>
      <c r="AC90" s="147"/>
      <c r="AD90" s="147"/>
      <c r="AE90" s="147"/>
      <c r="AF90" s="147"/>
      <c r="AG90" s="147" t="s">
        <v>111</v>
      </c>
      <c r="AH90" s="147">
        <v>2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54"/>
      <c r="B91" s="155"/>
      <c r="C91" s="186" t="s">
        <v>114</v>
      </c>
      <c r="D91" s="159"/>
      <c r="E91" s="160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7"/>
      <c r="Z91" s="147"/>
      <c r="AA91" s="147"/>
      <c r="AB91" s="147"/>
      <c r="AC91" s="147"/>
      <c r="AD91" s="147"/>
      <c r="AE91" s="147"/>
      <c r="AF91" s="147"/>
      <c r="AG91" s="147" t="s">
        <v>111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54"/>
      <c r="B92" s="155"/>
      <c r="C92" s="188" t="s">
        <v>176</v>
      </c>
      <c r="D92" s="161"/>
      <c r="E92" s="162">
        <v>0.39759</v>
      </c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7"/>
      <c r="Z92" s="147"/>
      <c r="AA92" s="147"/>
      <c r="AB92" s="147"/>
      <c r="AC92" s="147"/>
      <c r="AD92" s="147"/>
      <c r="AE92" s="147"/>
      <c r="AF92" s="147"/>
      <c r="AG92" s="147" t="s">
        <v>111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5">
      <c r="A93" s="170">
        <v>16</v>
      </c>
      <c r="B93" s="171" t="s">
        <v>177</v>
      </c>
      <c r="C93" s="185" t="s">
        <v>178</v>
      </c>
      <c r="D93" s="172" t="s">
        <v>106</v>
      </c>
      <c r="E93" s="173">
        <v>7.7945000000000002</v>
      </c>
      <c r="F93" s="174"/>
      <c r="G93" s="175">
        <f>ROUND(E93*F93,2)</f>
        <v>0</v>
      </c>
      <c r="H93" s="158"/>
      <c r="I93" s="157">
        <f>ROUND(E93*H93,2)</f>
        <v>0</v>
      </c>
      <c r="J93" s="158"/>
      <c r="K93" s="157">
        <f>ROUND(E93*J93,2)</f>
        <v>0</v>
      </c>
      <c r="L93" s="157">
        <v>21</v>
      </c>
      <c r="M93" s="157">
        <f>G93*(1+L93/100)</f>
        <v>0</v>
      </c>
      <c r="N93" s="157">
        <v>2.5249999999999999</v>
      </c>
      <c r="O93" s="157">
        <f>ROUND(E93*N93,2)</f>
        <v>19.68</v>
      </c>
      <c r="P93" s="157">
        <v>0</v>
      </c>
      <c r="Q93" s="157">
        <f>ROUND(E93*P93,2)</f>
        <v>0</v>
      </c>
      <c r="R93" s="157"/>
      <c r="S93" s="157" t="s">
        <v>107</v>
      </c>
      <c r="T93" s="157" t="s">
        <v>107</v>
      </c>
      <c r="U93" s="157">
        <v>0.48</v>
      </c>
      <c r="V93" s="157">
        <f>ROUND(E93*U93,2)</f>
        <v>3.74</v>
      </c>
      <c r="W93" s="157"/>
      <c r="X93" s="157" t="s">
        <v>108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109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54"/>
      <c r="B94" s="155"/>
      <c r="C94" s="188" t="s">
        <v>179</v>
      </c>
      <c r="D94" s="161"/>
      <c r="E94" s="162">
        <v>4.0599999999999996</v>
      </c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7"/>
      <c r="Z94" s="147"/>
      <c r="AA94" s="147"/>
      <c r="AB94" s="147"/>
      <c r="AC94" s="147"/>
      <c r="AD94" s="147"/>
      <c r="AE94" s="147"/>
      <c r="AF94" s="147"/>
      <c r="AG94" s="147" t="s">
        <v>111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54"/>
      <c r="B95" s="155"/>
      <c r="C95" s="188" t="s">
        <v>126</v>
      </c>
      <c r="D95" s="161"/>
      <c r="E95" s="162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111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20" outlineLevel="1" x14ac:dyDescent="0.25">
      <c r="A96" s="154"/>
      <c r="B96" s="155"/>
      <c r="C96" s="188" t="s">
        <v>128</v>
      </c>
      <c r="D96" s="161"/>
      <c r="E96" s="162">
        <v>3.7345000000000002</v>
      </c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111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5">
      <c r="A97" s="170">
        <v>17</v>
      </c>
      <c r="B97" s="171" t="s">
        <v>180</v>
      </c>
      <c r="C97" s="185" t="s">
        <v>181</v>
      </c>
      <c r="D97" s="172" t="s">
        <v>141</v>
      </c>
      <c r="E97" s="173">
        <v>5</v>
      </c>
      <c r="F97" s="174"/>
      <c r="G97" s="175">
        <f>ROUND(E97*F97,2)</f>
        <v>0</v>
      </c>
      <c r="H97" s="158"/>
      <c r="I97" s="157">
        <f>ROUND(E97*H97,2)</f>
        <v>0</v>
      </c>
      <c r="J97" s="158"/>
      <c r="K97" s="157">
        <f>ROUND(E97*J97,2)</f>
        <v>0</v>
      </c>
      <c r="L97" s="157">
        <v>21</v>
      </c>
      <c r="M97" s="157">
        <f>G97*(1+L97/100)</f>
        <v>0</v>
      </c>
      <c r="N97" s="157">
        <v>3.9199999999999999E-2</v>
      </c>
      <c r="O97" s="157">
        <f>ROUND(E97*N97,2)</f>
        <v>0.2</v>
      </c>
      <c r="P97" s="157">
        <v>0</v>
      </c>
      <c r="Q97" s="157">
        <f>ROUND(E97*P97,2)</f>
        <v>0</v>
      </c>
      <c r="R97" s="157"/>
      <c r="S97" s="157" t="s">
        <v>107</v>
      </c>
      <c r="T97" s="157" t="s">
        <v>107</v>
      </c>
      <c r="U97" s="157">
        <v>1.05</v>
      </c>
      <c r="V97" s="157">
        <f>ROUND(E97*U97,2)</f>
        <v>5.25</v>
      </c>
      <c r="W97" s="157"/>
      <c r="X97" s="157" t="s">
        <v>108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109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0" outlineLevel="1" x14ac:dyDescent="0.25">
      <c r="A98" s="154"/>
      <c r="B98" s="155"/>
      <c r="C98" s="188" t="s">
        <v>182</v>
      </c>
      <c r="D98" s="161"/>
      <c r="E98" s="162">
        <v>5</v>
      </c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111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5">
      <c r="A99" s="170">
        <v>18</v>
      </c>
      <c r="B99" s="171" t="s">
        <v>183</v>
      </c>
      <c r="C99" s="185" t="s">
        <v>184</v>
      </c>
      <c r="D99" s="172" t="s">
        <v>141</v>
      </c>
      <c r="E99" s="173">
        <v>5</v>
      </c>
      <c r="F99" s="174"/>
      <c r="G99" s="175">
        <f>ROUND(E99*F99,2)</f>
        <v>0</v>
      </c>
      <c r="H99" s="158"/>
      <c r="I99" s="157">
        <f>ROUND(E99*H99,2)</f>
        <v>0</v>
      </c>
      <c r="J99" s="158"/>
      <c r="K99" s="157">
        <f>ROUND(E99*J99,2)</f>
        <v>0</v>
      </c>
      <c r="L99" s="157">
        <v>21</v>
      </c>
      <c r="M99" s="157">
        <f>G99*(1+L99/100)</f>
        <v>0</v>
      </c>
      <c r="N99" s="157">
        <v>0</v>
      </c>
      <c r="O99" s="157">
        <f>ROUND(E99*N99,2)</f>
        <v>0</v>
      </c>
      <c r="P99" s="157">
        <v>0</v>
      </c>
      <c r="Q99" s="157">
        <f>ROUND(E99*P99,2)</f>
        <v>0</v>
      </c>
      <c r="R99" s="157"/>
      <c r="S99" s="157" t="s">
        <v>107</v>
      </c>
      <c r="T99" s="157" t="s">
        <v>185</v>
      </c>
      <c r="U99" s="157">
        <v>0.32</v>
      </c>
      <c r="V99" s="157">
        <f>ROUND(E99*U99,2)</f>
        <v>1.6</v>
      </c>
      <c r="W99" s="157"/>
      <c r="X99" s="157" t="s">
        <v>108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109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0" outlineLevel="1" x14ac:dyDescent="0.25">
      <c r="A100" s="154"/>
      <c r="B100" s="155"/>
      <c r="C100" s="188" t="s">
        <v>182</v>
      </c>
      <c r="D100" s="161"/>
      <c r="E100" s="162">
        <v>5</v>
      </c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111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5">
      <c r="A101" s="170">
        <v>19</v>
      </c>
      <c r="B101" s="171" t="s">
        <v>186</v>
      </c>
      <c r="C101" s="185" t="s">
        <v>187</v>
      </c>
      <c r="D101" s="172" t="s">
        <v>145</v>
      </c>
      <c r="E101" s="173">
        <v>0.70150999999999997</v>
      </c>
      <c r="F101" s="174"/>
      <c r="G101" s="175">
        <f>ROUND(E101*F101,2)</f>
        <v>0</v>
      </c>
      <c r="H101" s="158"/>
      <c r="I101" s="157">
        <f>ROUND(E101*H101,2)</f>
        <v>0</v>
      </c>
      <c r="J101" s="158"/>
      <c r="K101" s="157">
        <f>ROUND(E101*J101,2)</f>
        <v>0</v>
      </c>
      <c r="L101" s="157">
        <v>21</v>
      </c>
      <c r="M101" s="157">
        <f>G101*(1+L101/100)</f>
        <v>0</v>
      </c>
      <c r="N101" s="157">
        <v>1.0211600000000001</v>
      </c>
      <c r="O101" s="157">
        <f>ROUND(E101*N101,2)</f>
        <v>0.72</v>
      </c>
      <c r="P101" s="157">
        <v>0</v>
      </c>
      <c r="Q101" s="157">
        <f>ROUND(E101*P101,2)</f>
        <v>0</v>
      </c>
      <c r="R101" s="157"/>
      <c r="S101" s="157" t="s">
        <v>107</v>
      </c>
      <c r="T101" s="157" t="s">
        <v>107</v>
      </c>
      <c r="U101" s="157">
        <v>23.530999999999999</v>
      </c>
      <c r="V101" s="157">
        <f>ROUND(E101*U101,2)</f>
        <v>16.510000000000002</v>
      </c>
      <c r="W101" s="157"/>
      <c r="X101" s="157" t="s">
        <v>108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109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5">
      <c r="A102" s="154"/>
      <c r="B102" s="155"/>
      <c r="C102" s="186" t="s">
        <v>110</v>
      </c>
      <c r="D102" s="159"/>
      <c r="E102" s="160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111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5">
      <c r="A103" s="154"/>
      <c r="B103" s="155"/>
      <c r="C103" s="187" t="s">
        <v>188</v>
      </c>
      <c r="D103" s="159"/>
      <c r="E103" s="160">
        <v>4.0599999999999996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111</v>
      </c>
      <c r="AH103" s="147">
        <v>2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54"/>
      <c r="B104" s="155"/>
      <c r="C104" s="187" t="s">
        <v>147</v>
      </c>
      <c r="D104" s="159"/>
      <c r="E104" s="160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111</v>
      </c>
      <c r="AH104" s="147">
        <v>2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0" outlineLevel="1" x14ac:dyDescent="0.25">
      <c r="A105" s="154"/>
      <c r="B105" s="155"/>
      <c r="C105" s="187" t="s">
        <v>153</v>
      </c>
      <c r="D105" s="159"/>
      <c r="E105" s="160">
        <v>3.7345000000000002</v>
      </c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111</v>
      </c>
      <c r="AH105" s="147">
        <v>2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54"/>
      <c r="B106" s="155"/>
      <c r="C106" s="186" t="s">
        <v>114</v>
      </c>
      <c r="D106" s="159"/>
      <c r="E106" s="160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47"/>
      <c r="Z106" s="147"/>
      <c r="AA106" s="147"/>
      <c r="AB106" s="147"/>
      <c r="AC106" s="147"/>
      <c r="AD106" s="147"/>
      <c r="AE106" s="147"/>
      <c r="AF106" s="147"/>
      <c r="AG106" s="147" t="s">
        <v>111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5">
      <c r="A107" s="154"/>
      <c r="B107" s="155"/>
      <c r="C107" s="188" t="s">
        <v>189</v>
      </c>
      <c r="D107" s="161"/>
      <c r="E107" s="162">
        <v>0.70150999999999997</v>
      </c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111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0" outlineLevel="1" x14ac:dyDescent="0.25">
      <c r="A108" s="170">
        <v>20</v>
      </c>
      <c r="B108" s="171" t="s">
        <v>190</v>
      </c>
      <c r="C108" s="185" t="s">
        <v>191</v>
      </c>
      <c r="D108" s="172" t="s">
        <v>192</v>
      </c>
      <c r="E108" s="173">
        <v>10</v>
      </c>
      <c r="F108" s="174"/>
      <c r="G108" s="175">
        <f>ROUND(E108*F108,2)</f>
        <v>0</v>
      </c>
      <c r="H108" s="158"/>
      <c r="I108" s="157">
        <f>ROUND(E108*H108,2)</f>
        <v>0</v>
      </c>
      <c r="J108" s="158"/>
      <c r="K108" s="157">
        <f>ROUND(E108*J108,2)</f>
        <v>0</v>
      </c>
      <c r="L108" s="157">
        <v>21</v>
      </c>
      <c r="M108" s="157">
        <f>G108*(1+L108/100)</f>
        <v>0</v>
      </c>
      <c r="N108" s="157">
        <v>0</v>
      </c>
      <c r="O108" s="157">
        <f>ROUND(E108*N108,2)</f>
        <v>0</v>
      </c>
      <c r="P108" s="157">
        <v>0</v>
      </c>
      <c r="Q108" s="157">
        <f>ROUND(E108*P108,2)</f>
        <v>0</v>
      </c>
      <c r="R108" s="157"/>
      <c r="S108" s="157" t="s">
        <v>193</v>
      </c>
      <c r="T108" s="157" t="s">
        <v>185</v>
      </c>
      <c r="U108" s="157">
        <v>0</v>
      </c>
      <c r="V108" s="157">
        <f>ROUND(E108*U108,2)</f>
        <v>0</v>
      </c>
      <c r="W108" s="157"/>
      <c r="X108" s="157" t="s">
        <v>108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109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5">
      <c r="A109" s="154"/>
      <c r="B109" s="155"/>
      <c r="C109" s="188" t="s">
        <v>194</v>
      </c>
      <c r="D109" s="161"/>
      <c r="E109" s="162">
        <v>10</v>
      </c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111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13" x14ac:dyDescent="0.25">
      <c r="A110" s="164" t="s">
        <v>102</v>
      </c>
      <c r="B110" s="165" t="s">
        <v>63</v>
      </c>
      <c r="C110" s="184" t="s">
        <v>62</v>
      </c>
      <c r="D110" s="166"/>
      <c r="E110" s="167"/>
      <c r="F110" s="168"/>
      <c r="G110" s="169">
        <f>SUMIF(AG111:AG129,"&lt;&gt;NOR",G111:G129)</f>
        <v>0</v>
      </c>
      <c r="H110" s="163"/>
      <c r="I110" s="163">
        <f>SUM(I111:I129)</f>
        <v>0</v>
      </c>
      <c r="J110" s="163"/>
      <c r="K110" s="163">
        <f>SUM(K111:K129)</f>
        <v>0</v>
      </c>
      <c r="L110" s="163"/>
      <c r="M110" s="163">
        <f>SUM(M111:M129)</f>
        <v>0</v>
      </c>
      <c r="N110" s="163"/>
      <c r="O110" s="163">
        <f>SUM(O111:O129)</f>
        <v>4.1899999999999995</v>
      </c>
      <c r="P110" s="163"/>
      <c r="Q110" s="163">
        <f>SUM(Q111:Q129)</f>
        <v>0</v>
      </c>
      <c r="R110" s="163"/>
      <c r="S110" s="163"/>
      <c r="T110" s="163"/>
      <c r="U110" s="163"/>
      <c r="V110" s="163">
        <f>SUM(V111:V129)</f>
        <v>3.1699999999999995</v>
      </c>
      <c r="W110" s="163"/>
      <c r="X110" s="163"/>
      <c r="AG110" t="s">
        <v>103</v>
      </c>
    </row>
    <row r="111" spans="1:60" outlineLevel="1" x14ac:dyDescent="0.25">
      <c r="A111" s="170">
        <v>21</v>
      </c>
      <c r="B111" s="171" t="s">
        <v>195</v>
      </c>
      <c r="C111" s="185" t="s">
        <v>196</v>
      </c>
      <c r="D111" s="172" t="s">
        <v>106</v>
      </c>
      <c r="E111" s="173">
        <v>0.1925</v>
      </c>
      <c r="F111" s="174"/>
      <c r="G111" s="175">
        <f>ROUND(E111*F111,2)</f>
        <v>0</v>
      </c>
      <c r="H111" s="158"/>
      <c r="I111" s="157">
        <f>ROUND(E111*H111,2)</f>
        <v>0</v>
      </c>
      <c r="J111" s="158"/>
      <c r="K111" s="157">
        <f>ROUND(E111*J111,2)</f>
        <v>0</v>
      </c>
      <c r="L111" s="157">
        <v>21</v>
      </c>
      <c r="M111" s="157">
        <f>G111*(1+L111/100)</f>
        <v>0</v>
      </c>
      <c r="N111" s="157">
        <v>1.9205000000000001</v>
      </c>
      <c r="O111" s="157">
        <f>ROUND(E111*N111,2)</f>
        <v>0.37</v>
      </c>
      <c r="P111" s="157">
        <v>0</v>
      </c>
      <c r="Q111" s="157">
        <f>ROUND(E111*P111,2)</f>
        <v>0</v>
      </c>
      <c r="R111" s="157"/>
      <c r="S111" s="157" t="s">
        <v>107</v>
      </c>
      <c r="T111" s="157" t="s">
        <v>107</v>
      </c>
      <c r="U111" s="157">
        <v>1.2310000000000001</v>
      </c>
      <c r="V111" s="157">
        <f>ROUND(E111*U111,2)</f>
        <v>0.24</v>
      </c>
      <c r="W111" s="157"/>
      <c r="X111" s="157" t="s">
        <v>108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109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54"/>
      <c r="B112" s="155"/>
      <c r="C112" s="188" t="s">
        <v>197</v>
      </c>
      <c r="D112" s="161"/>
      <c r="E112" s="162">
        <v>0.1925</v>
      </c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111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20" outlineLevel="1" x14ac:dyDescent="0.25">
      <c r="A113" s="170">
        <v>22</v>
      </c>
      <c r="B113" s="171" t="s">
        <v>198</v>
      </c>
      <c r="C113" s="185" t="s">
        <v>199</v>
      </c>
      <c r="D113" s="172" t="s">
        <v>106</v>
      </c>
      <c r="E113" s="173">
        <v>2.2955000000000001</v>
      </c>
      <c r="F113" s="174"/>
      <c r="G113" s="175">
        <f>ROUND(E113*F113,2)</f>
        <v>0</v>
      </c>
      <c r="H113" s="158"/>
      <c r="I113" s="157">
        <f>ROUND(E113*H113,2)</f>
        <v>0</v>
      </c>
      <c r="J113" s="158"/>
      <c r="K113" s="157">
        <f>ROUND(E113*J113,2)</f>
        <v>0</v>
      </c>
      <c r="L113" s="157">
        <v>21</v>
      </c>
      <c r="M113" s="157">
        <f>G113*(1+L113/100)</f>
        <v>0</v>
      </c>
      <c r="N113" s="157">
        <v>1.665</v>
      </c>
      <c r="O113" s="157">
        <f>ROUND(E113*N113,2)</f>
        <v>3.82</v>
      </c>
      <c r="P113" s="157">
        <v>0</v>
      </c>
      <c r="Q113" s="157">
        <f>ROUND(E113*P113,2)</f>
        <v>0</v>
      </c>
      <c r="R113" s="157"/>
      <c r="S113" s="157" t="s">
        <v>107</v>
      </c>
      <c r="T113" s="157" t="s">
        <v>107</v>
      </c>
      <c r="U113" s="157">
        <v>0.92</v>
      </c>
      <c r="V113" s="157">
        <f>ROUND(E113*U113,2)</f>
        <v>2.11</v>
      </c>
      <c r="W113" s="157"/>
      <c r="X113" s="157" t="s">
        <v>108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109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5">
      <c r="A114" s="154"/>
      <c r="B114" s="155"/>
      <c r="C114" s="188" t="s">
        <v>200</v>
      </c>
      <c r="D114" s="161"/>
      <c r="E114" s="162">
        <v>1.7955000000000001</v>
      </c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111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5">
      <c r="A115" s="154"/>
      <c r="B115" s="155"/>
      <c r="C115" s="188" t="s">
        <v>201</v>
      </c>
      <c r="D115" s="161"/>
      <c r="E115" s="162">
        <v>0.5</v>
      </c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111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5">
      <c r="A116" s="170">
        <v>23</v>
      </c>
      <c r="B116" s="171" t="s">
        <v>202</v>
      </c>
      <c r="C116" s="185" t="s">
        <v>203</v>
      </c>
      <c r="D116" s="172" t="s">
        <v>204</v>
      </c>
      <c r="E116" s="173">
        <v>7.7</v>
      </c>
      <c r="F116" s="174"/>
      <c r="G116" s="175">
        <f>ROUND(E116*F116,2)</f>
        <v>0</v>
      </c>
      <c r="H116" s="158"/>
      <c r="I116" s="157">
        <f>ROUND(E116*H116,2)</f>
        <v>0</v>
      </c>
      <c r="J116" s="158"/>
      <c r="K116" s="157">
        <f>ROUND(E116*J116,2)</f>
        <v>0</v>
      </c>
      <c r="L116" s="157">
        <v>21</v>
      </c>
      <c r="M116" s="157">
        <f>G116*(1+L116/100)</f>
        <v>0</v>
      </c>
      <c r="N116" s="157">
        <v>0</v>
      </c>
      <c r="O116" s="157">
        <f>ROUND(E116*N116,2)</f>
        <v>0</v>
      </c>
      <c r="P116" s="157">
        <v>0</v>
      </c>
      <c r="Q116" s="157">
        <f>ROUND(E116*P116,2)</f>
        <v>0</v>
      </c>
      <c r="R116" s="157"/>
      <c r="S116" s="157" t="s">
        <v>107</v>
      </c>
      <c r="T116" s="157" t="s">
        <v>107</v>
      </c>
      <c r="U116" s="157">
        <v>6.0999999999999999E-2</v>
      </c>
      <c r="V116" s="157">
        <f>ROUND(E116*U116,2)</f>
        <v>0.47</v>
      </c>
      <c r="W116" s="157"/>
      <c r="X116" s="157" t="s">
        <v>108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109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5">
      <c r="A117" s="154"/>
      <c r="B117" s="155"/>
      <c r="C117" s="188" t="s">
        <v>205</v>
      </c>
      <c r="D117" s="161"/>
      <c r="E117" s="162">
        <v>7.7</v>
      </c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111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5">
      <c r="A118" s="170">
        <v>24</v>
      </c>
      <c r="B118" s="171" t="s">
        <v>206</v>
      </c>
      <c r="C118" s="185" t="s">
        <v>207</v>
      </c>
      <c r="D118" s="172" t="s">
        <v>141</v>
      </c>
      <c r="E118" s="173">
        <v>4.62</v>
      </c>
      <c r="F118" s="174"/>
      <c r="G118" s="175">
        <f>ROUND(E118*F118,2)</f>
        <v>0</v>
      </c>
      <c r="H118" s="158"/>
      <c r="I118" s="157">
        <f>ROUND(E118*H118,2)</f>
        <v>0</v>
      </c>
      <c r="J118" s="158"/>
      <c r="K118" s="157">
        <f>ROUND(E118*J118,2)</f>
        <v>0</v>
      </c>
      <c r="L118" s="157">
        <v>21</v>
      </c>
      <c r="M118" s="157">
        <f>G118*(1+L118/100)</f>
        <v>0</v>
      </c>
      <c r="N118" s="157">
        <v>1.8000000000000001E-4</v>
      </c>
      <c r="O118" s="157">
        <f>ROUND(E118*N118,2)</f>
        <v>0</v>
      </c>
      <c r="P118" s="157">
        <v>0</v>
      </c>
      <c r="Q118" s="157">
        <f>ROUND(E118*P118,2)</f>
        <v>0</v>
      </c>
      <c r="R118" s="157"/>
      <c r="S118" s="157" t="s">
        <v>107</v>
      </c>
      <c r="T118" s="157" t="s">
        <v>107</v>
      </c>
      <c r="U118" s="157">
        <v>7.4999999999999997E-2</v>
      </c>
      <c r="V118" s="157">
        <f>ROUND(E118*U118,2)</f>
        <v>0.35</v>
      </c>
      <c r="W118" s="157"/>
      <c r="X118" s="157" t="s">
        <v>108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109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5">
      <c r="A119" s="154"/>
      <c r="B119" s="155"/>
      <c r="C119" s="188" t="s">
        <v>208</v>
      </c>
      <c r="D119" s="161"/>
      <c r="E119" s="162">
        <v>4.62</v>
      </c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111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5">
      <c r="A120" s="170">
        <v>25</v>
      </c>
      <c r="B120" s="171" t="s">
        <v>209</v>
      </c>
      <c r="C120" s="185" t="s">
        <v>210</v>
      </c>
      <c r="D120" s="172" t="s">
        <v>204</v>
      </c>
      <c r="E120" s="173">
        <v>8.4700000000000006</v>
      </c>
      <c r="F120" s="174"/>
      <c r="G120" s="175">
        <f>ROUND(E120*F120,2)</f>
        <v>0</v>
      </c>
      <c r="H120" s="158"/>
      <c r="I120" s="157">
        <f>ROUND(E120*H120,2)</f>
        <v>0</v>
      </c>
      <c r="J120" s="158"/>
      <c r="K120" s="157">
        <f>ROUND(E120*J120,2)</f>
        <v>0</v>
      </c>
      <c r="L120" s="157">
        <v>21</v>
      </c>
      <c r="M120" s="157">
        <f>G120*(1+L120/100)</f>
        <v>0</v>
      </c>
      <c r="N120" s="157">
        <v>4.8000000000000001E-4</v>
      </c>
      <c r="O120" s="157">
        <f>ROUND(E120*N120,2)</f>
        <v>0</v>
      </c>
      <c r="P120" s="157">
        <v>0</v>
      </c>
      <c r="Q120" s="157">
        <f>ROUND(E120*P120,2)</f>
        <v>0</v>
      </c>
      <c r="R120" s="157" t="s">
        <v>158</v>
      </c>
      <c r="S120" s="157" t="s">
        <v>107</v>
      </c>
      <c r="T120" s="157" t="s">
        <v>107</v>
      </c>
      <c r="U120" s="157">
        <v>0</v>
      </c>
      <c r="V120" s="157">
        <f>ROUND(E120*U120,2)</f>
        <v>0</v>
      </c>
      <c r="W120" s="157"/>
      <c r="X120" s="157" t="s">
        <v>159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160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5">
      <c r="A121" s="154"/>
      <c r="B121" s="155"/>
      <c r="C121" s="186" t="s">
        <v>110</v>
      </c>
      <c r="D121" s="159"/>
      <c r="E121" s="160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111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5">
      <c r="A122" s="154"/>
      <c r="B122" s="155"/>
      <c r="C122" s="187" t="s">
        <v>211</v>
      </c>
      <c r="D122" s="159"/>
      <c r="E122" s="160">
        <v>7.7</v>
      </c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47"/>
      <c r="Z122" s="147"/>
      <c r="AA122" s="147"/>
      <c r="AB122" s="147"/>
      <c r="AC122" s="147"/>
      <c r="AD122" s="147"/>
      <c r="AE122" s="147"/>
      <c r="AF122" s="147"/>
      <c r="AG122" s="147" t="s">
        <v>111</v>
      </c>
      <c r="AH122" s="147">
        <v>2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5">
      <c r="A123" s="154"/>
      <c r="B123" s="155"/>
      <c r="C123" s="186" t="s">
        <v>114</v>
      </c>
      <c r="D123" s="159"/>
      <c r="E123" s="160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111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5">
      <c r="A124" s="154"/>
      <c r="B124" s="155"/>
      <c r="C124" s="188" t="s">
        <v>212</v>
      </c>
      <c r="D124" s="161"/>
      <c r="E124" s="162">
        <v>8.4700000000000006</v>
      </c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111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5">
      <c r="A125" s="170">
        <v>26</v>
      </c>
      <c r="B125" s="171" t="s">
        <v>213</v>
      </c>
      <c r="C125" s="185" t="s">
        <v>214</v>
      </c>
      <c r="D125" s="172" t="s">
        <v>141</v>
      </c>
      <c r="E125" s="173">
        <v>5.5439999999999996</v>
      </c>
      <c r="F125" s="174"/>
      <c r="G125" s="175">
        <f>ROUND(E125*F125,2)</f>
        <v>0</v>
      </c>
      <c r="H125" s="158"/>
      <c r="I125" s="157">
        <f>ROUND(E125*H125,2)</f>
        <v>0</v>
      </c>
      <c r="J125" s="158"/>
      <c r="K125" s="157">
        <f>ROUND(E125*J125,2)</f>
        <v>0</v>
      </c>
      <c r="L125" s="157">
        <v>21</v>
      </c>
      <c r="M125" s="157">
        <f>G125*(1+L125/100)</f>
        <v>0</v>
      </c>
      <c r="N125" s="157">
        <v>2.9999999999999997E-4</v>
      </c>
      <c r="O125" s="157">
        <f>ROUND(E125*N125,2)</f>
        <v>0</v>
      </c>
      <c r="P125" s="157">
        <v>0</v>
      </c>
      <c r="Q125" s="157">
        <f>ROUND(E125*P125,2)</f>
        <v>0</v>
      </c>
      <c r="R125" s="157" t="s">
        <v>158</v>
      </c>
      <c r="S125" s="157" t="s">
        <v>107</v>
      </c>
      <c r="T125" s="157" t="s">
        <v>107</v>
      </c>
      <c r="U125" s="157">
        <v>0</v>
      </c>
      <c r="V125" s="157">
        <f>ROUND(E125*U125,2)</f>
        <v>0</v>
      </c>
      <c r="W125" s="157"/>
      <c r="X125" s="157" t="s">
        <v>159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160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5">
      <c r="A126" s="154"/>
      <c r="B126" s="155"/>
      <c r="C126" s="186" t="s">
        <v>110</v>
      </c>
      <c r="D126" s="159"/>
      <c r="E126" s="160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47"/>
      <c r="Z126" s="147"/>
      <c r="AA126" s="147"/>
      <c r="AB126" s="147"/>
      <c r="AC126" s="147"/>
      <c r="AD126" s="147"/>
      <c r="AE126" s="147"/>
      <c r="AF126" s="147"/>
      <c r="AG126" s="147" t="s">
        <v>111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5">
      <c r="A127" s="154"/>
      <c r="B127" s="155"/>
      <c r="C127" s="187" t="s">
        <v>215</v>
      </c>
      <c r="D127" s="159"/>
      <c r="E127" s="160">
        <v>4.62</v>
      </c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7"/>
      <c r="Z127" s="147"/>
      <c r="AA127" s="147"/>
      <c r="AB127" s="147"/>
      <c r="AC127" s="147"/>
      <c r="AD127" s="147"/>
      <c r="AE127" s="147"/>
      <c r="AF127" s="147"/>
      <c r="AG127" s="147" t="s">
        <v>111</v>
      </c>
      <c r="AH127" s="147">
        <v>2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5">
      <c r="A128" s="154"/>
      <c r="B128" s="155"/>
      <c r="C128" s="186" t="s">
        <v>114</v>
      </c>
      <c r="D128" s="159"/>
      <c r="E128" s="160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47"/>
      <c r="Z128" s="147"/>
      <c r="AA128" s="147"/>
      <c r="AB128" s="147"/>
      <c r="AC128" s="147"/>
      <c r="AD128" s="147"/>
      <c r="AE128" s="147"/>
      <c r="AF128" s="147"/>
      <c r="AG128" s="147" t="s">
        <v>111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5">
      <c r="A129" s="154"/>
      <c r="B129" s="155"/>
      <c r="C129" s="188" t="s">
        <v>216</v>
      </c>
      <c r="D129" s="161"/>
      <c r="E129" s="162">
        <v>5.5439999999999996</v>
      </c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7"/>
      <c r="Z129" s="147"/>
      <c r="AA129" s="147"/>
      <c r="AB129" s="147"/>
      <c r="AC129" s="147"/>
      <c r="AD129" s="147"/>
      <c r="AE129" s="147"/>
      <c r="AF129" s="147"/>
      <c r="AG129" s="147" t="s">
        <v>111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13" x14ac:dyDescent="0.25">
      <c r="A130" s="164" t="s">
        <v>102</v>
      </c>
      <c r="B130" s="165" t="s">
        <v>64</v>
      </c>
      <c r="C130" s="184" t="s">
        <v>65</v>
      </c>
      <c r="D130" s="166"/>
      <c r="E130" s="167"/>
      <c r="F130" s="168"/>
      <c r="G130" s="169">
        <f>SUMIF(AG131:AG135,"&lt;&gt;NOR",G131:G135)</f>
        <v>0</v>
      </c>
      <c r="H130" s="163"/>
      <c r="I130" s="163">
        <f>SUM(I131:I135)</f>
        <v>0</v>
      </c>
      <c r="J130" s="163"/>
      <c r="K130" s="163">
        <f>SUM(K131:K135)</f>
        <v>0</v>
      </c>
      <c r="L130" s="163"/>
      <c r="M130" s="163">
        <f>SUM(M131:M135)</f>
        <v>0</v>
      </c>
      <c r="N130" s="163"/>
      <c r="O130" s="163">
        <f>SUM(O131:O135)</f>
        <v>7.69</v>
      </c>
      <c r="P130" s="163"/>
      <c r="Q130" s="163">
        <f>SUM(Q131:Q135)</f>
        <v>0</v>
      </c>
      <c r="R130" s="163"/>
      <c r="S130" s="163"/>
      <c r="T130" s="163"/>
      <c r="U130" s="163"/>
      <c r="V130" s="163">
        <f>SUM(V131:V135)</f>
        <v>48.41</v>
      </c>
      <c r="W130" s="163"/>
      <c r="X130" s="163"/>
      <c r="AG130" t="s">
        <v>103</v>
      </c>
    </row>
    <row r="131" spans="1:60" ht="30" outlineLevel="1" x14ac:dyDescent="0.25">
      <c r="A131" s="170">
        <v>27</v>
      </c>
      <c r="B131" s="171" t="s">
        <v>217</v>
      </c>
      <c r="C131" s="185" t="s">
        <v>218</v>
      </c>
      <c r="D131" s="172" t="s">
        <v>141</v>
      </c>
      <c r="E131" s="173">
        <v>3</v>
      </c>
      <c r="F131" s="174"/>
      <c r="G131" s="175">
        <f>ROUND(E131*F131,2)</f>
        <v>0</v>
      </c>
      <c r="H131" s="158"/>
      <c r="I131" s="157">
        <f>ROUND(E131*H131,2)</f>
        <v>0</v>
      </c>
      <c r="J131" s="158"/>
      <c r="K131" s="157">
        <f>ROUND(E131*J131,2)</f>
        <v>0</v>
      </c>
      <c r="L131" s="157">
        <v>21</v>
      </c>
      <c r="M131" s="157">
        <f>G131*(1+L131/100)</f>
        <v>0</v>
      </c>
      <c r="N131" s="157">
        <v>0.70782</v>
      </c>
      <c r="O131" s="157">
        <f>ROUND(E131*N131,2)</f>
        <v>2.12</v>
      </c>
      <c r="P131" s="157">
        <v>0</v>
      </c>
      <c r="Q131" s="157">
        <f>ROUND(E131*P131,2)</f>
        <v>0</v>
      </c>
      <c r="R131" s="157"/>
      <c r="S131" s="157" t="s">
        <v>107</v>
      </c>
      <c r="T131" s="157" t="s">
        <v>185</v>
      </c>
      <c r="U131" s="157">
        <v>3.12</v>
      </c>
      <c r="V131" s="157">
        <f>ROUND(E131*U131,2)</f>
        <v>9.36</v>
      </c>
      <c r="W131" s="157"/>
      <c r="X131" s="157" t="s">
        <v>108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109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5">
      <c r="A132" s="154"/>
      <c r="B132" s="155"/>
      <c r="C132" s="188" t="s">
        <v>219</v>
      </c>
      <c r="D132" s="161"/>
      <c r="E132" s="162">
        <v>3</v>
      </c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47"/>
      <c r="Z132" s="147"/>
      <c r="AA132" s="147"/>
      <c r="AB132" s="147"/>
      <c r="AC132" s="147"/>
      <c r="AD132" s="147"/>
      <c r="AE132" s="147"/>
      <c r="AF132" s="147"/>
      <c r="AG132" s="147" t="s">
        <v>111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ht="30" outlineLevel="1" x14ac:dyDescent="0.25">
      <c r="A133" s="170">
        <v>28</v>
      </c>
      <c r="B133" s="171" t="s">
        <v>220</v>
      </c>
      <c r="C133" s="185" t="s">
        <v>221</v>
      </c>
      <c r="D133" s="172" t="s">
        <v>141</v>
      </c>
      <c r="E133" s="173">
        <v>4.75</v>
      </c>
      <c r="F133" s="174"/>
      <c r="G133" s="175">
        <f>ROUND(E133*F133,2)</f>
        <v>0</v>
      </c>
      <c r="H133" s="158"/>
      <c r="I133" s="157">
        <f>ROUND(E133*H133,2)</f>
        <v>0</v>
      </c>
      <c r="J133" s="158"/>
      <c r="K133" s="157">
        <f>ROUND(E133*J133,2)</f>
        <v>0</v>
      </c>
      <c r="L133" s="157">
        <v>21</v>
      </c>
      <c r="M133" s="157">
        <f>G133*(1+L133/100)</f>
        <v>0</v>
      </c>
      <c r="N133" s="157">
        <v>1.17225</v>
      </c>
      <c r="O133" s="157">
        <f>ROUND(E133*N133,2)</f>
        <v>5.57</v>
      </c>
      <c r="P133" s="157">
        <v>0</v>
      </c>
      <c r="Q133" s="157">
        <f>ROUND(E133*P133,2)</f>
        <v>0</v>
      </c>
      <c r="R133" s="157"/>
      <c r="S133" s="157" t="s">
        <v>107</v>
      </c>
      <c r="T133" s="157" t="s">
        <v>185</v>
      </c>
      <c r="U133" s="157">
        <v>8.2200000000000006</v>
      </c>
      <c r="V133" s="157">
        <f>ROUND(E133*U133,2)</f>
        <v>39.049999999999997</v>
      </c>
      <c r="W133" s="157"/>
      <c r="X133" s="157" t="s">
        <v>108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109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5">
      <c r="A134" s="154"/>
      <c r="B134" s="155"/>
      <c r="C134" s="188" t="s">
        <v>222</v>
      </c>
      <c r="D134" s="161"/>
      <c r="E134" s="162">
        <v>3.5</v>
      </c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47"/>
      <c r="Z134" s="147"/>
      <c r="AA134" s="147"/>
      <c r="AB134" s="147"/>
      <c r="AC134" s="147"/>
      <c r="AD134" s="147"/>
      <c r="AE134" s="147"/>
      <c r="AF134" s="147"/>
      <c r="AG134" s="147" t="s">
        <v>111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5">
      <c r="A135" s="154"/>
      <c r="B135" s="155"/>
      <c r="C135" s="188" t="s">
        <v>223</v>
      </c>
      <c r="D135" s="161"/>
      <c r="E135" s="162">
        <v>1.25</v>
      </c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47"/>
      <c r="Z135" s="147"/>
      <c r="AA135" s="147"/>
      <c r="AB135" s="147"/>
      <c r="AC135" s="147"/>
      <c r="AD135" s="147"/>
      <c r="AE135" s="147"/>
      <c r="AF135" s="147"/>
      <c r="AG135" s="147" t="s">
        <v>111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ht="13" x14ac:dyDescent="0.25">
      <c r="A136" s="164" t="s">
        <v>102</v>
      </c>
      <c r="B136" s="165" t="s">
        <v>66</v>
      </c>
      <c r="C136" s="184" t="s">
        <v>68</v>
      </c>
      <c r="D136" s="166"/>
      <c r="E136" s="167"/>
      <c r="F136" s="168"/>
      <c r="G136" s="169">
        <f>SUMIF(AG137:AG146,"&lt;&gt;NOR",G137:G146)</f>
        <v>0</v>
      </c>
      <c r="H136" s="163"/>
      <c r="I136" s="163">
        <f>SUM(I137:I146)</f>
        <v>0</v>
      </c>
      <c r="J136" s="163"/>
      <c r="K136" s="163">
        <f>SUM(K137:K146)</f>
        <v>0</v>
      </c>
      <c r="L136" s="163"/>
      <c r="M136" s="163">
        <f>SUM(M137:M146)</f>
        <v>0</v>
      </c>
      <c r="N136" s="163"/>
      <c r="O136" s="163">
        <f>SUM(O137:O146)</f>
        <v>23.17</v>
      </c>
      <c r="P136" s="163"/>
      <c r="Q136" s="163">
        <f>SUM(Q137:Q146)</f>
        <v>0</v>
      </c>
      <c r="R136" s="163"/>
      <c r="S136" s="163"/>
      <c r="T136" s="163"/>
      <c r="U136" s="163"/>
      <c r="V136" s="163">
        <f>SUM(V137:V146)</f>
        <v>1.85</v>
      </c>
      <c r="W136" s="163"/>
      <c r="X136" s="163"/>
      <c r="AG136" t="s">
        <v>103</v>
      </c>
    </row>
    <row r="137" spans="1:60" outlineLevel="1" x14ac:dyDescent="0.25">
      <c r="A137" s="170">
        <v>29</v>
      </c>
      <c r="B137" s="171" t="s">
        <v>224</v>
      </c>
      <c r="C137" s="185" t="s">
        <v>225</v>
      </c>
      <c r="D137" s="172" t="s">
        <v>141</v>
      </c>
      <c r="E137" s="173">
        <v>80.467200000000005</v>
      </c>
      <c r="F137" s="174"/>
      <c r="G137" s="175">
        <f>ROUND(E137*F137,2)</f>
        <v>0</v>
      </c>
      <c r="H137" s="158"/>
      <c r="I137" s="157">
        <f>ROUND(E137*H137,2)</f>
        <v>0</v>
      </c>
      <c r="J137" s="158"/>
      <c r="K137" s="157">
        <f>ROUND(E137*J137,2)</f>
        <v>0</v>
      </c>
      <c r="L137" s="157">
        <v>21</v>
      </c>
      <c r="M137" s="157">
        <f>G137*(1+L137/100)</f>
        <v>0</v>
      </c>
      <c r="N137" s="157">
        <v>0.28799999999999998</v>
      </c>
      <c r="O137" s="157">
        <f>ROUND(E137*N137,2)</f>
        <v>23.17</v>
      </c>
      <c r="P137" s="157">
        <v>0</v>
      </c>
      <c r="Q137" s="157">
        <f>ROUND(E137*P137,2)</f>
        <v>0</v>
      </c>
      <c r="R137" s="157"/>
      <c r="S137" s="157" t="s">
        <v>107</v>
      </c>
      <c r="T137" s="157" t="s">
        <v>107</v>
      </c>
      <c r="U137" s="157">
        <v>2.3E-2</v>
      </c>
      <c r="V137" s="157">
        <f>ROUND(E137*U137,2)</f>
        <v>1.85</v>
      </c>
      <c r="W137" s="157"/>
      <c r="X137" s="157" t="s">
        <v>108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109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ht="20" outlineLevel="1" x14ac:dyDescent="0.25">
      <c r="A138" s="154"/>
      <c r="B138" s="155"/>
      <c r="C138" s="188" t="s">
        <v>226</v>
      </c>
      <c r="D138" s="161"/>
      <c r="E138" s="162">
        <v>64.599999999999994</v>
      </c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47"/>
      <c r="Z138" s="147"/>
      <c r="AA138" s="147"/>
      <c r="AB138" s="147"/>
      <c r="AC138" s="147"/>
      <c r="AD138" s="147"/>
      <c r="AE138" s="147"/>
      <c r="AF138" s="147"/>
      <c r="AG138" s="147" t="s">
        <v>111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5">
      <c r="A139" s="154"/>
      <c r="B139" s="155"/>
      <c r="C139" s="188" t="s">
        <v>227</v>
      </c>
      <c r="D139" s="161"/>
      <c r="E139" s="162">
        <v>15.8672</v>
      </c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47"/>
      <c r="Z139" s="147"/>
      <c r="AA139" s="147"/>
      <c r="AB139" s="147"/>
      <c r="AC139" s="147"/>
      <c r="AD139" s="147"/>
      <c r="AE139" s="147"/>
      <c r="AF139" s="147"/>
      <c r="AG139" s="147" t="s">
        <v>111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ht="20" outlineLevel="1" x14ac:dyDescent="0.25">
      <c r="A140" s="170">
        <v>30</v>
      </c>
      <c r="B140" s="171" t="s">
        <v>228</v>
      </c>
      <c r="C140" s="185" t="s">
        <v>229</v>
      </c>
      <c r="D140" s="172" t="s">
        <v>141</v>
      </c>
      <c r="E140" s="173">
        <v>80.467200000000005</v>
      </c>
      <c r="F140" s="174"/>
      <c r="G140" s="175">
        <f>ROUND(E140*F140,2)</f>
        <v>0</v>
      </c>
      <c r="H140" s="158"/>
      <c r="I140" s="157">
        <f>ROUND(E140*H140,2)</f>
        <v>0</v>
      </c>
      <c r="J140" s="158"/>
      <c r="K140" s="157">
        <f>ROUND(E140*J140,2)</f>
        <v>0</v>
      </c>
      <c r="L140" s="157">
        <v>21</v>
      </c>
      <c r="M140" s="157">
        <f>G140*(1+L140/100)</f>
        <v>0</v>
      </c>
      <c r="N140" s="157">
        <v>0</v>
      </c>
      <c r="O140" s="157">
        <f>ROUND(E140*N140,2)</f>
        <v>0</v>
      </c>
      <c r="P140" s="157">
        <v>0</v>
      </c>
      <c r="Q140" s="157">
        <f>ROUND(E140*P140,2)</f>
        <v>0</v>
      </c>
      <c r="R140" s="157"/>
      <c r="S140" s="157" t="s">
        <v>193</v>
      </c>
      <c r="T140" s="157" t="s">
        <v>185</v>
      </c>
      <c r="U140" s="157">
        <v>0</v>
      </c>
      <c r="V140" s="157">
        <f>ROUND(E140*U140,2)</f>
        <v>0</v>
      </c>
      <c r="W140" s="157"/>
      <c r="X140" s="157" t="s">
        <v>108</v>
      </c>
      <c r="Y140" s="147"/>
      <c r="Z140" s="147"/>
      <c r="AA140" s="147"/>
      <c r="AB140" s="147"/>
      <c r="AC140" s="147"/>
      <c r="AD140" s="147"/>
      <c r="AE140" s="147"/>
      <c r="AF140" s="147"/>
      <c r="AG140" s="147" t="s">
        <v>109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ht="20" outlineLevel="1" x14ac:dyDescent="0.25">
      <c r="A141" s="154"/>
      <c r="B141" s="155"/>
      <c r="C141" s="188" t="s">
        <v>226</v>
      </c>
      <c r="D141" s="161"/>
      <c r="E141" s="162">
        <v>64.599999999999994</v>
      </c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47"/>
      <c r="Z141" s="147"/>
      <c r="AA141" s="147"/>
      <c r="AB141" s="147"/>
      <c r="AC141" s="147"/>
      <c r="AD141" s="147"/>
      <c r="AE141" s="147"/>
      <c r="AF141" s="147"/>
      <c r="AG141" s="147" t="s">
        <v>111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5">
      <c r="A142" s="154"/>
      <c r="B142" s="155"/>
      <c r="C142" s="188" t="s">
        <v>227</v>
      </c>
      <c r="D142" s="161"/>
      <c r="E142" s="162">
        <v>15.8672</v>
      </c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47"/>
      <c r="Z142" s="147"/>
      <c r="AA142" s="147"/>
      <c r="AB142" s="147"/>
      <c r="AC142" s="147"/>
      <c r="AD142" s="147"/>
      <c r="AE142" s="147"/>
      <c r="AF142" s="147"/>
      <c r="AG142" s="147" t="s">
        <v>111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20" outlineLevel="1" x14ac:dyDescent="0.25">
      <c r="A143" s="170">
        <v>31</v>
      </c>
      <c r="B143" s="171" t="s">
        <v>230</v>
      </c>
      <c r="C143" s="185" t="s">
        <v>231</v>
      </c>
      <c r="D143" s="172" t="s">
        <v>141</v>
      </c>
      <c r="E143" s="173">
        <v>3.4123999999999999</v>
      </c>
      <c r="F143" s="174"/>
      <c r="G143" s="175">
        <f>ROUND(E143*F143,2)</f>
        <v>0</v>
      </c>
      <c r="H143" s="158"/>
      <c r="I143" s="157">
        <f>ROUND(E143*H143,2)</f>
        <v>0</v>
      </c>
      <c r="J143" s="158"/>
      <c r="K143" s="157">
        <f>ROUND(E143*J143,2)</f>
        <v>0</v>
      </c>
      <c r="L143" s="157">
        <v>21</v>
      </c>
      <c r="M143" s="157">
        <f>G143*(1+L143/100)</f>
        <v>0</v>
      </c>
      <c r="N143" s="157">
        <v>0</v>
      </c>
      <c r="O143" s="157">
        <f>ROUND(E143*N143,2)</f>
        <v>0</v>
      </c>
      <c r="P143" s="157">
        <v>0</v>
      </c>
      <c r="Q143" s="157">
        <f>ROUND(E143*P143,2)</f>
        <v>0</v>
      </c>
      <c r="R143" s="157"/>
      <c r="S143" s="157" t="s">
        <v>193</v>
      </c>
      <c r="T143" s="157" t="s">
        <v>185</v>
      </c>
      <c r="U143" s="157">
        <v>0</v>
      </c>
      <c r="V143" s="157">
        <f>ROUND(E143*U143,2)</f>
        <v>0</v>
      </c>
      <c r="W143" s="157"/>
      <c r="X143" s="157" t="s">
        <v>108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109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5">
      <c r="A144" s="154"/>
      <c r="B144" s="155"/>
      <c r="C144" s="188" t="s">
        <v>232</v>
      </c>
      <c r="D144" s="161"/>
      <c r="E144" s="162">
        <v>1.3515999999999999</v>
      </c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47"/>
      <c r="Z144" s="147"/>
      <c r="AA144" s="147"/>
      <c r="AB144" s="147"/>
      <c r="AC144" s="147"/>
      <c r="AD144" s="147"/>
      <c r="AE144" s="147"/>
      <c r="AF144" s="147"/>
      <c r="AG144" s="147" t="s">
        <v>111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5">
      <c r="A145" s="154"/>
      <c r="B145" s="155"/>
      <c r="C145" s="188" t="s">
        <v>233</v>
      </c>
      <c r="D145" s="161"/>
      <c r="E145" s="162">
        <v>2.0608</v>
      </c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47"/>
      <c r="Z145" s="147"/>
      <c r="AA145" s="147"/>
      <c r="AB145" s="147"/>
      <c r="AC145" s="147"/>
      <c r="AD145" s="147"/>
      <c r="AE145" s="147"/>
      <c r="AF145" s="147"/>
      <c r="AG145" s="147" t="s">
        <v>111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ht="20" outlineLevel="1" x14ac:dyDescent="0.25">
      <c r="A146" s="176">
        <v>32</v>
      </c>
      <c r="B146" s="177" t="s">
        <v>234</v>
      </c>
      <c r="C146" s="189" t="s">
        <v>235</v>
      </c>
      <c r="D146" s="178" t="s">
        <v>141</v>
      </c>
      <c r="E146" s="179">
        <v>0</v>
      </c>
      <c r="F146" s="180"/>
      <c r="G146" s="181">
        <f>ROUND(E146*F146,2)</f>
        <v>0</v>
      </c>
      <c r="H146" s="158"/>
      <c r="I146" s="157">
        <f>ROUND(E146*H146,2)</f>
        <v>0</v>
      </c>
      <c r="J146" s="158"/>
      <c r="K146" s="157">
        <f>ROUND(E146*J146,2)</f>
        <v>0</v>
      </c>
      <c r="L146" s="157">
        <v>21</v>
      </c>
      <c r="M146" s="157">
        <f>G146*(1+L146/100)</f>
        <v>0</v>
      </c>
      <c r="N146" s="157">
        <v>0</v>
      </c>
      <c r="O146" s="157">
        <f>ROUND(E146*N146,2)</f>
        <v>0</v>
      </c>
      <c r="P146" s="157">
        <v>0</v>
      </c>
      <c r="Q146" s="157">
        <f>ROUND(E146*P146,2)</f>
        <v>0</v>
      </c>
      <c r="R146" s="157"/>
      <c r="S146" s="157" t="s">
        <v>193</v>
      </c>
      <c r="T146" s="157" t="s">
        <v>236</v>
      </c>
      <c r="U146" s="157">
        <v>0</v>
      </c>
      <c r="V146" s="157">
        <f>ROUND(E146*U146,2)</f>
        <v>0</v>
      </c>
      <c r="W146" s="157"/>
      <c r="X146" s="157" t="s">
        <v>108</v>
      </c>
      <c r="Y146" s="147"/>
      <c r="Z146" s="147"/>
      <c r="AA146" s="147"/>
      <c r="AB146" s="147"/>
      <c r="AC146" s="147"/>
      <c r="AD146" s="147"/>
      <c r="AE146" s="147"/>
      <c r="AF146" s="147"/>
      <c r="AG146" s="147" t="s">
        <v>109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ht="13" x14ac:dyDescent="0.25">
      <c r="A147" s="164" t="s">
        <v>102</v>
      </c>
      <c r="B147" s="165" t="s">
        <v>69</v>
      </c>
      <c r="C147" s="184" t="s">
        <v>70</v>
      </c>
      <c r="D147" s="166"/>
      <c r="E147" s="167"/>
      <c r="F147" s="168"/>
      <c r="G147" s="169">
        <f>SUMIF(AG148:AG159,"&lt;&gt;NOR",G148:G159)</f>
        <v>0</v>
      </c>
      <c r="H147" s="163"/>
      <c r="I147" s="163">
        <f>SUM(I148:I159)</f>
        <v>0</v>
      </c>
      <c r="J147" s="163"/>
      <c r="K147" s="163">
        <f>SUM(K148:K159)</f>
        <v>0</v>
      </c>
      <c r="L147" s="163"/>
      <c r="M147" s="163">
        <f>SUM(M148:M159)</f>
        <v>0</v>
      </c>
      <c r="N147" s="163"/>
      <c r="O147" s="163">
        <f>SUM(O148:O159)</f>
        <v>1.53</v>
      </c>
      <c r="P147" s="163"/>
      <c r="Q147" s="163">
        <f>SUM(Q148:Q159)</f>
        <v>0</v>
      </c>
      <c r="R147" s="163"/>
      <c r="S147" s="163"/>
      <c r="T147" s="163"/>
      <c r="U147" s="163"/>
      <c r="V147" s="163">
        <f>SUM(V148:V159)</f>
        <v>1.95</v>
      </c>
      <c r="W147" s="163"/>
      <c r="X147" s="163"/>
      <c r="AG147" t="s">
        <v>103</v>
      </c>
    </row>
    <row r="148" spans="1:60" outlineLevel="1" x14ac:dyDescent="0.25">
      <c r="A148" s="170">
        <v>33</v>
      </c>
      <c r="B148" s="171" t="s">
        <v>237</v>
      </c>
      <c r="C148" s="185" t="s">
        <v>238</v>
      </c>
      <c r="D148" s="172" t="s">
        <v>106</v>
      </c>
      <c r="E148" s="173">
        <v>0.60572999999999999</v>
      </c>
      <c r="F148" s="174"/>
      <c r="G148" s="175">
        <f>ROUND(E148*F148,2)</f>
        <v>0</v>
      </c>
      <c r="H148" s="158"/>
      <c r="I148" s="157">
        <f>ROUND(E148*H148,2)</f>
        <v>0</v>
      </c>
      <c r="J148" s="158"/>
      <c r="K148" s="157">
        <f>ROUND(E148*J148,2)</f>
        <v>0</v>
      </c>
      <c r="L148" s="157">
        <v>21</v>
      </c>
      <c r="M148" s="157">
        <f>G148*(1+L148/100)</f>
        <v>0</v>
      </c>
      <c r="N148" s="157">
        <v>2.5249999999999999</v>
      </c>
      <c r="O148" s="157">
        <f>ROUND(E148*N148,2)</f>
        <v>1.53</v>
      </c>
      <c r="P148" s="157">
        <v>0</v>
      </c>
      <c r="Q148" s="157">
        <f>ROUND(E148*P148,2)</f>
        <v>0</v>
      </c>
      <c r="R148" s="157"/>
      <c r="S148" s="157" t="s">
        <v>107</v>
      </c>
      <c r="T148" s="157" t="s">
        <v>107</v>
      </c>
      <c r="U148" s="157">
        <v>3.2130000000000001</v>
      </c>
      <c r="V148" s="157">
        <f>ROUND(E148*U148,2)</f>
        <v>1.95</v>
      </c>
      <c r="W148" s="157"/>
      <c r="X148" s="157" t="s">
        <v>108</v>
      </c>
      <c r="Y148" s="147"/>
      <c r="Z148" s="147"/>
      <c r="AA148" s="147"/>
      <c r="AB148" s="147"/>
      <c r="AC148" s="147"/>
      <c r="AD148" s="147"/>
      <c r="AE148" s="147"/>
      <c r="AF148" s="147"/>
      <c r="AG148" s="147" t="s">
        <v>109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5">
      <c r="A149" s="154"/>
      <c r="B149" s="155"/>
      <c r="C149" s="188" t="s">
        <v>239</v>
      </c>
      <c r="D149" s="161"/>
      <c r="E149" s="162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47"/>
      <c r="Z149" s="147"/>
      <c r="AA149" s="147"/>
      <c r="AB149" s="147"/>
      <c r="AC149" s="147"/>
      <c r="AD149" s="147"/>
      <c r="AE149" s="147"/>
      <c r="AF149" s="147"/>
      <c r="AG149" s="147" t="s">
        <v>111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5">
      <c r="A150" s="154"/>
      <c r="B150" s="155"/>
      <c r="C150" s="188" t="s">
        <v>122</v>
      </c>
      <c r="D150" s="161"/>
      <c r="E150" s="162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47"/>
      <c r="Z150" s="147"/>
      <c r="AA150" s="147"/>
      <c r="AB150" s="147"/>
      <c r="AC150" s="147"/>
      <c r="AD150" s="147"/>
      <c r="AE150" s="147"/>
      <c r="AF150" s="147"/>
      <c r="AG150" s="147" t="s">
        <v>111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5">
      <c r="A151" s="154"/>
      <c r="B151" s="155"/>
      <c r="C151" s="188" t="s">
        <v>240</v>
      </c>
      <c r="D151" s="161"/>
      <c r="E151" s="162">
        <v>4.4999999999999998E-2</v>
      </c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47"/>
      <c r="Z151" s="147"/>
      <c r="AA151" s="147"/>
      <c r="AB151" s="147"/>
      <c r="AC151" s="147"/>
      <c r="AD151" s="147"/>
      <c r="AE151" s="147"/>
      <c r="AF151" s="147"/>
      <c r="AG151" s="147" t="s">
        <v>111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5">
      <c r="A152" s="154"/>
      <c r="B152" s="155"/>
      <c r="C152" s="188" t="s">
        <v>241</v>
      </c>
      <c r="D152" s="161"/>
      <c r="E152" s="162">
        <v>8.0500000000000002E-2</v>
      </c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47"/>
      <c r="Z152" s="147"/>
      <c r="AA152" s="147"/>
      <c r="AB152" s="147"/>
      <c r="AC152" s="147"/>
      <c r="AD152" s="147"/>
      <c r="AE152" s="147"/>
      <c r="AF152" s="147"/>
      <c r="AG152" s="147" t="s">
        <v>111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5">
      <c r="A153" s="154"/>
      <c r="B153" s="155"/>
      <c r="C153" s="188" t="s">
        <v>126</v>
      </c>
      <c r="D153" s="161"/>
      <c r="E153" s="162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47"/>
      <c r="Z153" s="147"/>
      <c r="AA153" s="147"/>
      <c r="AB153" s="147"/>
      <c r="AC153" s="147"/>
      <c r="AD153" s="147"/>
      <c r="AE153" s="147"/>
      <c r="AF153" s="147"/>
      <c r="AG153" s="147" t="s">
        <v>111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5">
      <c r="A154" s="154"/>
      <c r="B154" s="155"/>
      <c r="C154" s="188" t="s">
        <v>242</v>
      </c>
      <c r="D154" s="161"/>
      <c r="E154" s="162">
        <v>9.35E-2</v>
      </c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47"/>
      <c r="Z154" s="147"/>
      <c r="AA154" s="147"/>
      <c r="AB154" s="147"/>
      <c r="AC154" s="147"/>
      <c r="AD154" s="147"/>
      <c r="AE154" s="147"/>
      <c r="AF154" s="147"/>
      <c r="AG154" s="147" t="s">
        <v>111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5">
      <c r="A155" s="154"/>
      <c r="B155" s="155"/>
      <c r="C155" s="188" t="s">
        <v>126</v>
      </c>
      <c r="D155" s="161"/>
      <c r="E155" s="162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47"/>
      <c r="Z155" s="147"/>
      <c r="AA155" s="147"/>
      <c r="AB155" s="147"/>
      <c r="AC155" s="147"/>
      <c r="AD155" s="147"/>
      <c r="AE155" s="147"/>
      <c r="AF155" s="147"/>
      <c r="AG155" s="147" t="s">
        <v>111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5">
      <c r="A156" s="154"/>
      <c r="B156" s="155"/>
      <c r="C156" s="188" t="s">
        <v>243</v>
      </c>
      <c r="D156" s="161"/>
      <c r="E156" s="162"/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47"/>
      <c r="Z156" s="147"/>
      <c r="AA156" s="147"/>
      <c r="AB156" s="147"/>
      <c r="AC156" s="147"/>
      <c r="AD156" s="147"/>
      <c r="AE156" s="147"/>
      <c r="AF156" s="147"/>
      <c r="AG156" s="147" t="s">
        <v>111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5">
      <c r="A157" s="154"/>
      <c r="B157" s="155"/>
      <c r="C157" s="188" t="s">
        <v>244</v>
      </c>
      <c r="D157" s="161"/>
      <c r="E157" s="162">
        <v>0.2</v>
      </c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47"/>
      <c r="Z157" s="147"/>
      <c r="AA157" s="147"/>
      <c r="AB157" s="147"/>
      <c r="AC157" s="147"/>
      <c r="AD157" s="147"/>
      <c r="AE157" s="147"/>
      <c r="AF157" s="147"/>
      <c r="AG157" s="147" t="s">
        <v>111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5">
      <c r="A158" s="154"/>
      <c r="B158" s="155"/>
      <c r="C158" s="188" t="s">
        <v>126</v>
      </c>
      <c r="D158" s="161"/>
      <c r="E158" s="162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47"/>
      <c r="Z158" s="147"/>
      <c r="AA158" s="147"/>
      <c r="AB158" s="147"/>
      <c r="AC158" s="147"/>
      <c r="AD158" s="147"/>
      <c r="AE158" s="147"/>
      <c r="AF158" s="147"/>
      <c r="AG158" s="147" t="s">
        <v>111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ht="20" outlineLevel="1" x14ac:dyDescent="0.25">
      <c r="A159" s="154"/>
      <c r="B159" s="155"/>
      <c r="C159" s="188" t="s">
        <v>245</v>
      </c>
      <c r="D159" s="161"/>
      <c r="E159" s="162">
        <v>0.18673000000000001</v>
      </c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47"/>
      <c r="Z159" s="147"/>
      <c r="AA159" s="147"/>
      <c r="AB159" s="147"/>
      <c r="AC159" s="147"/>
      <c r="AD159" s="147"/>
      <c r="AE159" s="147"/>
      <c r="AF159" s="147"/>
      <c r="AG159" s="147" t="s">
        <v>111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ht="13" x14ac:dyDescent="0.25">
      <c r="A160" s="164" t="s">
        <v>102</v>
      </c>
      <c r="B160" s="165" t="s">
        <v>71</v>
      </c>
      <c r="C160" s="184" t="s">
        <v>72</v>
      </c>
      <c r="D160" s="166"/>
      <c r="E160" s="167"/>
      <c r="F160" s="168"/>
      <c r="G160" s="169">
        <f>SUMIF(AG161:AG161,"&lt;&gt;NOR",G161:G161)</f>
        <v>0</v>
      </c>
      <c r="H160" s="163"/>
      <c r="I160" s="163">
        <f>SUM(I161:I161)</f>
        <v>0</v>
      </c>
      <c r="J160" s="163"/>
      <c r="K160" s="163">
        <f>SUM(K161:K161)</f>
        <v>0</v>
      </c>
      <c r="L160" s="163"/>
      <c r="M160" s="163">
        <f>SUM(M161:M161)</f>
        <v>0</v>
      </c>
      <c r="N160" s="163"/>
      <c r="O160" s="163">
        <f>SUM(O161:O161)</f>
        <v>0</v>
      </c>
      <c r="P160" s="163"/>
      <c r="Q160" s="163">
        <f>SUM(Q161:Q161)</f>
        <v>0</v>
      </c>
      <c r="R160" s="163"/>
      <c r="S160" s="163"/>
      <c r="T160" s="163"/>
      <c r="U160" s="163"/>
      <c r="V160" s="163">
        <f>SUM(V161:V161)</f>
        <v>44.3</v>
      </c>
      <c r="W160" s="163"/>
      <c r="X160" s="163"/>
      <c r="AG160" t="s">
        <v>103</v>
      </c>
    </row>
    <row r="161" spans="1:60" outlineLevel="1" x14ac:dyDescent="0.25">
      <c r="A161" s="176">
        <v>34</v>
      </c>
      <c r="B161" s="177" t="s">
        <v>246</v>
      </c>
      <c r="C161" s="189" t="s">
        <v>247</v>
      </c>
      <c r="D161" s="178" t="s">
        <v>145</v>
      </c>
      <c r="E161" s="179">
        <v>72.748069999999998</v>
      </c>
      <c r="F161" s="180"/>
      <c r="G161" s="181">
        <f>ROUND(E161*F161,2)</f>
        <v>0</v>
      </c>
      <c r="H161" s="158"/>
      <c r="I161" s="157">
        <f>ROUND(E161*H161,2)</f>
        <v>0</v>
      </c>
      <c r="J161" s="158"/>
      <c r="K161" s="157">
        <f>ROUND(E161*J161,2)</f>
        <v>0</v>
      </c>
      <c r="L161" s="157">
        <v>21</v>
      </c>
      <c r="M161" s="157">
        <f>G161*(1+L161/100)</f>
        <v>0</v>
      </c>
      <c r="N161" s="157">
        <v>0</v>
      </c>
      <c r="O161" s="157">
        <f>ROUND(E161*N161,2)</f>
        <v>0</v>
      </c>
      <c r="P161" s="157">
        <v>0</v>
      </c>
      <c r="Q161" s="157">
        <f>ROUND(E161*P161,2)</f>
        <v>0</v>
      </c>
      <c r="R161" s="157"/>
      <c r="S161" s="157" t="s">
        <v>107</v>
      </c>
      <c r="T161" s="157" t="s">
        <v>107</v>
      </c>
      <c r="U161" s="157">
        <v>0.60899999999999999</v>
      </c>
      <c r="V161" s="157">
        <f>ROUND(E161*U161,2)</f>
        <v>44.3</v>
      </c>
      <c r="W161" s="157"/>
      <c r="X161" s="157" t="s">
        <v>248</v>
      </c>
      <c r="Y161" s="147"/>
      <c r="Z161" s="147"/>
      <c r="AA161" s="147"/>
      <c r="AB161" s="147"/>
      <c r="AC161" s="147"/>
      <c r="AD161" s="147"/>
      <c r="AE161" s="147"/>
      <c r="AF161" s="147"/>
      <c r="AG161" s="147" t="s">
        <v>249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ht="13" x14ac:dyDescent="0.25">
      <c r="A162" s="164" t="s">
        <v>102</v>
      </c>
      <c r="B162" s="165" t="s">
        <v>73</v>
      </c>
      <c r="C162" s="184" t="s">
        <v>74</v>
      </c>
      <c r="D162" s="166"/>
      <c r="E162" s="167"/>
      <c r="F162" s="168"/>
      <c r="G162" s="169">
        <f>SUMIF(AG163:AG174,"&lt;&gt;NOR",G163:G174)</f>
        <v>0</v>
      </c>
      <c r="H162" s="163"/>
      <c r="I162" s="163">
        <f>SUM(I163:I174)</f>
        <v>0</v>
      </c>
      <c r="J162" s="163"/>
      <c r="K162" s="163">
        <f>SUM(K163:K174)</f>
        <v>0</v>
      </c>
      <c r="L162" s="163"/>
      <c r="M162" s="163">
        <f>SUM(M163:M174)</f>
        <v>0</v>
      </c>
      <c r="N162" s="163"/>
      <c r="O162" s="163">
        <f>SUM(O163:O174)</f>
        <v>0</v>
      </c>
      <c r="P162" s="163"/>
      <c r="Q162" s="163">
        <f>SUM(Q163:Q174)</f>
        <v>0</v>
      </c>
      <c r="R162" s="163"/>
      <c r="S162" s="163"/>
      <c r="T162" s="163"/>
      <c r="U162" s="163"/>
      <c r="V162" s="163">
        <f>SUM(V163:V174)</f>
        <v>2.7600000000000002</v>
      </c>
      <c r="W162" s="163"/>
      <c r="X162" s="163"/>
      <c r="AG162" t="s">
        <v>103</v>
      </c>
    </row>
    <row r="163" spans="1:60" ht="20" outlineLevel="1" x14ac:dyDescent="0.25">
      <c r="A163" s="170">
        <v>35</v>
      </c>
      <c r="B163" s="171" t="s">
        <v>250</v>
      </c>
      <c r="C163" s="185" t="s">
        <v>251</v>
      </c>
      <c r="D163" s="172" t="s">
        <v>141</v>
      </c>
      <c r="E163" s="173">
        <v>7.2</v>
      </c>
      <c r="F163" s="174"/>
      <c r="G163" s="175">
        <f>ROUND(E163*F163,2)</f>
        <v>0</v>
      </c>
      <c r="H163" s="158"/>
      <c r="I163" s="157">
        <f>ROUND(E163*H163,2)</f>
        <v>0</v>
      </c>
      <c r="J163" s="158"/>
      <c r="K163" s="157">
        <f>ROUND(E163*J163,2)</f>
        <v>0</v>
      </c>
      <c r="L163" s="157">
        <v>21</v>
      </c>
      <c r="M163" s="157">
        <f>G163*(1+L163/100)</f>
        <v>0</v>
      </c>
      <c r="N163" s="157">
        <v>0</v>
      </c>
      <c r="O163" s="157">
        <f>ROUND(E163*N163,2)</f>
        <v>0</v>
      </c>
      <c r="P163" s="157">
        <v>0</v>
      </c>
      <c r="Q163" s="157">
        <f>ROUND(E163*P163,2)</f>
        <v>0</v>
      </c>
      <c r="R163" s="157"/>
      <c r="S163" s="157" t="s">
        <v>107</v>
      </c>
      <c r="T163" s="157" t="s">
        <v>107</v>
      </c>
      <c r="U163" s="157">
        <v>0.14000000000000001</v>
      </c>
      <c r="V163" s="157">
        <f>ROUND(E163*U163,2)</f>
        <v>1.01</v>
      </c>
      <c r="W163" s="157"/>
      <c r="X163" s="157" t="s">
        <v>108</v>
      </c>
      <c r="Y163" s="147"/>
      <c r="Z163" s="147"/>
      <c r="AA163" s="147"/>
      <c r="AB163" s="147"/>
      <c r="AC163" s="147"/>
      <c r="AD163" s="147"/>
      <c r="AE163" s="147"/>
      <c r="AF163" s="147"/>
      <c r="AG163" s="147" t="s">
        <v>109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5">
      <c r="A164" s="154"/>
      <c r="B164" s="155"/>
      <c r="C164" s="188" t="s">
        <v>252</v>
      </c>
      <c r="D164" s="161"/>
      <c r="E164" s="162">
        <v>7.2</v>
      </c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47"/>
      <c r="Z164" s="147"/>
      <c r="AA164" s="147"/>
      <c r="AB164" s="147"/>
      <c r="AC164" s="147"/>
      <c r="AD164" s="147"/>
      <c r="AE164" s="147"/>
      <c r="AF164" s="147"/>
      <c r="AG164" s="147" t="s">
        <v>111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5">
      <c r="A165" s="170">
        <v>36</v>
      </c>
      <c r="B165" s="171" t="s">
        <v>253</v>
      </c>
      <c r="C165" s="185" t="s">
        <v>254</v>
      </c>
      <c r="D165" s="172" t="s">
        <v>141</v>
      </c>
      <c r="E165" s="173">
        <v>7.2</v>
      </c>
      <c r="F165" s="174"/>
      <c r="G165" s="175">
        <f>ROUND(E165*F165,2)</f>
        <v>0</v>
      </c>
      <c r="H165" s="158"/>
      <c r="I165" s="157">
        <f>ROUND(E165*H165,2)</f>
        <v>0</v>
      </c>
      <c r="J165" s="158"/>
      <c r="K165" s="157">
        <f>ROUND(E165*J165,2)</f>
        <v>0</v>
      </c>
      <c r="L165" s="157">
        <v>21</v>
      </c>
      <c r="M165" s="157">
        <f>G165*(1+L165/100)</f>
        <v>0</v>
      </c>
      <c r="N165" s="157">
        <v>1.7000000000000001E-4</v>
      </c>
      <c r="O165" s="157">
        <f>ROUND(E165*N165,2)</f>
        <v>0</v>
      </c>
      <c r="P165" s="157">
        <v>0</v>
      </c>
      <c r="Q165" s="157">
        <f>ROUND(E165*P165,2)</f>
        <v>0</v>
      </c>
      <c r="R165" s="157"/>
      <c r="S165" s="157" t="s">
        <v>107</v>
      </c>
      <c r="T165" s="157" t="s">
        <v>107</v>
      </c>
      <c r="U165" s="157">
        <v>0.16</v>
      </c>
      <c r="V165" s="157">
        <f>ROUND(E165*U165,2)</f>
        <v>1.1499999999999999</v>
      </c>
      <c r="W165" s="157"/>
      <c r="X165" s="157" t="s">
        <v>108</v>
      </c>
      <c r="Y165" s="147"/>
      <c r="Z165" s="147"/>
      <c r="AA165" s="147"/>
      <c r="AB165" s="147"/>
      <c r="AC165" s="147"/>
      <c r="AD165" s="147"/>
      <c r="AE165" s="147"/>
      <c r="AF165" s="147"/>
      <c r="AG165" s="147" t="s">
        <v>109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5">
      <c r="A166" s="154"/>
      <c r="B166" s="155"/>
      <c r="C166" s="188" t="s">
        <v>252</v>
      </c>
      <c r="D166" s="161"/>
      <c r="E166" s="162">
        <v>7.2</v>
      </c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47"/>
      <c r="Z166" s="147"/>
      <c r="AA166" s="147"/>
      <c r="AB166" s="147"/>
      <c r="AC166" s="147"/>
      <c r="AD166" s="147"/>
      <c r="AE166" s="147"/>
      <c r="AF166" s="147"/>
      <c r="AG166" s="147" t="s">
        <v>111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5">
      <c r="A167" s="170">
        <v>37</v>
      </c>
      <c r="B167" s="171" t="s">
        <v>255</v>
      </c>
      <c r="C167" s="185" t="s">
        <v>256</v>
      </c>
      <c r="D167" s="172" t="s">
        <v>204</v>
      </c>
      <c r="E167" s="173">
        <v>6</v>
      </c>
      <c r="F167" s="174"/>
      <c r="G167" s="175">
        <f>ROUND(E167*F167,2)</f>
        <v>0</v>
      </c>
      <c r="H167" s="158"/>
      <c r="I167" s="157">
        <f>ROUND(E167*H167,2)</f>
        <v>0</v>
      </c>
      <c r="J167" s="158"/>
      <c r="K167" s="157">
        <f>ROUND(E167*J167,2)</f>
        <v>0</v>
      </c>
      <c r="L167" s="157">
        <v>21</v>
      </c>
      <c r="M167" s="157">
        <f>G167*(1+L167/100)</f>
        <v>0</v>
      </c>
      <c r="N167" s="157">
        <v>5.2999999999999998E-4</v>
      </c>
      <c r="O167" s="157">
        <f>ROUND(E167*N167,2)</f>
        <v>0</v>
      </c>
      <c r="P167" s="157">
        <v>0</v>
      </c>
      <c r="Q167" s="157">
        <f>ROUND(E167*P167,2)</f>
        <v>0</v>
      </c>
      <c r="R167" s="157"/>
      <c r="S167" s="157" t="s">
        <v>107</v>
      </c>
      <c r="T167" s="157" t="s">
        <v>107</v>
      </c>
      <c r="U167" s="157">
        <v>0.1</v>
      </c>
      <c r="V167" s="157">
        <f>ROUND(E167*U167,2)</f>
        <v>0.6</v>
      </c>
      <c r="W167" s="157"/>
      <c r="X167" s="157" t="s">
        <v>108</v>
      </c>
      <c r="Y167" s="147"/>
      <c r="Z167" s="147"/>
      <c r="AA167" s="147"/>
      <c r="AB167" s="147"/>
      <c r="AC167" s="147"/>
      <c r="AD167" s="147"/>
      <c r="AE167" s="147"/>
      <c r="AF167" s="147"/>
      <c r="AG167" s="147" t="s">
        <v>109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5">
      <c r="A168" s="154"/>
      <c r="B168" s="155"/>
      <c r="C168" s="188" t="s">
        <v>257</v>
      </c>
      <c r="D168" s="161"/>
      <c r="E168" s="162">
        <v>6</v>
      </c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47"/>
      <c r="Z168" s="147"/>
      <c r="AA168" s="147"/>
      <c r="AB168" s="147"/>
      <c r="AC168" s="147"/>
      <c r="AD168" s="147"/>
      <c r="AE168" s="147"/>
      <c r="AF168" s="147"/>
      <c r="AG168" s="147" t="s">
        <v>111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5">
      <c r="A169" s="170">
        <v>38</v>
      </c>
      <c r="B169" s="171" t="s">
        <v>213</v>
      </c>
      <c r="C169" s="185" t="s">
        <v>214</v>
      </c>
      <c r="D169" s="172" t="s">
        <v>141</v>
      </c>
      <c r="E169" s="173">
        <v>8.64</v>
      </c>
      <c r="F169" s="174"/>
      <c r="G169" s="175">
        <f>ROUND(E169*F169,2)</f>
        <v>0</v>
      </c>
      <c r="H169" s="158"/>
      <c r="I169" s="157">
        <f>ROUND(E169*H169,2)</f>
        <v>0</v>
      </c>
      <c r="J169" s="158"/>
      <c r="K169" s="157">
        <f>ROUND(E169*J169,2)</f>
        <v>0</v>
      </c>
      <c r="L169" s="157">
        <v>21</v>
      </c>
      <c r="M169" s="157">
        <f>G169*(1+L169/100)</f>
        <v>0</v>
      </c>
      <c r="N169" s="157">
        <v>2.9999999999999997E-4</v>
      </c>
      <c r="O169" s="157">
        <f>ROUND(E169*N169,2)</f>
        <v>0</v>
      </c>
      <c r="P169" s="157">
        <v>0</v>
      </c>
      <c r="Q169" s="157">
        <f>ROUND(E169*P169,2)</f>
        <v>0</v>
      </c>
      <c r="R169" s="157" t="s">
        <v>158</v>
      </c>
      <c r="S169" s="157" t="s">
        <v>107</v>
      </c>
      <c r="T169" s="157" t="s">
        <v>107</v>
      </c>
      <c r="U169" s="157">
        <v>0</v>
      </c>
      <c r="V169" s="157">
        <f>ROUND(E169*U169,2)</f>
        <v>0</v>
      </c>
      <c r="W169" s="157"/>
      <c r="X169" s="157" t="s">
        <v>159</v>
      </c>
      <c r="Y169" s="147"/>
      <c r="Z169" s="147"/>
      <c r="AA169" s="147"/>
      <c r="AB169" s="147"/>
      <c r="AC169" s="147"/>
      <c r="AD169" s="147"/>
      <c r="AE169" s="147"/>
      <c r="AF169" s="147"/>
      <c r="AG169" s="147" t="s">
        <v>160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5">
      <c r="A170" s="154"/>
      <c r="B170" s="155"/>
      <c r="C170" s="186" t="s">
        <v>110</v>
      </c>
      <c r="D170" s="159"/>
      <c r="E170" s="160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47"/>
      <c r="Z170" s="147"/>
      <c r="AA170" s="147"/>
      <c r="AB170" s="147"/>
      <c r="AC170" s="147"/>
      <c r="AD170" s="147"/>
      <c r="AE170" s="147"/>
      <c r="AF170" s="147"/>
      <c r="AG170" s="147" t="s">
        <v>111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5">
      <c r="A171" s="154"/>
      <c r="B171" s="155"/>
      <c r="C171" s="187" t="s">
        <v>258</v>
      </c>
      <c r="D171" s="159"/>
      <c r="E171" s="160">
        <v>7.2</v>
      </c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47"/>
      <c r="Z171" s="147"/>
      <c r="AA171" s="147"/>
      <c r="AB171" s="147"/>
      <c r="AC171" s="147"/>
      <c r="AD171" s="147"/>
      <c r="AE171" s="147"/>
      <c r="AF171" s="147"/>
      <c r="AG171" s="147" t="s">
        <v>111</v>
      </c>
      <c r="AH171" s="147">
        <v>2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5">
      <c r="A172" s="154"/>
      <c r="B172" s="155"/>
      <c r="C172" s="186" t="s">
        <v>114</v>
      </c>
      <c r="D172" s="159"/>
      <c r="E172" s="160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47"/>
      <c r="Z172" s="147"/>
      <c r="AA172" s="147"/>
      <c r="AB172" s="147"/>
      <c r="AC172" s="147"/>
      <c r="AD172" s="147"/>
      <c r="AE172" s="147"/>
      <c r="AF172" s="147"/>
      <c r="AG172" s="147" t="s">
        <v>111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5">
      <c r="A173" s="154"/>
      <c r="B173" s="155"/>
      <c r="C173" s="188" t="s">
        <v>259</v>
      </c>
      <c r="D173" s="161"/>
      <c r="E173" s="162">
        <v>8.64</v>
      </c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47"/>
      <c r="Z173" s="147"/>
      <c r="AA173" s="147"/>
      <c r="AB173" s="147"/>
      <c r="AC173" s="147"/>
      <c r="AD173" s="147"/>
      <c r="AE173" s="147"/>
      <c r="AF173" s="147"/>
      <c r="AG173" s="147" t="s">
        <v>111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5">
      <c r="A174" s="154">
        <v>39</v>
      </c>
      <c r="B174" s="155" t="s">
        <v>260</v>
      </c>
      <c r="C174" s="190" t="s">
        <v>261</v>
      </c>
      <c r="D174" s="156" t="s">
        <v>0</v>
      </c>
      <c r="E174" s="182"/>
      <c r="F174" s="158"/>
      <c r="G174" s="157">
        <f>ROUND(E174*F174,2)</f>
        <v>0</v>
      </c>
      <c r="H174" s="158"/>
      <c r="I174" s="157">
        <f>ROUND(E174*H174,2)</f>
        <v>0</v>
      </c>
      <c r="J174" s="158"/>
      <c r="K174" s="157">
        <f>ROUND(E174*J174,2)</f>
        <v>0</v>
      </c>
      <c r="L174" s="157">
        <v>21</v>
      </c>
      <c r="M174" s="157">
        <f>G174*(1+L174/100)</f>
        <v>0</v>
      </c>
      <c r="N174" s="157">
        <v>0</v>
      </c>
      <c r="O174" s="157">
        <f>ROUND(E174*N174,2)</f>
        <v>0</v>
      </c>
      <c r="P174" s="157">
        <v>0</v>
      </c>
      <c r="Q174" s="157">
        <f>ROUND(E174*P174,2)</f>
        <v>0</v>
      </c>
      <c r="R174" s="157"/>
      <c r="S174" s="157" t="s">
        <v>107</v>
      </c>
      <c r="T174" s="157" t="s">
        <v>107</v>
      </c>
      <c r="U174" s="157">
        <v>0</v>
      </c>
      <c r="V174" s="157">
        <f>ROUND(E174*U174,2)</f>
        <v>0</v>
      </c>
      <c r="W174" s="157"/>
      <c r="X174" s="157" t="s">
        <v>248</v>
      </c>
      <c r="Y174" s="147"/>
      <c r="Z174" s="147"/>
      <c r="AA174" s="147"/>
      <c r="AB174" s="147"/>
      <c r="AC174" s="147"/>
      <c r="AD174" s="147"/>
      <c r="AE174" s="147"/>
      <c r="AF174" s="147"/>
      <c r="AG174" s="147" t="s">
        <v>249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x14ac:dyDescent="0.25">
      <c r="A175" s="3"/>
      <c r="B175" s="4"/>
      <c r="C175" s="191"/>
      <c r="D175" s="6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AE175">
        <v>15</v>
      </c>
      <c r="AF175">
        <v>21</v>
      </c>
      <c r="AG175" t="s">
        <v>89</v>
      </c>
    </row>
    <row r="176" spans="1:60" ht="13" x14ac:dyDescent="0.25">
      <c r="A176" s="150"/>
      <c r="B176" s="151" t="s">
        <v>31</v>
      </c>
      <c r="C176" s="192"/>
      <c r="D176" s="152"/>
      <c r="E176" s="153"/>
      <c r="F176" s="153"/>
      <c r="G176" s="183">
        <f>G8+G69+G110+G130+G136+G147+G160+G162</f>
        <v>0</v>
      </c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AE176">
        <f>SUMIF(L7:L174,AE175,G7:G174)</f>
        <v>0</v>
      </c>
      <c r="AF176">
        <f>SUMIF(L7:L174,AF175,G7:G174)</f>
        <v>0</v>
      </c>
      <c r="AG176" t="s">
        <v>262</v>
      </c>
    </row>
    <row r="177" spans="1:33" x14ac:dyDescent="0.25">
      <c r="A177" s="3"/>
      <c r="B177" s="4"/>
      <c r="C177" s="191"/>
      <c r="D177" s="6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33" x14ac:dyDescent="0.25">
      <c r="A178" s="3"/>
      <c r="B178" s="4"/>
      <c r="C178" s="191"/>
      <c r="D178" s="6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33" x14ac:dyDescent="0.25">
      <c r="A179" s="276" t="s">
        <v>263</v>
      </c>
      <c r="B179" s="276"/>
      <c r="C179" s="277"/>
      <c r="D179" s="6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33" x14ac:dyDescent="0.25">
      <c r="A180" s="257"/>
      <c r="B180" s="258"/>
      <c r="C180" s="259"/>
      <c r="D180" s="258"/>
      <c r="E180" s="258"/>
      <c r="F180" s="258"/>
      <c r="G180" s="260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AG180" t="s">
        <v>264</v>
      </c>
    </row>
    <row r="181" spans="1:33" x14ac:dyDescent="0.25">
      <c r="A181" s="261"/>
      <c r="B181" s="262"/>
      <c r="C181" s="263"/>
      <c r="D181" s="262"/>
      <c r="E181" s="262"/>
      <c r="F181" s="262"/>
      <c r="G181" s="264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33" x14ac:dyDescent="0.25">
      <c r="A182" s="261"/>
      <c r="B182" s="262"/>
      <c r="C182" s="263"/>
      <c r="D182" s="262"/>
      <c r="E182" s="262"/>
      <c r="F182" s="262"/>
      <c r="G182" s="26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33" x14ac:dyDescent="0.25">
      <c r="A183" s="261"/>
      <c r="B183" s="262"/>
      <c r="C183" s="263"/>
      <c r="D183" s="262"/>
      <c r="E183" s="262"/>
      <c r="F183" s="262"/>
      <c r="G183" s="264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33" x14ac:dyDescent="0.25">
      <c r="A184" s="265"/>
      <c r="B184" s="266"/>
      <c r="C184" s="267"/>
      <c r="D184" s="266"/>
      <c r="E184" s="266"/>
      <c r="F184" s="266"/>
      <c r="G184" s="268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33" x14ac:dyDescent="0.25">
      <c r="A185" s="3"/>
      <c r="B185" s="4"/>
      <c r="C185" s="191"/>
      <c r="D185" s="6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33" x14ac:dyDescent="0.25">
      <c r="C186" s="193"/>
      <c r="D186" s="10"/>
      <c r="AG186" t="s">
        <v>265</v>
      </c>
    </row>
    <row r="187" spans="1:33" x14ac:dyDescent="0.25">
      <c r="D187" s="10"/>
    </row>
    <row r="188" spans="1:33" x14ac:dyDescent="0.25">
      <c r="D188" s="10"/>
    </row>
    <row r="189" spans="1:33" x14ac:dyDescent="0.25">
      <c r="D189" s="10"/>
    </row>
    <row r="190" spans="1:33" x14ac:dyDescent="0.25">
      <c r="D190" s="10"/>
    </row>
    <row r="191" spans="1:33" x14ac:dyDescent="0.25">
      <c r="D191" s="10"/>
    </row>
    <row r="192" spans="1:33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80:G184"/>
    <mergeCell ref="A1:G1"/>
    <mergeCell ref="C2:G2"/>
    <mergeCell ref="C3:G3"/>
    <mergeCell ref="C4:G4"/>
    <mergeCell ref="A179:C179"/>
  </mergeCells>
  <pageMargins left="0.59055118110236204" right="0.196850393700787" top="0.78740157499999996" bottom="0.78740157499999996" header="0.3" footer="0.3"/>
  <pageSetup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8B059-3C7B-45AD-8BEC-596F29C4BF3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453125" customWidth="1"/>
    <col min="2" max="2" width="12.7265625" style="121" customWidth="1"/>
    <col min="3" max="3" width="38.26953125" style="121" customWidth="1"/>
    <col min="4" max="4" width="4.81640625" customWidth="1"/>
    <col min="5" max="5" width="10.7265625" customWidth="1"/>
    <col min="6" max="6" width="9.81640625" customWidth="1"/>
    <col min="7" max="7" width="12.72656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69" t="s">
        <v>7</v>
      </c>
      <c r="B1" s="269"/>
      <c r="C1" s="269"/>
      <c r="D1" s="269"/>
      <c r="E1" s="269"/>
      <c r="F1" s="269"/>
      <c r="G1" s="269"/>
      <c r="AG1" t="s">
        <v>77</v>
      </c>
    </row>
    <row r="2" spans="1:60" ht="25.15" customHeight="1" x14ac:dyDescent="0.25">
      <c r="A2" s="139" t="s">
        <v>8</v>
      </c>
      <c r="B2" s="49" t="s">
        <v>43</v>
      </c>
      <c r="C2" s="270" t="s">
        <v>44</v>
      </c>
      <c r="D2" s="271"/>
      <c r="E2" s="271"/>
      <c r="F2" s="271"/>
      <c r="G2" s="272"/>
      <c r="AG2" t="s">
        <v>78</v>
      </c>
    </row>
    <row r="3" spans="1:60" ht="25.15" customHeight="1" x14ac:dyDescent="0.25">
      <c r="A3" s="139" t="s">
        <v>9</v>
      </c>
      <c r="B3" s="49" t="s">
        <v>49</v>
      </c>
      <c r="C3" s="270" t="s">
        <v>50</v>
      </c>
      <c r="D3" s="271"/>
      <c r="E3" s="271"/>
      <c r="F3" s="271"/>
      <c r="G3" s="272"/>
      <c r="AC3" s="121" t="s">
        <v>78</v>
      </c>
      <c r="AG3" t="s">
        <v>79</v>
      </c>
    </row>
    <row r="4" spans="1:60" ht="25.15" customHeight="1" x14ac:dyDescent="0.25">
      <c r="A4" s="140" t="s">
        <v>10</v>
      </c>
      <c r="B4" s="141" t="s">
        <v>48</v>
      </c>
      <c r="C4" s="273" t="s">
        <v>50</v>
      </c>
      <c r="D4" s="274"/>
      <c r="E4" s="274"/>
      <c r="F4" s="274"/>
      <c r="G4" s="275"/>
      <c r="AG4" t="s">
        <v>80</v>
      </c>
    </row>
    <row r="5" spans="1:60" x14ac:dyDescent="0.25">
      <c r="D5" s="10"/>
    </row>
    <row r="6" spans="1:60" ht="37.5" x14ac:dyDescent="0.25">
      <c r="A6" s="143" t="s">
        <v>81</v>
      </c>
      <c r="B6" s="145" t="s">
        <v>82</v>
      </c>
      <c r="C6" s="145" t="s">
        <v>83</v>
      </c>
      <c r="D6" s="144" t="s">
        <v>84</v>
      </c>
      <c r="E6" s="143" t="s">
        <v>85</v>
      </c>
      <c r="F6" s="142" t="s">
        <v>86</v>
      </c>
      <c r="G6" s="143" t="s">
        <v>31</v>
      </c>
      <c r="H6" s="146" t="s">
        <v>32</v>
      </c>
      <c r="I6" s="146" t="s">
        <v>87</v>
      </c>
      <c r="J6" s="146" t="s">
        <v>33</v>
      </c>
      <c r="K6" s="146" t="s">
        <v>88</v>
      </c>
      <c r="L6" s="146" t="s">
        <v>89</v>
      </c>
      <c r="M6" s="146" t="s">
        <v>90</v>
      </c>
      <c r="N6" s="146" t="s">
        <v>91</v>
      </c>
      <c r="O6" s="146" t="s">
        <v>92</v>
      </c>
      <c r="P6" s="146" t="s">
        <v>93</v>
      </c>
      <c r="Q6" s="146" t="s">
        <v>94</v>
      </c>
      <c r="R6" s="146" t="s">
        <v>95</v>
      </c>
      <c r="S6" s="146" t="s">
        <v>96</v>
      </c>
      <c r="T6" s="146" t="s">
        <v>97</v>
      </c>
      <c r="U6" s="146" t="s">
        <v>98</v>
      </c>
      <c r="V6" s="146" t="s">
        <v>99</v>
      </c>
      <c r="W6" s="146" t="s">
        <v>100</v>
      </c>
      <c r="X6" s="146" t="s">
        <v>101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ht="13" x14ac:dyDescent="0.25">
      <c r="A8" s="164" t="s">
        <v>102</v>
      </c>
      <c r="B8" s="165" t="s">
        <v>59</v>
      </c>
      <c r="C8" s="184" t="s">
        <v>60</v>
      </c>
      <c r="D8" s="166"/>
      <c r="E8" s="167"/>
      <c r="F8" s="168"/>
      <c r="G8" s="169">
        <f>SUMIF(AG9:AG38,"&lt;&gt;NOR",G9:G38)</f>
        <v>0</v>
      </c>
      <c r="H8" s="163"/>
      <c r="I8" s="163">
        <f>SUM(I9:I38)</f>
        <v>0</v>
      </c>
      <c r="J8" s="163"/>
      <c r="K8" s="163">
        <f>SUM(K9:K38)</f>
        <v>0</v>
      </c>
      <c r="L8" s="163"/>
      <c r="M8" s="163">
        <f>SUM(M9:M38)</f>
        <v>0</v>
      </c>
      <c r="N8" s="163"/>
      <c r="O8" s="163">
        <f>SUM(O9:O38)</f>
        <v>0</v>
      </c>
      <c r="P8" s="163"/>
      <c r="Q8" s="163">
        <f>SUM(Q9:Q38)</f>
        <v>0</v>
      </c>
      <c r="R8" s="163"/>
      <c r="S8" s="163"/>
      <c r="T8" s="163"/>
      <c r="U8" s="163"/>
      <c r="V8" s="163">
        <f>SUM(V9:V38)</f>
        <v>32.75</v>
      </c>
      <c r="W8" s="163"/>
      <c r="X8" s="163"/>
      <c r="AG8" t="s">
        <v>103</v>
      </c>
    </row>
    <row r="9" spans="1:60" outlineLevel="1" x14ac:dyDescent="0.25">
      <c r="A9" s="170">
        <v>1</v>
      </c>
      <c r="B9" s="171" t="s">
        <v>104</v>
      </c>
      <c r="C9" s="185" t="s">
        <v>105</v>
      </c>
      <c r="D9" s="172" t="s">
        <v>106</v>
      </c>
      <c r="E9" s="173">
        <v>6.5</v>
      </c>
      <c r="F9" s="174"/>
      <c r="G9" s="175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7"/>
      <c r="S9" s="157" t="s">
        <v>107</v>
      </c>
      <c r="T9" s="157" t="s">
        <v>107</v>
      </c>
      <c r="U9" s="157">
        <v>9.5200000000000007E-2</v>
      </c>
      <c r="V9" s="157">
        <f>ROUND(E9*U9,2)</f>
        <v>0.62</v>
      </c>
      <c r="W9" s="157"/>
      <c r="X9" s="157" t="s">
        <v>108</v>
      </c>
      <c r="Y9" s="147"/>
      <c r="Z9" s="147"/>
      <c r="AA9" s="147"/>
      <c r="AB9" s="147"/>
      <c r="AC9" s="147"/>
      <c r="AD9" s="147"/>
      <c r="AE9" s="147"/>
      <c r="AF9" s="147"/>
      <c r="AG9" s="147" t="s">
        <v>109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54"/>
      <c r="B10" s="155"/>
      <c r="C10" s="188" t="s">
        <v>266</v>
      </c>
      <c r="D10" s="161"/>
      <c r="E10" s="162">
        <v>6.5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111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0">
        <v>2</v>
      </c>
      <c r="B11" s="171" t="s">
        <v>116</v>
      </c>
      <c r="C11" s="185" t="s">
        <v>117</v>
      </c>
      <c r="D11" s="172" t="s">
        <v>106</v>
      </c>
      <c r="E11" s="173">
        <v>17.707000000000001</v>
      </c>
      <c r="F11" s="174"/>
      <c r="G11" s="175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7">
        <v>0</v>
      </c>
      <c r="O11" s="157">
        <f>ROUND(E11*N11,2)</f>
        <v>0</v>
      </c>
      <c r="P11" s="157">
        <v>0</v>
      </c>
      <c r="Q11" s="157">
        <f>ROUND(E11*P11,2)</f>
        <v>0</v>
      </c>
      <c r="R11" s="157"/>
      <c r="S11" s="157" t="s">
        <v>107</v>
      </c>
      <c r="T11" s="157" t="s">
        <v>107</v>
      </c>
      <c r="U11" s="157">
        <v>0.26666000000000001</v>
      </c>
      <c r="V11" s="157">
        <f>ROUND(E11*U11,2)</f>
        <v>4.72</v>
      </c>
      <c r="W11" s="157"/>
      <c r="X11" s="157" t="s">
        <v>108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109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54"/>
      <c r="B12" s="155"/>
      <c r="C12" s="188" t="s">
        <v>267</v>
      </c>
      <c r="D12" s="161"/>
      <c r="E12" s="162">
        <v>13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111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54"/>
      <c r="B13" s="155"/>
      <c r="C13" s="188" t="s">
        <v>268</v>
      </c>
      <c r="D13" s="161"/>
      <c r="E13" s="162">
        <v>4.7069999999999999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111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0">
        <v>3</v>
      </c>
      <c r="B14" s="171" t="s">
        <v>119</v>
      </c>
      <c r="C14" s="185" t="s">
        <v>120</v>
      </c>
      <c r="D14" s="172" t="s">
        <v>106</v>
      </c>
      <c r="E14" s="173">
        <v>3.8639999999999999</v>
      </c>
      <c r="F14" s="174"/>
      <c r="G14" s="175">
        <f>ROUND(E14*F14,2)</f>
        <v>0</v>
      </c>
      <c r="H14" s="158"/>
      <c r="I14" s="157">
        <f>ROUND(E14*H14,2)</f>
        <v>0</v>
      </c>
      <c r="J14" s="158"/>
      <c r="K14" s="157">
        <f>ROUND(E14*J14,2)</f>
        <v>0</v>
      </c>
      <c r="L14" s="157">
        <v>21</v>
      </c>
      <c r="M14" s="157">
        <f>G14*(1+L14/100)</f>
        <v>0</v>
      </c>
      <c r="N14" s="157">
        <v>0</v>
      </c>
      <c r="O14" s="157">
        <f>ROUND(E14*N14,2)</f>
        <v>0</v>
      </c>
      <c r="P14" s="157">
        <v>0</v>
      </c>
      <c r="Q14" s="157">
        <f>ROUND(E14*P14,2)</f>
        <v>0</v>
      </c>
      <c r="R14" s="157"/>
      <c r="S14" s="157" t="s">
        <v>107</v>
      </c>
      <c r="T14" s="157" t="s">
        <v>107</v>
      </c>
      <c r="U14" s="157">
        <v>0.36499999999999999</v>
      </c>
      <c r="V14" s="157">
        <f>ROUND(E14*U14,2)</f>
        <v>1.41</v>
      </c>
      <c r="W14" s="157"/>
      <c r="X14" s="157" t="s">
        <v>108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121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54"/>
      <c r="B15" s="155"/>
      <c r="C15" s="188" t="s">
        <v>269</v>
      </c>
      <c r="D15" s="161"/>
      <c r="E15" s="162">
        <v>3.1379999999999999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111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54"/>
      <c r="B16" s="155"/>
      <c r="C16" s="188" t="s">
        <v>270</v>
      </c>
      <c r="D16" s="161"/>
      <c r="E16" s="162">
        <v>0.55000000000000004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111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54"/>
      <c r="B17" s="155"/>
      <c r="C17" s="188" t="s">
        <v>271</v>
      </c>
      <c r="D17" s="161"/>
      <c r="E17" s="162">
        <v>0.17599999999999999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111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0">
        <v>4</v>
      </c>
      <c r="B18" s="171" t="s">
        <v>130</v>
      </c>
      <c r="C18" s="185" t="s">
        <v>131</v>
      </c>
      <c r="D18" s="172" t="s">
        <v>106</v>
      </c>
      <c r="E18" s="173">
        <v>21.571000000000002</v>
      </c>
      <c r="F18" s="174"/>
      <c r="G18" s="175">
        <f>ROUND(E18*F18,2)</f>
        <v>0</v>
      </c>
      <c r="H18" s="158"/>
      <c r="I18" s="157">
        <f>ROUND(E18*H18,2)</f>
        <v>0</v>
      </c>
      <c r="J18" s="158"/>
      <c r="K18" s="157">
        <f>ROUND(E18*J18,2)</f>
        <v>0</v>
      </c>
      <c r="L18" s="157">
        <v>21</v>
      </c>
      <c r="M18" s="157">
        <f>G18*(1+L18/100)</f>
        <v>0</v>
      </c>
      <c r="N18" s="157">
        <v>0</v>
      </c>
      <c r="O18" s="157">
        <f>ROUND(E18*N18,2)</f>
        <v>0</v>
      </c>
      <c r="P18" s="157">
        <v>0</v>
      </c>
      <c r="Q18" s="157">
        <f>ROUND(E18*P18,2)</f>
        <v>0</v>
      </c>
      <c r="R18" s="157"/>
      <c r="S18" s="157" t="s">
        <v>107</v>
      </c>
      <c r="T18" s="157" t="s">
        <v>107</v>
      </c>
      <c r="U18" s="157">
        <v>1.0999999999999999E-2</v>
      </c>
      <c r="V18" s="157">
        <f>ROUND(E18*U18,2)</f>
        <v>0.24</v>
      </c>
      <c r="W18" s="157"/>
      <c r="X18" s="157" t="s">
        <v>108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121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54"/>
      <c r="B19" s="155"/>
      <c r="C19" s="188" t="s">
        <v>267</v>
      </c>
      <c r="D19" s="161"/>
      <c r="E19" s="162">
        <v>13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111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54"/>
      <c r="B20" s="155"/>
      <c r="C20" s="188" t="s">
        <v>268</v>
      </c>
      <c r="D20" s="161"/>
      <c r="E20" s="162">
        <v>4.7069999999999999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111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54"/>
      <c r="B21" s="155"/>
      <c r="C21" s="188" t="s">
        <v>126</v>
      </c>
      <c r="D21" s="161"/>
      <c r="E21" s="162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111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54"/>
      <c r="B22" s="155"/>
      <c r="C22" s="188" t="s">
        <v>269</v>
      </c>
      <c r="D22" s="161"/>
      <c r="E22" s="162">
        <v>3.1379999999999999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111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54"/>
      <c r="B23" s="155"/>
      <c r="C23" s="188" t="s">
        <v>270</v>
      </c>
      <c r="D23" s="161"/>
      <c r="E23" s="162">
        <v>0.55000000000000004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111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4"/>
      <c r="B24" s="155"/>
      <c r="C24" s="188" t="s">
        <v>271</v>
      </c>
      <c r="D24" s="161"/>
      <c r="E24" s="162">
        <v>0.17599999999999999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111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76">
        <v>5</v>
      </c>
      <c r="B25" s="177" t="s">
        <v>132</v>
      </c>
      <c r="C25" s="189" t="s">
        <v>133</v>
      </c>
      <c r="D25" s="178" t="s">
        <v>106</v>
      </c>
      <c r="E25" s="179">
        <v>21.571000000000002</v>
      </c>
      <c r="F25" s="180"/>
      <c r="G25" s="181">
        <f>ROUND(E25*F25,2)</f>
        <v>0</v>
      </c>
      <c r="H25" s="158"/>
      <c r="I25" s="157">
        <f>ROUND(E25*H25,2)</f>
        <v>0</v>
      </c>
      <c r="J25" s="158"/>
      <c r="K25" s="157">
        <f>ROUND(E25*J25,2)</f>
        <v>0</v>
      </c>
      <c r="L25" s="157">
        <v>21</v>
      </c>
      <c r="M25" s="157">
        <f>G25*(1+L25/100)</f>
        <v>0</v>
      </c>
      <c r="N25" s="157">
        <v>0</v>
      </c>
      <c r="O25" s="157">
        <f>ROUND(E25*N25,2)</f>
        <v>0</v>
      </c>
      <c r="P25" s="157">
        <v>0</v>
      </c>
      <c r="Q25" s="157">
        <f>ROUND(E25*P25,2)</f>
        <v>0</v>
      </c>
      <c r="R25" s="157"/>
      <c r="S25" s="157" t="s">
        <v>107</v>
      </c>
      <c r="T25" s="157" t="s">
        <v>107</v>
      </c>
      <c r="U25" s="157">
        <v>0.65200000000000002</v>
      </c>
      <c r="V25" s="157">
        <f>ROUND(E25*U25,2)</f>
        <v>14.06</v>
      </c>
      <c r="W25" s="157"/>
      <c r="X25" s="157" t="s">
        <v>108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109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76">
        <v>6</v>
      </c>
      <c r="B26" s="177" t="s">
        <v>134</v>
      </c>
      <c r="C26" s="189" t="s">
        <v>135</v>
      </c>
      <c r="D26" s="178" t="s">
        <v>106</v>
      </c>
      <c r="E26" s="179">
        <v>21.571000000000002</v>
      </c>
      <c r="F26" s="180"/>
      <c r="G26" s="181">
        <f>ROUND(E26*F26,2)</f>
        <v>0</v>
      </c>
      <c r="H26" s="158"/>
      <c r="I26" s="157">
        <f>ROUND(E26*H26,2)</f>
        <v>0</v>
      </c>
      <c r="J26" s="158"/>
      <c r="K26" s="157">
        <f>ROUND(E26*J26,2)</f>
        <v>0</v>
      </c>
      <c r="L26" s="157">
        <v>21</v>
      </c>
      <c r="M26" s="157">
        <f>G26*(1+L26/100)</f>
        <v>0</v>
      </c>
      <c r="N26" s="157">
        <v>0</v>
      </c>
      <c r="O26" s="157">
        <f>ROUND(E26*N26,2)</f>
        <v>0</v>
      </c>
      <c r="P26" s="157">
        <v>0</v>
      </c>
      <c r="Q26" s="157">
        <f>ROUND(E26*P26,2)</f>
        <v>0</v>
      </c>
      <c r="R26" s="157"/>
      <c r="S26" s="157" t="s">
        <v>107</v>
      </c>
      <c r="T26" s="157" t="s">
        <v>107</v>
      </c>
      <c r="U26" s="157">
        <v>8.9999999999999993E-3</v>
      </c>
      <c r="V26" s="157">
        <f>ROUND(E26*U26,2)</f>
        <v>0.19</v>
      </c>
      <c r="W26" s="157"/>
      <c r="X26" s="157" t="s">
        <v>108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109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70">
        <v>7</v>
      </c>
      <c r="B27" s="171" t="s">
        <v>139</v>
      </c>
      <c r="C27" s="185" t="s">
        <v>140</v>
      </c>
      <c r="D27" s="172" t="s">
        <v>141</v>
      </c>
      <c r="E27" s="173">
        <v>65</v>
      </c>
      <c r="F27" s="174"/>
      <c r="G27" s="175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21</v>
      </c>
      <c r="M27" s="157">
        <f>G27*(1+L27/100)</f>
        <v>0</v>
      </c>
      <c r="N27" s="157">
        <v>0</v>
      </c>
      <c r="O27" s="157">
        <f>ROUND(E27*N27,2)</f>
        <v>0</v>
      </c>
      <c r="P27" s="157">
        <v>0</v>
      </c>
      <c r="Q27" s="157">
        <f>ROUND(E27*P27,2)</f>
        <v>0</v>
      </c>
      <c r="R27" s="157"/>
      <c r="S27" s="157" t="s">
        <v>107</v>
      </c>
      <c r="T27" s="157" t="s">
        <v>107</v>
      </c>
      <c r="U27" s="157">
        <v>0.17699999999999999</v>
      </c>
      <c r="V27" s="157">
        <f>ROUND(E27*U27,2)</f>
        <v>11.51</v>
      </c>
      <c r="W27" s="157"/>
      <c r="X27" s="157" t="s">
        <v>108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109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54"/>
      <c r="B28" s="155"/>
      <c r="C28" s="188" t="s">
        <v>272</v>
      </c>
      <c r="D28" s="161"/>
      <c r="E28" s="162">
        <v>65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111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0" outlineLevel="1" x14ac:dyDescent="0.25">
      <c r="A29" s="170">
        <v>8</v>
      </c>
      <c r="B29" s="171" t="s">
        <v>143</v>
      </c>
      <c r="C29" s="185" t="s">
        <v>144</v>
      </c>
      <c r="D29" s="172" t="s">
        <v>145</v>
      </c>
      <c r="E29" s="173">
        <v>36.670699999999997</v>
      </c>
      <c r="F29" s="174"/>
      <c r="G29" s="175">
        <f>ROUND(E29*F29,2)</f>
        <v>0</v>
      </c>
      <c r="H29" s="158"/>
      <c r="I29" s="157">
        <f>ROUND(E29*H29,2)</f>
        <v>0</v>
      </c>
      <c r="J29" s="158"/>
      <c r="K29" s="157">
        <f>ROUND(E29*J29,2)</f>
        <v>0</v>
      </c>
      <c r="L29" s="157">
        <v>21</v>
      </c>
      <c r="M29" s="157">
        <f>G29*(1+L29/100)</f>
        <v>0</v>
      </c>
      <c r="N29" s="157">
        <v>0</v>
      </c>
      <c r="O29" s="157">
        <f>ROUND(E29*N29,2)</f>
        <v>0</v>
      </c>
      <c r="P29" s="157">
        <v>0</v>
      </c>
      <c r="Q29" s="157">
        <f>ROUND(E29*P29,2)</f>
        <v>0</v>
      </c>
      <c r="R29" s="157"/>
      <c r="S29" s="157" t="s">
        <v>107</v>
      </c>
      <c r="T29" s="157" t="s">
        <v>107</v>
      </c>
      <c r="U29" s="157">
        <v>0</v>
      </c>
      <c r="V29" s="157">
        <f>ROUND(E29*U29,2)</f>
        <v>0</v>
      </c>
      <c r="W29" s="157"/>
      <c r="X29" s="157" t="s">
        <v>108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109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4"/>
      <c r="B30" s="155"/>
      <c r="C30" s="186" t="s">
        <v>110</v>
      </c>
      <c r="D30" s="159"/>
      <c r="E30" s="160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111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54"/>
      <c r="B31" s="155"/>
      <c r="C31" s="187" t="s">
        <v>273</v>
      </c>
      <c r="D31" s="159"/>
      <c r="E31" s="160">
        <v>13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111</v>
      </c>
      <c r="AH31" s="147">
        <v>2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4"/>
      <c r="B32" s="155"/>
      <c r="C32" s="187" t="s">
        <v>274</v>
      </c>
      <c r="D32" s="159"/>
      <c r="E32" s="160">
        <v>4.7069999999999999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111</v>
      </c>
      <c r="AH32" s="147">
        <v>2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54"/>
      <c r="B33" s="155"/>
      <c r="C33" s="187" t="s">
        <v>147</v>
      </c>
      <c r="D33" s="159"/>
      <c r="E33" s="160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111</v>
      </c>
      <c r="AH33" s="147">
        <v>2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54"/>
      <c r="B34" s="155"/>
      <c r="C34" s="187" t="s">
        <v>275</v>
      </c>
      <c r="D34" s="159"/>
      <c r="E34" s="160">
        <v>3.1379999999999999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111</v>
      </c>
      <c r="AH34" s="147">
        <v>2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54"/>
      <c r="B35" s="155"/>
      <c r="C35" s="187" t="s">
        <v>276</v>
      </c>
      <c r="D35" s="159"/>
      <c r="E35" s="160">
        <v>0.55000000000000004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111</v>
      </c>
      <c r="AH35" s="147">
        <v>2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54"/>
      <c r="B36" s="155"/>
      <c r="C36" s="187" t="s">
        <v>277</v>
      </c>
      <c r="D36" s="159"/>
      <c r="E36" s="160">
        <v>0.17599999999999999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111</v>
      </c>
      <c r="AH36" s="147">
        <v>2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54"/>
      <c r="B37" s="155"/>
      <c r="C37" s="186" t="s">
        <v>114</v>
      </c>
      <c r="D37" s="159"/>
      <c r="E37" s="160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111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54"/>
      <c r="B38" s="155"/>
      <c r="C38" s="188" t="s">
        <v>278</v>
      </c>
      <c r="D38" s="161"/>
      <c r="E38" s="162">
        <v>36.670699999999997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111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13" x14ac:dyDescent="0.25">
      <c r="A39" s="164" t="s">
        <v>102</v>
      </c>
      <c r="B39" s="165" t="s">
        <v>61</v>
      </c>
      <c r="C39" s="184" t="s">
        <v>62</v>
      </c>
      <c r="D39" s="166"/>
      <c r="E39" s="167"/>
      <c r="F39" s="168"/>
      <c r="G39" s="169">
        <f>SUMIF(AG40:AG65,"&lt;&gt;NOR",G40:G65)</f>
        <v>0</v>
      </c>
      <c r="H39" s="163"/>
      <c r="I39" s="163">
        <f>SUM(I40:I65)</f>
        <v>0</v>
      </c>
      <c r="J39" s="163"/>
      <c r="K39" s="163">
        <f>SUM(K40:K65)</f>
        <v>0</v>
      </c>
      <c r="L39" s="163"/>
      <c r="M39" s="163">
        <f>SUM(M40:M65)</f>
        <v>0</v>
      </c>
      <c r="N39" s="163"/>
      <c r="O39" s="163">
        <f>SUM(O40:O65)</f>
        <v>20.269999999999996</v>
      </c>
      <c r="P39" s="163"/>
      <c r="Q39" s="163">
        <f>SUM(Q40:Q65)</f>
        <v>0</v>
      </c>
      <c r="R39" s="163"/>
      <c r="S39" s="163"/>
      <c r="T39" s="163"/>
      <c r="U39" s="163"/>
      <c r="V39" s="163">
        <f>SUM(V40:V65)</f>
        <v>17.04</v>
      </c>
      <c r="W39" s="163"/>
      <c r="X39" s="163"/>
      <c r="AG39" t="s">
        <v>103</v>
      </c>
    </row>
    <row r="40" spans="1:60" outlineLevel="1" x14ac:dyDescent="0.25">
      <c r="A40" s="170">
        <v>9</v>
      </c>
      <c r="B40" s="171" t="s">
        <v>279</v>
      </c>
      <c r="C40" s="185" t="s">
        <v>280</v>
      </c>
      <c r="D40" s="172" t="s">
        <v>106</v>
      </c>
      <c r="E40" s="173">
        <v>1.635</v>
      </c>
      <c r="F40" s="174"/>
      <c r="G40" s="175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21</v>
      </c>
      <c r="M40" s="157">
        <f>G40*(1+L40/100)</f>
        <v>0</v>
      </c>
      <c r="N40" s="157">
        <v>2.1</v>
      </c>
      <c r="O40" s="157">
        <f>ROUND(E40*N40,2)</f>
        <v>3.43</v>
      </c>
      <c r="P40" s="157">
        <v>0</v>
      </c>
      <c r="Q40" s="157">
        <f>ROUND(E40*P40,2)</f>
        <v>0</v>
      </c>
      <c r="R40" s="157"/>
      <c r="S40" s="157" t="s">
        <v>107</v>
      </c>
      <c r="T40" s="157" t="s">
        <v>107</v>
      </c>
      <c r="U40" s="157">
        <v>0.96499999999999997</v>
      </c>
      <c r="V40" s="157">
        <f>ROUND(E40*U40,2)</f>
        <v>1.58</v>
      </c>
      <c r="W40" s="157"/>
      <c r="X40" s="157" t="s">
        <v>108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109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54"/>
      <c r="B41" s="155"/>
      <c r="C41" s="188" t="s">
        <v>281</v>
      </c>
      <c r="D41" s="161"/>
      <c r="E41" s="162">
        <v>1.635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111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70">
        <v>10</v>
      </c>
      <c r="B42" s="171" t="s">
        <v>282</v>
      </c>
      <c r="C42" s="185" t="s">
        <v>283</v>
      </c>
      <c r="D42" s="172" t="s">
        <v>106</v>
      </c>
      <c r="E42" s="173">
        <v>2.5888499999999999</v>
      </c>
      <c r="F42" s="174"/>
      <c r="G42" s="175">
        <f>ROUND(E42*F42,2)</f>
        <v>0</v>
      </c>
      <c r="H42" s="158"/>
      <c r="I42" s="157">
        <f>ROUND(E42*H42,2)</f>
        <v>0</v>
      </c>
      <c r="J42" s="158"/>
      <c r="K42" s="157">
        <f>ROUND(E42*J42,2)</f>
        <v>0</v>
      </c>
      <c r="L42" s="157">
        <v>21</v>
      </c>
      <c r="M42" s="157">
        <f>G42*(1+L42/100)</f>
        <v>0</v>
      </c>
      <c r="N42" s="157">
        <v>2.5249999999999999</v>
      </c>
      <c r="O42" s="157">
        <f>ROUND(E42*N42,2)</f>
        <v>6.54</v>
      </c>
      <c r="P42" s="157">
        <v>0</v>
      </c>
      <c r="Q42" s="157">
        <f>ROUND(E42*P42,2)</f>
        <v>0</v>
      </c>
      <c r="R42" s="157"/>
      <c r="S42" s="157" t="s">
        <v>107</v>
      </c>
      <c r="T42" s="157" t="s">
        <v>107</v>
      </c>
      <c r="U42" s="157">
        <v>0.48</v>
      </c>
      <c r="V42" s="157">
        <f>ROUND(E42*U42,2)</f>
        <v>1.24</v>
      </c>
      <c r="W42" s="157"/>
      <c r="X42" s="157" t="s">
        <v>108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109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54"/>
      <c r="B43" s="155"/>
      <c r="C43" s="188" t="s">
        <v>284</v>
      </c>
      <c r="D43" s="161"/>
      <c r="E43" s="162">
        <v>2.5888499999999999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111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70">
        <v>11</v>
      </c>
      <c r="B44" s="171" t="s">
        <v>285</v>
      </c>
      <c r="C44" s="185" t="s">
        <v>286</v>
      </c>
      <c r="D44" s="172" t="s">
        <v>141</v>
      </c>
      <c r="E44" s="173">
        <v>2.8765000000000001</v>
      </c>
      <c r="F44" s="174"/>
      <c r="G44" s="175">
        <f>ROUND(E44*F44,2)</f>
        <v>0</v>
      </c>
      <c r="H44" s="158"/>
      <c r="I44" s="157">
        <f>ROUND(E44*H44,2)</f>
        <v>0</v>
      </c>
      <c r="J44" s="158"/>
      <c r="K44" s="157">
        <f>ROUND(E44*J44,2)</f>
        <v>0</v>
      </c>
      <c r="L44" s="157">
        <v>21</v>
      </c>
      <c r="M44" s="157">
        <f>G44*(1+L44/100)</f>
        <v>0</v>
      </c>
      <c r="N44" s="157">
        <v>3.9199999999999999E-2</v>
      </c>
      <c r="O44" s="157">
        <f>ROUND(E44*N44,2)</f>
        <v>0.11</v>
      </c>
      <c r="P44" s="157">
        <v>0</v>
      </c>
      <c r="Q44" s="157">
        <f>ROUND(E44*P44,2)</f>
        <v>0</v>
      </c>
      <c r="R44" s="157"/>
      <c r="S44" s="157" t="s">
        <v>107</v>
      </c>
      <c r="T44" s="157" t="s">
        <v>107</v>
      </c>
      <c r="U44" s="157">
        <v>1.6</v>
      </c>
      <c r="V44" s="157">
        <f>ROUND(E44*U44,2)</f>
        <v>4.5999999999999996</v>
      </c>
      <c r="W44" s="157"/>
      <c r="X44" s="157" t="s">
        <v>108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109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54"/>
      <c r="B45" s="155"/>
      <c r="C45" s="188" t="s">
        <v>287</v>
      </c>
      <c r="D45" s="161"/>
      <c r="E45" s="162">
        <v>2.8765000000000001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111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70">
        <v>12</v>
      </c>
      <c r="B46" s="171" t="s">
        <v>288</v>
      </c>
      <c r="C46" s="185" t="s">
        <v>289</v>
      </c>
      <c r="D46" s="172" t="s">
        <v>141</v>
      </c>
      <c r="E46" s="173">
        <v>2.8765000000000001</v>
      </c>
      <c r="F46" s="174"/>
      <c r="G46" s="175">
        <f>ROUND(E46*F46,2)</f>
        <v>0</v>
      </c>
      <c r="H46" s="158"/>
      <c r="I46" s="157">
        <f>ROUND(E46*H46,2)</f>
        <v>0</v>
      </c>
      <c r="J46" s="158"/>
      <c r="K46" s="157">
        <f>ROUND(E46*J46,2)</f>
        <v>0</v>
      </c>
      <c r="L46" s="157">
        <v>21</v>
      </c>
      <c r="M46" s="157">
        <f>G46*(1+L46/100)</f>
        <v>0</v>
      </c>
      <c r="N46" s="157">
        <v>0</v>
      </c>
      <c r="O46" s="157">
        <f>ROUND(E46*N46,2)</f>
        <v>0</v>
      </c>
      <c r="P46" s="157">
        <v>0</v>
      </c>
      <c r="Q46" s="157">
        <f>ROUND(E46*P46,2)</f>
        <v>0</v>
      </c>
      <c r="R46" s="157"/>
      <c r="S46" s="157" t="s">
        <v>107</v>
      </c>
      <c r="T46" s="157" t="s">
        <v>107</v>
      </c>
      <c r="U46" s="157">
        <v>0.32</v>
      </c>
      <c r="V46" s="157">
        <f>ROUND(E46*U46,2)</f>
        <v>0.92</v>
      </c>
      <c r="W46" s="157"/>
      <c r="X46" s="157" t="s">
        <v>108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109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54"/>
      <c r="B47" s="155"/>
      <c r="C47" s="188" t="s">
        <v>287</v>
      </c>
      <c r="D47" s="161"/>
      <c r="E47" s="162">
        <v>2.8765000000000001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111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0" outlineLevel="1" x14ac:dyDescent="0.25">
      <c r="A48" s="170">
        <v>13</v>
      </c>
      <c r="B48" s="171" t="s">
        <v>290</v>
      </c>
      <c r="C48" s="185" t="s">
        <v>291</v>
      </c>
      <c r="D48" s="172" t="s">
        <v>145</v>
      </c>
      <c r="E48" s="173">
        <v>0.34878999999999999</v>
      </c>
      <c r="F48" s="174"/>
      <c r="G48" s="175">
        <f>ROUND(E48*F48,2)</f>
        <v>0</v>
      </c>
      <c r="H48" s="158"/>
      <c r="I48" s="157">
        <f>ROUND(E48*H48,2)</f>
        <v>0</v>
      </c>
      <c r="J48" s="158"/>
      <c r="K48" s="157">
        <f>ROUND(E48*J48,2)</f>
        <v>0</v>
      </c>
      <c r="L48" s="157">
        <v>21</v>
      </c>
      <c r="M48" s="157">
        <f>G48*(1+L48/100)</f>
        <v>0</v>
      </c>
      <c r="N48" s="157">
        <v>1.0547200000000001</v>
      </c>
      <c r="O48" s="157">
        <f>ROUND(E48*N48,2)</f>
        <v>0.37</v>
      </c>
      <c r="P48" s="157">
        <v>0</v>
      </c>
      <c r="Q48" s="157">
        <f>ROUND(E48*P48,2)</f>
        <v>0</v>
      </c>
      <c r="R48" s="157"/>
      <c r="S48" s="157" t="s">
        <v>107</v>
      </c>
      <c r="T48" s="157" t="s">
        <v>107</v>
      </c>
      <c r="U48" s="157">
        <v>15.231</v>
      </c>
      <c r="V48" s="157">
        <f>ROUND(E48*U48,2)</f>
        <v>5.31</v>
      </c>
      <c r="W48" s="157"/>
      <c r="X48" s="157" t="s">
        <v>108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109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54"/>
      <c r="B49" s="155"/>
      <c r="C49" s="186" t="s">
        <v>110</v>
      </c>
      <c r="D49" s="159"/>
      <c r="E49" s="160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111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54"/>
      <c r="B50" s="155"/>
      <c r="C50" s="187" t="s">
        <v>292</v>
      </c>
      <c r="D50" s="159"/>
      <c r="E50" s="160">
        <v>11.7675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7"/>
      <c r="Z50" s="147"/>
      <c r="AA50" s="147"/>
      <c r="AB50" s="147"/>
      <c r="AC50" s="147"/>
      <c r="AD50" s="147"/>
      <c r="AE50" s="147"/>
      <c r="AF50" s="147"/>
      <c r="AG50" s="147" t="s">
        <v>111</v>
      </c>
      <c r="AH50" s="147">
        <v>2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54"/>
      <c r="B51" s="155"/>
      <c r="C51" s="186" t="s">
        <v>114</v>
      </c>
      <c r="D51" s="159"/>
      <c r="E51" s="160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111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54"/>
      <c r="B52" s="155"/>
      <c r="C52" s="188" t="s">
        <v>293</v>
      </c>
      <c r="D52" s="161"/>
      <c r="E52" s="162">
        <v>0.34878999999999999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7"/>
      <c r="Z52" s="147"/>
      <c r="AA52" s="147"/>
      <c r="AB52" s="147"/>
      <c r="AC52" s="147"/>
      <c r="AD52" s="147"/>
      <c r="AE52" s="147"/>
      <c r="AF52" s="147"/>
      <c r="AG52" s="147" t="s">
        <v>111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70">
        <v>14</v>
      </c>
      <c r="B53" s="171" t="s">
        <v>294</v>
      </c>
      <c r="C53" s="185" t="s">
        <v>295</v>
      </c>
      <c r="D53" s="172" t="s">
        <v>106</v>
      </c>
      <c r="E53" s="173">
        <v>3.1379999999999999</v>
      </c>
      <c r="F53" s="174"/>
      <c r="G53" s="175">
        <f>ROUND(E53*F53,2)</f>
        <v>0</v>
      </c>
      <c r="H53" s="158"/>
      <c r="I53" s="157">
        <f>ROUND(E53*H53,2)</f>
        <v>0</v>
      </c>
      <c r="J53" s="158"/>
      <c r="K53" s="157">
        <f>ROUND(E53*J53,2)</f>
        <v>0</v>
      </c>
      <c r="L53" s="157">
        <v>21</v>
      </c>
      <c r="M53" s="157">
        <f>G53*(1+L53/100)</f>
        <v>0</v>
      </c>
      <c r="N53" s="157">
        <v>2.5249999999999999</v>
      </c>
      <c r="O53" s="157">
        <f>ROUND(E53*N53,2)</f>
        <v>7.92</v>
      </c>
      <c r="P53" s="157">
        <v>0</v>
      </c>
      <c r="Q53" s="157">
        <f>ROUND(E53*P53,2)</f>
        <v>0</v>
      </c>
      <c r="R53" s="157"/>
      <c r="S53" s="157" t="s">
        <v>107</v>
      </c>
      <c r="T53" s="157" t="s">
        <v>107</v>
      </c>
      <c r="U53" s="157">
        <v>0.47699999999999998</v>
      </c>
      <c r="V53" s="157">
        <f>ROUND(E53*U53,2)</f>
        <v>1.5</v>
      </c>
      <c r="W53" s="157"/>
      <c r="X53" s="157" t="s">
        <v>108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109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54"/>
      <c r="B54" s="155"/>
      <c r="C54" s="188" t="s">
        <v>296</v>
      </c>
      <c r="D54" s="161"/>
      <c r="E54" s="162">
        <v>3.1379999999999999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111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70">
        <v>15</v>
      </c>
      <c r="B55" s="171" t="s">
        <v>177</v>
      </c>
      <c r="C55" s="185" t="s">
        <v>178</v>
      </c>
      <c r="D55" s="172" t="s">
        <v>106</v>
      </c>
      <c r="E55" s="173">
        <v>0.72599999999999998</v>
      </c>
      <c r="F55" s="174"/>
      <c r="G55" s="175">
        <f>ROUND(E55*F55,2)</f>
        <v>0</v>
      </c>
      <c r="H55" s="158"/>
      <c r="I55" s="157">
        <f>ROUND(E55*H55,2)</f>
        <v>0</v>
      </c>
      <c r="J55" s="158"/>
      <c r="K55" s="157">
        <f>ROUND(E55*J55,2)</f>
        <v>0</v>
      </c>
      <c r="L55" s="157">
        <v>21</v>
      </c>
      <c r="M55" s="157">
        <f>G55*(1+L55/100)</f>
        <v>0</v>
      </c>
      <c r="N55" s="157">
        <v>2.5249999999999999</v>
      </c>
      <c r="O55" s="157">
        <f>ROUND(E55*N55,2)</f>
        <v>1.83</v>
      </c>
      <c r="P55" s="157">
        <v>0</v>
      </c>
      <c r="Q55" s="157">
        <f>ROUND(E55*P55,2)</f>
        <v>0</v>
      </c>
      <c r="R55" s="157"/>
      <c r="S55" s="157" t="s">
        <v>107</v>
      </c>
      <c r="T55" s="157" t="s">
        <v>107</v>
      </c>
      <c r="U55" s="157">
        <v>0.48</v>
      </c>
      <c r="V55" s="157">
        <f>ROUND(E55*U55,2)</f>
        <v>0.35</v>
      </c>
      <c r="W55" s="157"/>
      <c r="X55" s="157" t="s">
        <v>108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109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54"/>
      <c r="B56" s="155"/>
      <c r="C56" s="188" t="s">
        <v>297</v>
      </c>
      <c r="D56" s="161"/>
      <c r="E56" s="162">
        <v>0.55000000000000004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111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54"/>
      <c r="B57" s="155"/>
      <c r="C57" s="188" t="s">
        <v>271</v>
      </c>
      <c r="D57" s="161"/>
      <c r="E57" s="162">
        <v>0.17599999999999999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111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70">
        <v>16</v>
      </c>
      <c r="B58" s="171" t="s">
        <v>186</v>
      </c>
      <c r="C58" s="185" t="s">
        <v>187</v>
      </c>
      <c r="D58" s="172" t="s">
        <v>145</v>
      </c>
      <c r="E58" s="173">
        <v>6.5339999999999995E-2</v>
      </c>
      <c r="F58" s="174"/>
      <c r="G58" s="175">
        <f>ROUND(E58*F58,2)</f>
        <v>0</v>
      </c>
      <c r="H58" s="158"/>
      <c r="I58" s="157">
        <f>ROUND(E58*H58,2)</f>
        <v>0</v>
      </c>
      <c r="J58" s="158"/>
      <c r="K58" s="157">
        <f>ROUND(E58*J58,2)</f>
        <v>0</v>
      </c>
      <c r="L58" s="157">
        <v>21</v>
      </c>
      <c r="M58" s="157">
        <f>G58*(1+L58/100)</f>
        <v>0</v>
      </c>
      <c r="N58" s="157">
        <v>1.0211600000000001</v>
      </c>
      <c r="O58" s="157">
        <f>ROUND(E58*N58,2)</f>
        <v>7.0000000000000007E-2</v>
      </c>
      <c r="P58" s="157">
        <v>0</v>
      </c>
      <c r="Q58" s="157">
        <f>ROUND(E58*P58,2)</f>
        <v>0</v>
      </c>
      <c r="R58" s="157"/>
      <c r="S58" s="157" t="s">
        <v>107</v>
      </c>
      <c r="T58" s="157" t="s">
        <v>107</v>
      </c>
      <c r="U58" s="157">
        <v>23.530999999999999</v>
      </c>
      <c r="V58" s="157">
        <f>ROUND(E58*U58,2)</f>
        <v>1.54</v>
      </c>
      <c r="W58" s="157"/>
      <c r="X58" s="157" t="s">
        <v>108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109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54"/>
      <c r="B59" s="155"/>
      <c r="C59" s="186" t="s">
        <v>110</v>
      </c>
      <c r="D59" s="159"/>
      <c r="E59" s="160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111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54"/>
      <c r="B60" s="155"/>
      <c r="C60" s="187" t="s">
        <v>298</v>
      </c>
      <c r="D60" s="159"/>
      <c r="E60" s="160">
        <v>0.55000000000000004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111</v>
      </c>
      <c r="AH60" s="147">
        <v>2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54"/>
      <c r="B61" s="155"/>
      <c r="C61" s="187" t="s">
        <v>277</v>
      </c>
      <c r="D61" s="159"/>
      <c r="E61" s="160">
        <v>0.17599999999999999</v>
      </c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7"/>
      <c r="Z61" s="147"/>
      <c r="AA61" s="147"/>
      <c r="AB61" s="147"/>
      <c r="AC61" s="147"/>
      <c r="AD61" s="147"/>
      <c r="AE61" s="147"/>
      <c r="AF61" s="147"/>
      <c r="AG61" s="147" t="s">
        <v>111</v>
      </c>
      <c r="AH61" s="147">
        <v>2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54"/>
      <c r="B62" s="155"/>
      <c r="C62" s="186" t="s">
        <v>114</v>
      </c>
      <c r="D62" s="159"/>
      <c r="E62" s="160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111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54"/>
      <c r="B63" s="155"/>
      <c r="C63" s="188" t="s">
        <v>299</v>
      </c>
      <c r="D63" s="161"/>
      <c r="E63" s="162">
        <v>6.5339999999999995E-2</v>
      </c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111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0" outlineLevel="1" x14ac:dyDescent="0.25">
      <c r="A64" s="170">
        <v>17</v>
      </c>
      <c r="B64" s="171" t="s">
        <v>190</v>
      </c>
      <c r="C64" s="185" t="s">
        <v>300</v>
      </c>
      <c r="D64" s="172" t="s">
        <v>192</v>
      </c>
      <c r="E64" s="173">
        <v>4</v>
      </c>
      <c r="F64" s="174"/>
      <c r="G64" s="175">
        <f>ROUND(E64*F64,2)</f>
        <v>0</v>
      </c>
      <c r="H64" s="158"/>
      <c r="I64" s="157">
        <f>ROUND(E64*H64,2)</f>
        <v>0</v>
      </c>
      <c r="J64" s="158"/>
      <c r="K64" s="157">
        <f>ROUND(E64*J64,2)</f>
        <v>0</v>
      </c>
      <c r="L64" s="157">
        <v>21</v>
      </c>
      <c r="M64" s="157">
        <f>G64*(1+L64/100)</f>
        <v>0</v>
      </c>
      <c r="N64" s="157">
        <v>0</v>
      </c>
      <c r="O64" s="157">
        <f>ROUND(E64*N64,2)</f>
        <v>0</v>
      </c>
      <c r="P64" s="157">
        <v>0</v>
      </c>
      <c r="Q64" s="157">
        <f>ROUND(E64*P64,2)</f>
        <v>0</v>
      </c>
      <c r="R64" s="157"/>
      <c r="S64" s="157" t="s">
        <v>193</v>
      </c>
      <c r="T64" s="157" t="s">
        <v>185</v>
      </c>
      <c r="U64" s="157">
        <v>0</v>
      </c>
      <c r="V64" s="157">
        <f>ROUND(E64*U64,2)</f>
        <v>0</v>
      </c>
      <c r="W64" s="157"/>
      <c r="X64" s="157" t="s">
        <v>108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109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54"/>
      <c r="B65" s="155"/>
      <c r="C65" s="188" t="s">
        <v>301</v>
      </c>
      <c r="D65" s="161"/>
      <c r="E65" s="162">
        <v>4</v>
      </c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111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13" x14ac:dyDescent="0.25">
      <c r="A66" s="164" t="s">
        <v>102</v>
      </c>
      <c r="B66" s="165" t="s">
        <v>66</v>
      </c>
      <c r="C66" s="184" t="s">
        <v>67</v>
      </c>
      <c r="D66" s="166"/>
      <c r="E66" s="167"/>
      <c r="F66" s="168"/>
      <c r="G66" s="169">
        <f>SUMIF(AG67:AG76,"&lt;&gt;NOR",G67:G76)</f>
        <v>0</v>
      </c>
      <c r="H66" s="163"/>
      <c r="I66" s="163">
        <f>SUM(I67:I76)</f>
        <v>0</v>
      </c>
      <c r="J66" s="163"/>
      <c r="K66" s="163">
        <f>SUM(K67:K76)</f>
        <v>0</v>
      </c>
      <c r="L66" s="163"/>
      <c r="M66" s="163">
        <f>SUM(M67:M76)</f>
        <v>0</v>
      </c>
      <c r="N66" s="163"/>
      <c r="O66" s="163">
        <f>SUM(O67:O76)</f>
        <v>0.01</v>
      </c>
      <c r="P66" s="163"/>
      <c r="Q66" s="163">
        <f>SUM(Q67:Q76)</f>
        <v>0</v>
      </c>
      <c r="R66" s="163"/>
      <c r="S66" s="163"/>
      <c r="T66" s="163"/>
      <c r="U66" s="163"/>
      <c r="V66" s="163">
        <f>SUM(V67:V76)</f>
        <v>4.8</v>
      </c>
      <c r="W66" s="163"/>
      <c r="X66" s="163"/>
      <c r="AG66" t="s">
        <v>103</v>
      </c>
    </row>
    <row r="67" spans="1:60" outlineLevel="1" x14ac:dyDescent="0.25">
      <c r="A67" s="170">
        <v>18</v>
      </c>
      <c r="B67" s="171" t="s">
        <v>302</v>
      </c>
      <c r="C67" s="185" t="s">
        <v>303</v>
      </c>
      <c r="D67" s="172" t="s">
        <v>204</v>
      </c>
      <c r="E67" s="173">
        <v>40</v>
      </c>
      <c r="F67" s="174"/>
      <c r="G67" s="175">
        <f>ROUND(E67*F67,2)</f>
        <v>0</v>
      </c>
      <c r="H67" s="158"/>
      <c r="I67" s="157">
        <f>ROUND(E67*H67,2)</f>
        <v>0</v>
      </c>
      <c r="J67" s="158"/>
      <c r="K67" s="157">
        <f>ROUND(E67*J67,2)</f>
        <v>0</v>
      </c>
      <c r="L67" s="157">
        <v>21</v>
      </c>
      <c r="M67" s="157">
        <f>G67*(1+L67/100)</f>
        <v>0</v>
      </c>
      <c r="N67" s="157">
        <v>0</v>
      </c>
      <c r="O67" s="157">
        <f>ROUND(E67*N67,2)</f>
        <v>0</v>
      </c>
      <c r="P67" s="157">
        <v>0</v>
      </c>
      <c r="Q67" s="157">
        <f>ROUND(E67*P67,2)</f>
        <v>0</v>
      </c>
      <c r="R67" s="157"/>
      <c r="S67" s="157" t="s">
        <v>107</v>
      </c>
      <c r="T67" s="157" t="s">
        <v>107</v>
      </c>
      <c r="U67" s="157">
        <v>0.12</v>
      </c>
      <c r="V67" s="157">
        <f>ROUND(E67*U67,2)</f>
        <v>4.8</v>
      </c>
      <c r="W67" s="157"/>
      <c r="X67" s="157" t="s">
        <v>108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109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54"/>
      <c r="B68" s="155"/>
      <c r="C68" s="188" t="s">
        <v>304</v>
      </c>
      <c r="D68" s="161"/>
      <c r="E68" s="162">
        <v>40</v>
      </c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7"/>
      <c r="Z68" s="147"/>
      <c r="AA68" s="147"/>
      <c r="AB68" s="147"/>
      <c r="AC68" s="147"/>
      <c r="AD68" s="147"/>
      <c r="AE68" s="147"/>
      <c r="AF68" s="147"/>
      <c r="AG68" s="147" t="s">
        <v>111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70">
        <v>19</v>
      </c>
      <c r="B69" s="171" t="s">
        <v>228</v>
      </c>
      <c r="C69" s="185" t="s">
        <v>305</v>
      </c>
      <c r="D69" s="172" t="s">
        <v>141</v>
      </c>
      <c r="E69" s="173">
        <v>11.7675</v>
      </c>
      <c r="F69" s="174"/>
      <c r="G69" s="175">
        <f>ROUND(E69*F69,2)</f>
        <v>0</v>
      </c>
      <c r="H69" s="158"/>
      <c r="I69" s="157">
        <f>ROUND(E69*H69,2)</f>
        <v>0</v>
      </c>
      <c r="J69" s="158"/>
      <c r="K69" s="157">
        <f>ROUND(E69*J69,2)</f>
        <v>0</v>
      </c>
      <c r="L69" s="157">
        <v>21</v>
      </c>
      <c r="M69" s="157">
        <f>G69*(1+L69/100)</f>
        <v>0</v>
      </c>
      <c r="N69" s="157">
        <v>0</v>
      </c>
      <c r="O69" s="157">
        <f>ROUND(E69*N69,2)</f>
        <v>0</v>
      </c>
      <c r="P69" s="157">
        <v>0</v>
      </c>
      <c r="Q69" s="157">
        <f>ROUND(E69*P69,2)</f>
        <v>0</v>
      </c>
      <c r="R69" s="157"/>
      <c r="S69" s="157" t="s">
        <v>193</v>
      </c>
      <c r="T69" s="157" t="s">
        <v>185</v>
      </c>
      <c r="U69" s="157">
        <v>0</v>
      </c>
      <c r="V69" s="157">
        <f>ROUND(E69*U69,2)</f>
        <v>0</v>
      </c>
      <c r="W69" s="157"/>
      <c r="X69" s="157" t="s">
        <v>108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109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54"/>
      <c r="B70" s="155"/>
      <c r="C70" s="188" t="s">
        <v>306</v>
      </c>
      <c r="D70" s="161"/>
      <c r="E70" s="162">
        <v>11.7675</v>
      </c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7"/>
      <c r="Z70" s="147"/>
      <c r="AA70" s="147"/>
      <c r="AB70" s="147"/>
      <c r="AC70" s="147"/>
      <c r="AD70" s="147"/>
      <c r="AE70" s="147"/>
      <c r="AF70" s="147"/>
      <c r="AG70" s="147" t="s">
        <v>111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0" outlineLevel="1" x14ac:dyDescent="0.25">
      <c r="A71" s="176">
        <v>20</v>
      </c>
      <c r="B71" s="177" t="s">
        <v>230</v>
      </c>
      <c r="C71" s="189" t="s">
        <v>235</v>
      </c>
      <c r="D71" s="178" t="s">
        <v>141</v>
      </c>
      <c r="E71" s="179">
        <v>0</v>
      </c>
      <c r="F71" s="180"/>
      <c r="G71" s="181">
        <f>ROUND(E71*F71,2)</f>
        <v>0</v>
      </c>
      <c r="H71" s="158"/>
      <c r="I71" s="157">
        <f>ROUND(E71*H71,2)</f>
        <v>0</v>
      </c>
      <c r="J71" s="158"/>
      <c r="K71" s="157">
        <f>ROUND(E71*J71,2)</f>
        <v>0</v>
      </c>
      <c r="L71" s="157">
        <v>21</v>
      </c>
      <c r="M71" s="157">
        <f>G71*(1+L71/100)</f>
        <v>0</v>
      </c>
      <c r="N71" s="157">
        <v>0</v>
      </c>
      <c r="O71" s="157">
        <f>ROUND(E71*N71,2)</f>
        <v>0</v>
      </c>
      <c r="P71" s="157">
        <v>0</v>
      </c>
      <c r="Q71" s="157">
        <f>ROUND(E71*P71,2)</f>
        <v>0</v>
      </c>
      <c r="R71" s="157"/>
      <c r="S71" s="157" t="s">
        <v>193</v>
      </c>
      <c r="T71" s="157" t="s">
        <v>236</v>
      </c>
      <c r="U71" s="157">
        <v>0</v>
      </c>
      <c r="V71" s="157">
        <f>ROUND(E71*U71,2)</f>
        <v>0</v>
      </c>
      <c r="W71" s="157"/>
      <c r="X71" s="157" t="s">
        <v>108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109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0" outlineLevel="1" x14ac:dyDescent="0.25">
      <c r="A72" s="170">
        <v>21</v>
      </c>
      <c r="B72" s="171" t="s">
        <v>307</v>
      </c>
      <c r="C72" s="185" t="s">
        <v>308</v>
      </c>
      <c r="D72" s="172" t="s">
        <v>309</v>
      </c>
      <c r="E72" s="173">
        <v>44</v>
      </c>
      <c r="F72" s="174"/>
      <c r="G72" s="175">
        <f>ROUND(E72*F72,2)</f>
        <v>0</v>
      </c>
      <c r="H72" s="158"/>
      <c r="I72" s="157">
        <f>ROUND(E72*H72,2)</f>
        <v>0</v>
      </c>
      <c r="J72" s="158"/>
      <c r="K72" s="157">
        <f>ROUND(E72*J72,2)</f>
        <v>0</v>
      </c>
      <c r="L72" s="157">
        <v>21</v>
      </c>
      <c r="M72" s="157">
        <f>G72*(1+L72/100)</f>
        <v>0</v>
      </c>
      <c r="N72" s="157">
        <v>2.9999999999999997E-4</v>
      </c>
      <c r="O72" s="157">
        <f>ROUND(E72*N72,2)</f>
        <v>0.01</v>
      </c>
      <c r="P72" s="157">
        <v>0</v>
      </c>
      <c r="Q72" s="157">
        <f>ROUND(E72*P72,2)</f>
        <v>0</v>
      </c>
      <c r="R72" s="157" t="s">
        <v>158</v>
      </c>
      <c r="S72" s="157" t="s">
        <v>107</v>
      </c>
      <c r="T72" s="157" t="s">
        <v>107</v>
      </c>
      <c r="U72" s="157">
        <v>0</v>
      </c>
      <c r="V72" s="157">
        <f>ROUND(E72*U72,2)</f>
        <v>0</v>
      </c>
      <c r="W72" s="157"/>
      <c r="X72" s="157" t="s">
        <v>159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160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54"/>
      <c r="B73" s="155"/>
      <c r="C73" s="186" t="s">
        <v>110</v>
      </c>
      <c r="D73" s="159"/>
      <c r="E73" s="160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111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54"/>
      <c r="B74" s="155"/>
      <c r="C74" s="187" t="s">
        <v>310</v>
      </c>
      <c r="D74" s="159"/>
      <c r="E74" s="160">
        <v>40</v>
      </c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111</v>
      </c>
      <c r="AH74" s="147">
        <v>2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54"/>
      <c r="B75" s="155"/>
      <c r="C75" s="186" t="s">
        <v>114</v>
      </c>
      <c r="D75" s="159"/>
      <c r="E75" s="160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111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54"/>
      <c r="B76" s="155"/>
      <c r="C76" s="188" t="s">
        <v>311</v>
      </c>
      <c r="D76" s="161"/>
      <c r="E76" s="162">
        <v>44</v>
      </c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111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13" x14ac:dyDescent="0.25">
      <c r="A77" s="164" t="s">
        <v>102</v>
      </c>
      <c r="B77" s="165" t="s">
        <v>69</v>
      </c>
      <c r="C77" s="184" t="s">
        <v>70</v>
      </c>
      <c r="D77" s="166"/>
      <c r="E77" s="167"/>
      <c r="F77" s="168"/>
      <c r="G77" s="169">
        <f>SUMIF(AG78:AG87,"&lt;&gt;NOR",G78:G87)</f>
        <v>0</v>
      </c>
      <c r="H77" s="163"/>
      <c r="I77" s="163">
        <f>SUM(I78:I87)</f>
        <v>0</v>
      </c>
      <c r="J77" s="163"/>
      <c r="K77" s="163">
        <f>SUM(K78:K87)</f>
        <v>0</v>
      </c>
      <c r="L77" s="163"/>
      <c r="M77" s="163">
        <f>SUM(M78:M87)</f>
        <v>0</v>
      </c>
      <c r="N77" s="163"/>
      <c r="O77" s="163">
        <f>SUM(O78:O87)</f>
        <v>12.95</v>
      </c>
      <c r="P77" s="163"/>
      <c r="Q77" s="163">
        <f>SUM(Q78:Q87)</f>
        <v>0</v>
      </c>
      <c r="R77" s="163"/>
      <c r="S77" s="163"/>
      <c r="T77" s="163"/>
      <c r="U77" s="163"/>
      <c r="V77" s="163">
        <f>SUM(V78:V87)</f>
        <v>35.909999999999997</v>
      </c>
      <c r="W77" s="163"/>
      <c r="X77" s="163"/>
      <c r="AG77" t="s">
        <v>103</v>
      </c>
    </row>
    <row r="78" spans="1:60" outlineLevel="1" x14ac:dyDescent="0.25">
      <c r="A78" s="170">
        <v>22</v>
      </c>
      <c r="B78" s="171" t="s">
        <v>237</v>
      </c>
      <c r="C78" s="185" t="s">
        <v>238</v>
      </c>
      <c r="D78" s="172" t="s">
        <v>106</v>
      </c>
      <c r="E78" s="173">
        <v>3.3000000000000002E-2</v>
      </c>
      <c r="F78" s="174"/>
      <c r="G78" s="175">
        <f>ROUND(E78*F78,2)</f>
        <v>0</v>
      </c>
      <c r="H78" s="158"/>
      <c r="I78" s="157">
        <f>ROUND(E78*H78,2)</f>
        <v>0</v>
      </c>
      <c r="J78" s="158"/>
      <c r="K78" s="157">
        <f>ROUND(E78*J78,2)</f>
        <v>0</v>
      </c>
      <c r="L78" s="157">
        <v>21</v>
      </c>
      <c r="M78" s="157">
        <f>G78*(1+L78/100)</f>
        <v>0</v>
      </c>
      <c r="N78" s="157">
        <v>2.5249999999999999</v>
      </c>
      <c r="O78" s="157">
        <f>ROUND(E78*N78,2)</f>
        <v>0.08</v>
      </c>
      <c r="P78" s="157">
        <v>0</v>
      </c>
      <c r="Q78" s="157">
        <f>ROUND(E78*P78,2)</f>
        <v>0</v>
      </c>
      <c r="R78" s="157"/>
      <c r="S78" s="157" t="s">
        <v>107</v>
      </c>
      <c r="T78" s="157" t="s">
        <v>107</v>
      </c>
      <c r="U78" s="157">
        <v>3.2130000000000001</v>
      </c>
      <c r="V78" s="157">
        <f>ROUND(E78*U78,2)</f>
        <v>0.11</v>
      </c>
      <c r="W78" s="157"/>
      <c r="X78" s="157" t="s">
        <v>108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109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54"/>
      <c r="B79" s="155"/>
      <c r="C79" s="188" t="s">
        <v>312</v>
      </c>
      <c r="D79" s="161"/>
      <c r="E79" s="162">
        <v>2.5000000000000001E-2</v>
      </c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111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54"/>
      <c r="B80" s="155"/>
      <c r="C80" s="188" t="s">
        <v>313</v>
      </c>
      <c r="D80" s="161"/>
      <c r="E80" s="162">
        <v>8.0000000000000002E-3</v>
      </c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111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70">
        <v>23</v>
      </c>
      <c r="B81" s="171" t="s">
        <v>314</v>
      </c>
      <c r="C81" s="185" t="s">
        <v>315</v>
      </c>
      <c r="D81" s="172" t="s">
        <v>106</v>
      </c>
      <c r="E81" s="173">
        <v>19.5</v>
      </c>
      <c r="F81" s="174"/>
      <c r="G81" s="175">
        <f>ROUND(E81*F81,2)</f>
        <v>0</v>
      </c>
      <c r="H81" s="158"/>
      <c r="I81" s="157">
        <f>ROUND(E81*H81,2)</f>
        <v>0</v>
      </c>
      <c r="J81" s="158"/>
      <c r="K81" s="157">
        <f>ROUND(E81*J81,2)</f>
        <v>0</v>
      </c>
      <c r="L81" s="157">
        <v>21</v>
      </c>
      <c r="M81" s="157">
        <f>G81*(1+L81/100)</f>
        <v>0</v>
      </c>
      <c r="N81" s="157">
        <v>0</v>
      </c>
      <c r="O81" s="157">
        <f>ROUND(E81*N81,2)</f>
        <v>0</v>
      </c>
      <c r="P81" s="157">
        <v>0</v>
      </c>
      <c r="Q81" s="157">
        <f>ROUND(E81*P81,2)</f>
        <v>0</v>
      </c>
      <c r="R81" s="157"/>
      <c r="S81" s="157" t="s">
        <v>107</v>
      </c>
      <c r="T81" s="157" t="s">
        <v>107</v>
      </c>
      <c r="U81" s="157">
        <v>1.8360000000000001</v>
      </c>
      <c r="V81" s="157">
        <f>ROUND(E81*U81,2)</f>
        <v>35.799999999999997</v>
      </c>
      <c r="W81" s="157"/>
      <c r="X81" s="157" t="s">
        <v>108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109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54"/>
      <c r="B82" s="155"/>
      <c r="C82" s="188" t="s">
        <v>316</v>
      </c>
      <c r="D82" s="161"/>
      <c r="E82" s="162">
        <v>19.5</v>
      </c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111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70">
        <v>24</v>
      </c>
      <c r="B83" s="171" t="s">
        <v>317</v>
      </c>
      <c r="C83" s="185" t="s">
        <v>318</v>
      </c>
      <c r="D83" s="172" t="s">
        <v>106</v>
      </c>
      <c r="E83" s="173">
        <v>21.45</v>
      </c>
      <c r="F83" s="174"/>
      <c r="G83" s="175">
        <f>ROUND(E83*F83,2)</f>
        <v>0</v>
      </c>
      <c r="H83" s="158"/>
      <c r="I83" s="157">
        <f>ROUND(E83*H83,2)</f>
        <v>0</v>
      </c>
      <c r="J83" s="158"/>
      <c r="K83" s="157">
        <f>ROUND(E83*J83,2)</f>
        <v>0</v>
      </c>
      <c r="L83" s="157">
        <v>21</v>
      </c>
      <c r="M83" s="157">
        <f>G83*(1+L83/100)</f>
        <v>0</v>
      </c>
      <c r="N83" s="157">
        <v>0.6</v>
      </c>
      <c r="O83" s="157">
        <f>ROUND(E83*N83,2)</f>
        <v>12.87</v>
      </c>
      <c r="P83" s="157">
        <v>0</v>
      </c>
      <c r="Q83" s="157">
        <f>ROUND(E83*P83,2)</f>
        <v>0</v>
      </c>
      <c r="R83" s="157" t="s">
        <v>158</v>
      </c>
      <c r="S83" s="157" t="s">
        <v>107</v>
      </c>
      <c r="T83" s="157" t="s">
        <v>107</v>
      </c>
      <c r="U83" s="157">
        <v>0</v>
      </c>
      <c r="V83" s="157">
        <f>ROUND(E83*U83,2)</f>
        <v>0</v>
      </c>
      <c r="W83" s="157"/>
      <c r="X83" s="157" t="s">
        <v>159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160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54"/>
      <c r="B84" s="155"/>
      <c r="C84" s="186" t="s">
        <v>110</v>
      </c>
      <c r="D84" s="159"/>
      <c r="E84" s="160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7"/>
      <c r="Z84" s="147"/>
      <c r="AA84" s="147"/>
      <c r="AB84" s="147"/>
      <c r="AC84" s="147"/>
      <c r="AD84" s="147"/>
      <c r="AE84" s="147"/>
      <c r="AF84" s="147"/>
      <c r="AG84" s="147" t="s">
        <v>111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54"/>
      <c r="B85" s="155"/>
      <c r="C85" s="187" t="s">
        <v>319</v>
      </c>
      <c r="D85" s="159"/>
      <c r="E85" s="160">
        <v>19.5</v>
      </c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111</v>
      </c>
      <c r="AH85" s="147">
        <v>2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54"/>
      <c r="B86" s="155"/>
      <c r="C86" s="186" t="s">
        <v>114</v>
      </c>
      <c r="D86" s="159"/>
      <c r="E86" s="160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7"/>
      <c r="Z86" s="147"/>
      <c r="AA86" s="147"/>
      <c r="AB86" s="147"/>
      <c r="AC86" s="147"/>
      <c r="AD86" s="147"/>
      <c r="AE86" s="147"/>
      <c r="AF86" s="147"/>
      <c r="AG86" s="147" t="s">
        <v>111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54"/>
      <c r="B87" s="155"/>
      <c r="C87" s="188" t="s">
        <v>320</v>
      </c>
      <c r="D87" s="161"/>
      <c r="E87" s="162">
        <v>21.45</v>
      </c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111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13" x14ac:dyDescent="0.25">
      <c r="A88" s="164" t="s">
        <v>102</v>
      </c>
      <c r="B88" s="165" t="s">
        <v>71</v>
      </c>
      <c r="C88" s="184" t="s">
        <v>72</v>
      </c>
      <c r="D88" s="166"/>
      <c r="E88" s="167"/>
      <c r="F88" s="168"/>
      <c r="G88" s="169">
        <f>SUMIF(AG89:AG89,"&lt;&gt;NOR",G89:G89)</f>
        <v>0</v>
      </c>
      <c r="H88" s="163"/>
      <c r="I88" s="163">
        <f>SUM(I89:I89)</f>
        <v>0</v>
      </c>
      <c r="J88" s="163"/>
      <c r="K88" s="163">
        <f>SUM(K89:K89)</f>
        <v>0</v>
      </c>
      <c r="L88" s="163"/>
      <c r="M88" s="163">
        <f>SUM(M89:M89)</f>
        <v>0</v>
      </c>
      <c r="N88" s="163"/>
      <c r="O88" s="163">
        <f>SUM(O89:O89)</f>
        <v>0</v>
      </c>
      <c r="P88" s="163"/>
      <c r="Q88" s="163">
        <f>SUM(Q89:Q89)</f>
        <v>0</v>
      </c>
      <c r="R88" s="163"/>
      <c r="S88" s="163"/>
      <c r="T88" s="163"/>
      <c r="U88" s="163"/>
      <c r="V88" s="163">
        <f>SUM(V89:V89)</f>
        <v>20.239999999999998</v>
      </c>
      <c r="W88" s="163"/>
      <c r="X88" s="163"/>
      <c r="AG88" t="s">
        <v>103</v>
      </c>
    </row>
    <row r="89" spans="1:60" outlineLevel="1" x14ac:dyDescent="0.25">
      <c r="A89" s="170">
        <v>25</v>
      </c>
      <c r="B89" s="171" t="s">
        <v>246</v>
      </c>
      <c r="C89" s="185" t="s">
        <v>247</v>
      </c>
      <c r="D89" s="172" t="s">
        <v>145</v>
      </c>
      <c r="E89" s="173">
        <v>33.240830000000003</v>
      </c>
      <c r="F89" s="174"/>
      <c r="G89" s="175">
        <f>ROUND(E89*F89,2)</f>
        <v>0</v>
      </c>
      <c r="H89" s="158"/>
      <c r="I89" s="157">
        <f>ROUND(E89*H89,2)</f>
        <v>0</v>
      </c>
      <c r="J89" s="158"/>
      <c r="K89" s="157">
        <f>ROUND(E89*J89,2)</f>
        <v>0</v>
      </c>
      <c r="L89" s="157">
        <v>21</v>
      </c>
      <c r="M89" s="157">
        <f>G89*(1+L89/100)</f>
        <v>0</v>
      </c>
      <c r="N89" s="157">
        <v>0</v>
      </c>
      <c r="O89" s="157">
        <f>ROUND(E89*N89,2)</f>
        <v>0</v>
      </c>
      <c r="P89" s="157">
        <v>0</v>
      </c>
      <c r="Q89" s="157">
        <f>ROUND(E89*P89,2)</f>
        <v>0</v>
      </c>
      <c r="R89" s="157"/>
      <c r="S89" s="157" t="s">
        <v>107</v>
      </c>
      <c r="T89" s="157" t="s">
        <v>107</v>
      </c>
      <c r="U89" s="157">
        <v>0.60899999999999999</v>
      </c>
      <c r="V89" s="157">
        <f>ROUND(E89*U89,2)</f>
        <v>20.239999999999998</v>
      </c>
      <c r="W89" s="157"/>
      <c r="X89" s="157" t="s">
        <v>248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249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x14ac:dyDescent="0.25">
      <c r="A90" s="3"/>
      <c r="B90" s="4"/>
      <c r="C90" s="191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AE90">
        <v>15</v>
      </c>
      <c r="AF90">
        <v>21</v>
      </c>
      <c r="AG90" t="s">
        <v>89</v>
      </c>
    </row>
    <row r="91" spans="1:60" ht="13" x14ac:dyDescent="0.25">
      <c r="A91" s="150"/>
      <c r="B91" s="151" t="s">
        <v>31</v>
      </c>
      <c r="C91" s="192"/>
      <c r="D91" s="152"/>
      <c r="E91" s="153"/>
      <c r="F91" s="153"/>
      <c r="G91" s="183">
        <f>G8+G39+G66+G77+G88</f>
        <v>0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AE91">
        <f>SUMIF(L7:L89,AE90,G7:G89)</f>
        <v>0</v>
      </c>
      <c r="AF91">
        <f>SUMIF(L7:L89,AF90,G7:G89)</f>
        <v>0</v>
      </c>
      <c r="AG91" t="s">
        <v>262</v>
      </c>
    </row>
    <row r="92" spans="1:60" x14ac:dyDescent="0.25">
      <c r="A92" s="3"/>
      <c r="B92" s="4"/>
      <c r="C92" s="191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60" x14ac:dyDescent="0.25">
      <c r="A93" s="3"/>
      <c r="B93" s="4"/>
      <c r="C93" s="191"/>
      <c r="D93" s="6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60" x14ac:dyDescent="0.25">
      <c r="A94" s="276" t="s">
        <v>263</v>
      </c>
      <c r="B94" s="276"/>
      <c r="C94" s="277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60" x14ac:dyDescent="0.25">
      <c r="A95" s="257"/>
      <c r="B95" s="258"/>
      <c r="C95" s="259"/>
      <c r="D95" s="258"/>
      <c r="E95" s="258"/>
      <c r="F95" s="258"/>
      <c r="G95" s="260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AG95" t="s">
        <v>264</v>
      </c>
    </row>
    <row r="96" spans="1:60" x14ac:dyDescent="0.25">
      <c r="A96" s="261"/>
      <c r="B96" s="262"/>
      <c r="C96" s="263"/>
      <c r="D96" s="262"/>
      <c r="E96" s="262"/>
      <c r="F96" s="262"/>
      <c r="G96" s="264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33" x14ac:dyDescent="0.25">
      <c r="A97" s="261"/>
      <c r="B97" s="262"/>
      <c r="C97" s="263"/>
      <c r="D97" s="262"/>
      <c r="E97" s="262"/>
      <c r="F97" s="262"/>
      <c r="G97" s="264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33" x14ac:dyDescent="0.25">
      <c r="A98" s="261"/>
      <c r="B98" s="262"/>
      <c r="C98" s="263"/>
      <c r="D98" s="262"/>
      <c r="E98" s="262"/>
      <c r="F98" s="262"/>
      <c r="G98" s="264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33" x14ac:dyDescent="0.25">
      <c r="A99" s="265"/>
      <c r="B99" s="266"/>
      <c r="C99" s="267"/>
      <c r="D99" s="266"/>
      <c r="E99" s="266"/>
      <c r="F99" s="266"/>
      <c r="G99" s="268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33" x14ac:dyDescent="0.25">
      <c r="A100" s="3"/>
      <c r="B100" s="4"/>
      <c r="C100" s="191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33" x14ac:dyDescent="0.25">
      <c r="C101" s="193"/>
      <c r="D101" s="10"/>
      <c r="AG101" t="s">
        <v>265</v>
      </c>
    </row>
    <row r="102" spans="1:33" x14ac:dyDescent="0.25">
      <c r="D102" s="10"/>
    </row>
    <row r="103" spans="1:33" x14ac:dyDescent="0.25">
      <c r="D103" s="10"/>
    </row>
    <row r="104" spans="1:33" x14ac:dyDescent="0.25">
      <c r="D104" s="10"/>
    </row>
    <row r="105" spans="1:33" x14ac:dyDescent="0.25">
      <c r="D105" s="10"/>
    </row>
    <row r="106" spans="1:33" x14ac:dyDescent="0.25">
      <c r="D106" s="10"/>
    </row>
    <row r="107" spans="1:33" x14ac:dyDescent="0.25">
      <c r="D107" s="10"/>
    </row>
    <row r="108" spans="1:33" x14ac:dyDescent="0.25">
      <c r="D108" s="10"/>
    </row>
    <row r="109" spans="1:33" x14ac:dyDescent="0.25">
      <c r="D109" s="10"/>
    </row>
    <row r="110" spans="1:33" x14ac:dyDescent="0.25">
      <c r="D110" s="10"/>
    </row>
    <row r="111" spans="1:33" x14ac:dyDescent="0.25">
      <c r="D111" s="10"/>
    </row>
    <row r="112" spans="1:33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95:G99"/>
    <mergeCell ref="A1:G1"/>
    <mergeCell ref="C2:G2"/>
    <mergeCell ref="C3:G3"/>
    <mergeCell ref="C4:G4"/>
    <mergeCell ref="A94:C94"/>
  </mergeCells>
  <pageMargins left="0.59055118110236204" right="0.196850393700787" top="0.78740157499999996" bottom="0.78740157499999996" header="0.3" footer="0.3"/>
  <pageSetup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90961-AB40-4A76-B7E5-50886BA08B6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453125" customWidth="1"/>
    <col min="2" max="2" width="12.7265625" style="121" customWidth="1"/>
    <col min="3" max="3" width="38.26953125" style="121" customWidth="1"/>
    <col min="4" max="4" width="4.81640625" customWidth="1"/>
    <col min="5" max="5" width="10.7265625" customWidth="1"/>
    <col min="6" max="6" width="9.81640625" customWidth="1"/>
    <col min="7" max="7" width="12.72656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69" t="s">
        <v>7</v>
      </c>
      <c r="B1" s="269"/>
      <c r="C1" s="269"/>
      <c r="D1" s="269"/>
      <c r="E1" s="269"/>
      <c r="F1" s="269"/>
      <c r="G1" s="269"/>
      <c r="AG1" t="s">
        <v>77</v>
      </c>
    </row>
    <row r="2" spans="1:60" ht="25.15" customHeight="1" x14ac:dyDescent="0.25">
      <c r="A2" s="139" t="s">
        <v>8</v>
      </c>
      <c r="B2" s="49" t="s">
        <v>43</v>
      </c>
      <c r="C2" s="270" t="s">
        <v>44</v>
      </c>
      <c r="D2" s="271"/>
      <c r="E2" s="271"/>
      <c r="F2" s="271"/>
      <c r="G2" s="272"/>
      <c r="AG2" t="s">
        <v>78</v>
      </c>
    </row>
    <row r="3" spans="1:60" ht="25.15" customHeight="1" x14ac:dyDescent="0.25">
      <c r="A3" s="139" t="s">
        <v>9</v>
      </c>
      <c r="B3" s="49" t="s">
        <v>51</v>
      </c>
      <c r="C3" s="270" t="s">
        <v>52</v>
      </c>
      <c r="D3" s="271"/>
      <c r="E3" s="271"/>
      <c r="F3" s="271"/>
      <c r="G3" s="272"/>
      <c r="AC3" s="121" t="s">
        <v>78</v>
      </c>
      <c r="AG3" t="s">
        <v>79</v>
      </c>
    </row>
    <row r="4" spans="1:60" ht="25.15" customHeight="1" x14ac:dyDescent="0.25">
      <c r="A4" s="140" t="s">
        <v>10</v>
      </c>
      <c r="B4" s="141" t="s">
        <v>48</v>
      </c>
      <c r="C4" s="273" t="s">
        <v>52</v>
      </c>
      <c r="D4" s="274"/>
      <c r="E4" s="274"/>
      <c r="F4" s="274"/>
      <c r="G4" s="275"/>
      <c r="AG4" t="s">
        <v>80</v>
      </c>
    </row>
    <row r="5" spans="1:60" x14ac:dyDescent="0.25">
      <c r="D5" s="10"/>
    </row>
    <row r="6" spans="1:60" ht="37.5" x14ac:dyDescent="0.25">
      <c r="A6" s="143" t="s">
        <v>81</v>
      </c>
      <c r="B6" s="145" t="s">
        <v>82</v>
      </c>
      <c r="C6" s="145" t="s">
        <v>83</v>
      </c>
      <c r="D6" s="144" t="s">
        <v>84</v>
      </c>
      <c r="E6" s="143" t="s">
        <v>85</v>
      </c>
      <c r="F6" s="142" t="s">
        <v>86</v>
      </c>
      <c r="G6" s="143" t="s">
        <v>31</v>
      </c>
      <c r="H6" s="146" t="s">
        <v>32</v>
      </c>
      <c r="I6" s="146" t="s">
        <v>87</v>
      </c>
      <c r="J6" s="146" t="s">
        <v>33</v>
      </c>
      <c r="K6" s="146" t="s">
        <v>88</v>
      </c>
      <c r="L6" s="146" t="s">
        <v>89</v>
      </c>
      <c r="M6" s="146" t="s">
        <v>90</v>
      </c>
      <c r="N6" s="146" t="s">
        <v>91</v>
      </c>
      <c r="O6" s="146" t="s">
        <v>92</v>
      </c>
      <c r="P6" s="146" t="s">
        <v>93</v>
      </c>
      <c r="Q6" s="146" t="s">
        <v>94</v>
      </c>
      <c r="R6" s="146" t="s">
        <v>95</v>
      </c>
      <c r="S6" s="146" t="s">
        <v>96</v>
      </c>
      <c r="T6" s="146" t="s">
        <v>97</v>
      </c>
      <c r="U6" s="146" t="s">
        <v>98</v>
      </c>
      <c r="V6" s="146" t="s">
        <v>99</v>
      </c>
      <c r="W6" s="146" t="s">
        <v>100</v>
      </c>
      <c r="X6" s="146" t="s">
        <v>101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ht="13" x14ac:dyDescent="0.25">
      <c r="A8" s="164" t="s">
        <v>102</v>
      </c>
      <c r="B8" s="165" t="s">
        <v>59</v>
      </c>
      <c r="C8" s="184" t="s">
        <v>60</v>
      </c>
      <c r="D8" s="166"/>
      <c r="E8" s="167"/>
      <c r="F8" s="168"/>
      <c r="G8" s="169">
        <f>SUMIF(AG9:AG56,"&lt;&gt;NOR",G9:G56)</f>
        <v>0</v>
      </c>
      <c r="H8" s="163"/>
      <c r="I8" s="163">
        <f>SUM(I9:I56)</f>
        <v>0</v>
      </c>
      <c r="J8" s="163"/>
      <c r="K8" s="163">
        <f>SUM(K9:K56)</f>
        <v>0</v>
      </c>
      <c r="L8" s="163"/>
      <c r="M8" s="163">
        <f>SUM(M9:M56)</f>
        <v>0</v>
      </c>
      <c r="N8" s="163"/>
      <c r="O8" s="163">
        <f>SUM(O9:O56)</f>
        <v>0</v>
      </c>
      <c r="P8" s="163"/>
      <c r="Q8" s="163">
        <f>SUM(Q9:Q56)</f>
        <v>0</v>
      </c>
      <c r="R8" s="163"/>
      <c r="S8" s="163"/>
      <c r="T8" s="163"/>
      <c r="U8" s="163"/>
      <c r="V8" s="163">
        <f>SUM(V9:V56)</f>
        <v>22.860000000000003</v>
      </c>
      <c r="W8" s="163"/>
      <c r="X8" s="163"/>
      <c r="AG8" t="s">
        <v>103</v>
      </c>
    </row>
    <row r="9" spans="1:60" outlineLevel="1" x14ac:dyDescent="0.25">
      <c r="A9" s="170">
        <v>1</v>
      </c>
      <c r="B9" s="171" t="s">
        <v>104</v>
      </c>
      <c r="C9" s="185" t="s">
        <v>105</v>
      </c>
      <c r="D9" s="172" t="s">
        <v>106</v>
      </c>
      <c r="E9" s="173">
        <v>1.849</v>
      </c>
      <c r="F9" s="174"/>
      <c r="G9" s="175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7"/>
      <c r="S9" s="157" t="s">
        <v>107</v>
      </c>
      <c r="T9" s="157" t="s">
        <v>107</v>
      </c>
      <c r="U9" s="157">
        <v>9.5200000000000007E-2</v>
      </c>
      <c r="V9" s="157">
        <f>ROUND(E9*U9,2)</f>
        <v>0.18</v>
      </c>
      <c r="W9" s="157"/>
      <c r="X9" s="157" t="s">
        <v>108</v>
      </c>
      <c r="Y9" s="147"/>
      <c r="Z9" s="147"/>
      <c r="AA9" s="147"/>
      <c r="AB9" s="147"/>
      <c r="AC9" s="147"/>
      <c r="AD9" s="147"/>
      <c r="AE9" s="147"/>
      <c r="AF9" s="147"/>
      <c r="AG9" s="147" t="s">
        <v>109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54"/>
      <c r="B10" s="155"/>
      <c r="C10" s="188" t="s">
        <v>321</v>
      </c>
      <c r="D10" s="161"/>
      <c r="E10" s="162">
        <v>1.849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111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0">
        <v>2</v>
      </c>
      <c r="B11" s="171" t="s">
        <v>116</v>
      </c>
      <c r="C11" s="185" t="s">
        <v>117</v>
      </c>
      <c r="D11" s="172" t="s">
        <v>106</v>
      </c>
      <c r="E11" s="173">
        <v>7.056</v>
      </c>
      <c r="F11" s="174"/>
      <c r="G11" s="175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7">
        <v>0</v>
      </c>
      <c r="O11" s="157">
        <f>ROUND(E11*N11,2)</f>
        <v>0</v>
      </c>
      <c r="P11" s="157">
        <v>0</v>
      </c>
      <c r="Q11" s="157">
        <f>ROUND(E11*P11,2)</f>
        <v>0</v>
      </c>
      <c r="R11" s="157"/>
      <c r="S11" s="157" t="s">
        <v>107</v>
      </c>
      <c r="T11" s="157" t="s">
        <v>107</v>
      </c>
      <c r="U11" s="157">
        <v>0.26666000000000001</v>
      </c>
      <c r="V11" s="157">
        <f>ROUND(E11*U11,2)</f>
        <v>1.88</v>
      </c>
      <c r="W11" s="157"/>
      <c r="X11" s="157" t="s">
        <v>108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109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54"/>
      <c r="B12" s="155"/>
      <c r="C12" s="188" t="s">
        <v>322</v>
      </c>
      <c r="D12" s="161"/>
      <c r="E12" s="162">
        <v>7.056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111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0">
        <v>3</v>
      </c>
      <c r="B13" s="171" t="s">
        <v>119</v>
      </c>
      <c r="C13" s="185" t="s">
        <v>120</v>
      </c>
      <c r="D13" s="172" t="s">
        <v>106</v>
      </c>
      <c r="E13" s="173">
        <v>12.34023</v>
      </c>
      <c r="F13" s="174"/>
      <c r="G13" s="175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21</v>
      </c>
      <c r="M13" s="157">
        <f>G13*(1+L13/100)</f>
        <v>0</v>
      </c>
      <c r="N13" s="157">
        <v>0</v>
      </c>
      <c r="O13" s="157">
        <f>ROUND(E13*N13,2)</f>
        <v>0</v>
      </c>
      <c r="P13" s="157">
        <v>0</v>
      </c>
      <c r="Q13" s="157">
        <f>ROUND(E13*P13,2)</f>
        <v>0</v>
      </c>
      <c r="R13" s="157"/>
      <c r="S13" s="157" t="s">
        <v>107</v>
      </c>
      <c r="T13" s="157" t="s">
        <v>107</v>
      </c>
      <c r="U13" s="157">
        <v>0.36499999999999999</v>
      </c>
      <c r="V13" s="157">
        <f>ROUND(E13*U13,2)</f>
        <v>4.5</v>
      </c>
      <c r="W13" s="157"/>
      <c r="X13" s="157" t="s">
        <v>108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121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54"/>
      <c r="B14" s="155"/>
      <c r="C14" s="188" t="s">
        <v>323</v>
      </c>
      <c r="D14" s="161"/>
      <c r="E14" s="162">
        <v>2.5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111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54"/>
      <c r="B15" s="155"/>
      <c r="C15" s="188" t="s">
        <v>126</v>
      </c>
      <c r="D15" s="161"/>
      <c r="E15" s="162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111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0" outlineLevel="1" x14ac:dyDescent="0.25">
      <c r="A16" s="154"/>
      <c r="B16" s="155"/>
      <c r="C16" s="188" t="s">
        <v>324</v>
      </c>
      <c r="D16" s="161"/>
      <c r="E16" s="162">
        <v>0.83025000000000004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111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54"/>
      <c r="B17" s="155"/>
      <c r="C17" s="188" t="s">
        <v>325</v>
      </c>
      <c r="D17" s="161"/>
      <c r="E17" s="162">
        <v>3.1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111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54"/>
      <c r="B18" s="155"/>
      <c r="C18" s="188" t="s">
        <v>326</v>
      </c>
      <c r="D18" s="161"/>
      <c r="E18" s="162">
        <v>4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111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54"/>
      <c r="B19" s="155"/>
      <c r="C19" s="188" t="s">
        <v>126</v>
      </c>
      <c r="D19" s="161"/>
      <c r="E19" s="162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111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0" outlineLevel="1" x14ac:dyDescent="0.25">
      <c r="A20" s="154"/>
      <c r="B20" s="155"/>
      <c r="C20" s="188" t="s">
        <v>327</v>
      </c>
      <c r="D20" s="161"/>
      <c r="E20" s="162">
        <v>0.36049999999999999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111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0" outlineLevel="1" x14ac:dyDescent="0.25">
      <c r="A21" s="154"/>
      <c r="B21" s="155"/>
      <c r="C21" s="188" t="s">
        <v>328</v>
      </c>
      <c r="D21" s="161"/>
      <c r="E21" s="162">
        <v>0.55920000000000003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111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54"/>
      <c r="B22" s="155"/>
      <c r="C22" s="188" t="s">
        <v>126</v>
      </c>
      <c r="D22" s="161"/>
      <c r="E22" s="162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111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54"/>
      <c r="B23" s="155"/>
      <c r="C23" s="188" t="s">
        <v>329</v>
      </c>
      <c r="D23" s="161"/>
      <c r="E23" s="162">
        <v>0.99028000000000005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111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70">
        <v>4</v>
      </c>
      <c r="B24" s="171" t="s">
        <v>130</v>
      </c>
      <c r="C24" s="185" t="s">
        <v>131</v>
      </c>
      <c r="D24" s="172" t="s">
        <v>106</v>
      </c>
      <c r="E24" s="173">
        <v>19.396229999999999</v>
      </c>
      <c r="F24" s="174"/>
      <c r="G24" s="175">
        <f>ROUND(E24*F24,2)</f>
        <v>0</v>
      </c>
      <c r="H24" s="158"/>
      <c r="I24" s="157">
        <f>ROUND(E24*H24,2)</f>
        <v>0</v>
      </c>
      <c r="J24" s="158"/>
      <c r="K24" s="157">
        <f>ROUND(E24*J24,2)</f>
        <v>0</v>
      </c>
      <c r="L24" s="157">
        <v>21</v>
      </c>
      <c r="M24" s="157">
        <f>G24*(1+L24/100)</f>
        <v>0</v>
      </c>
      <c r="N24" s="157">
        <v>0</v>
      </c>
      <c r="O24" s="157">
        <f>ROUND(E24*N24,2)</f>
        <v>0</v>
      </c>
      <c r="P24" s="157">
        <v>0</v>
      </c>
      <c r="Q24" s="157">
        <f>ROUND(E24*P24,2)</f>
        <v>0</v>
      </c>
      <c r="R24" s="157"/>
      <c r="S24" s="157" t="s">
        <v>107</v>
      </c>
      <c r="T24" s="157" t="s">
        <v>107</v>
      </c>
      <c r="U24" s="157">
        <v>1.0999999999999999E-2</v>
      </c>
      <c r="V24" s="157">
        <f>ROUND(E24*U24,2)</f>
        <v>0.21</v>
      </c>
      <c r="W24" s="157"/>
      <c r="X24" s="157" t="s">
        <v>108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121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54"/>
      <c r="B25" s="155"/>
      <c r="C25" s="188" t="s">
        <v>322</v>
      </c>
      <c r="D25" s="161"/>
      <c r="E25" s="162">
        <v>7.056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111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54"/>
      <c r="B26" s="155"/>
      <c r="C26" s="188" t="s">
        <v>126</v>
      </c>
      <c r="D26" s="161"/>
      <c r="E26" s="162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111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54"/>
      <c r="B27" s="155"/>
      <c r="C27" s="188" t="s">
        <v>323</v>
      </c>
      <c r="D27" s="161"/>
      <c r="E27" s="162">
        <v>2.5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111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54"/>
      <c r="B28" s="155"/>
      <c r="C28" s="188" t="s">
        <v>126</v>
      </c>
      <c r="D28" s="161"/>
      <c r="E28" s="162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111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0" outlineLevel="1" x14ac:dyDescent="0.25">
      <c r="A29" s="154"/>
      <c r="B29" s="155"/>
      <c r="C29" s="188" t="s">
        <v>324</v>
      </c>
      <c r="D29" s="161"/>
      <c r="E29" s="162">
        <v>0.83025000000000004</v>
      </c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111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4"/>
      <c r="B30" s="155"/>
      <c r="C30" s="188" t="s">
        <v>325</v>
      </c>
      <c r="D30" s="161"/>
      <c r="E30" s="162">
        <v>3.1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111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54"/>
      <c r="B31" s="155"/>
      <c r="C31" s="188" t="s">
        <v>326</v>
      </c>
      <c r="D31" s="161"/>
      <c r="E31" s="162">
        <v>4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111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4"/>
      <c r="B32" s="155"/>
      <c r="C32" s="188" t="s">
        <v>126</v>
      </c>
      <c r="D32" s="161"/>
      <c r="E32" s="162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111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0" outlineLevel="1" x14ac:dyDescent="0.25">
      <c r="A33" s="154"/>
      <c r="B33" s="155"/>
      <c r="C33" s="188" t="s">
        <v>327</v>
      </c>
      <c r="D33" s="161"/>
      <c r="E33" s="162">
        <v>0.36049999999999999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111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0" outlineLevel="1" x14ac:dyDescent="0.25">
      <c r="A34" s="154"/>
      <c r="B34" s="155"/>
      <c r="C34" s="188" t="s">
        <v>328</v>
      </c>
      <c r="D34" s="161"/>
      <c r="E34" s="162">
        <v>0.55920000000000003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111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54"/>
      <c r="B35" s="155"/>
      <c r="C35" s="188" t="s">
        <v>126</v>
      </c>
      <c r="D35" s="161"/>
      <c r="E35" s="162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111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54"/>
      <c r="B36" s="155"/>
      <c r="C36" s="188" t="s">
        <v>329</v>
      </c>
      <c r="D36" s="161"/>
      <c r="E36" s="162">
        <v>0.99028000000000005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111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76">
        <v>5</v>
      </c>
      <c r="B37" s="177" t="s">
        <v>132</v>
      </c>
      <c r="C37" s="189" t="s">
        <v>133</v>
      </c>
      <c r="D37" s="178" t="s">
        <v>106</v>
      </c>
      <c r="E37" s="179">
        <v>19.396229999999999</v>
      </c>
      <c r="F37" s="180"/>
      <c r="G37" s="181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21</v>
      </c>
      <c r="M37" s="157">
        <f>G37*(1+L37/100)</f>
        <v>0</v>
      </c>
      <c r="N37" s="157">
        <v>0</v>
      </c>
      <c r="O37" s="157">
        <f>ROUND(E37*N37,2)</f>
        <v>0</v>
      </c>
      <c r="P37" s="157">
        <v>0</v>
      </c>
      <c r="Q37" s="157">
        <f>ROUND(E37*P37,2)</f>
        <v>0</v>
      </c>
      <c r="R37" s="157"/>
      <c r="S37" s="157" t="s">
        <v>107</v>
      </c>
      <c r="T37" s="157" t="s">
        <v>107</v>
      </c>
      <c r="U37" s="157">
        <v>0.65200000000000002</v>
      </c>
      <c r="V37" s="157">
        <f>ROUND(E37*U37,2)</f>
        <v>12.65</v>
      </c>
      <c r="W37" s="157"/>
      <c r="X37" s="157" t="s">
        <v>108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109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76">
        <v>6</v>
      </c>
      <c r="B38" s="177" t="s">
        <v>134</v>
      </c>
      <c r="C38" s="189" t="s">
        <v>135</v>
      </c>
      <c r="D38" s="178" t="s">
        <v>106</v>
      </c>
      <c r="E38" s="179">
        <v>19.396229999999999</v>
      </c>
      <c r="F38" s="180"/>
      <c r="G38" s="181">
        <f>ROUND(E38*F38,2)</f>
        <v>0</v>
      </c>
      <c r="H38" s="158"/>
      <c r="I38" s="157">
        <f>ROUND(E38*H38,2)</f>
        <v>0</v>
      </c>
      <c r="J38" s="158"/>
      <c r="K38" s="157">
        <f>ROUND(E38*J38,2)</f>
        <v>0</v>
      </c>
      <c r="L38" s="157">
        <v>21</v>
      </c>
      <c r="M38" s="157">
        <f>G38*(1+L38/100)</f>
        <v>0</v>
      </c>
      <c r="N38" s="157">
        <v>0</v>
      </c>
      <c r="O38" s="157">
        <f>ROUND(E38*N38,2)</f>
        <v>0</v>
      </c>
      <c r="P38" s="157">
        <v>0</v>
      </c>
      <c r="Q38" s="157">
        <f>ROUND(E38*P38,2)</f>
        <v>0</v>
      </c>
      <c r="R38" s="157"/>
      <c r="S38" s="157" t="s">
        <v>107</v>
      </c>
      <c r="T38" s="157" t="s">
        <v>107</v>
      </c>
      <c r="U38" s="157">
        <v>8.9999999999999993E-3</v>
      </c>
      <c r="V38" s="157">
        <f>ROUND(E38*U38,2)</f>
        <v>0.17</v>
      </c>
      <c r="W38" s="157"/>
      <c r="X38" s="157" t="s">
        <v>108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109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70">
        <v>7</v>
      </c>
      <c r="B39" s="171" t="s">
        <v>139</v>
      </c>
      <c r="C39" s="185" t="s">
        <v>140</v>
      </c>
      <c r="D39" s="172" t="s">
        <v>141</v>
      </c>
      <c r="E39" s="173">
        <v>18.489999999999998</v>
      </c>
      <c r="F39" s="174"/>
      <c r="G39" s="175">
        <f>ROUND(E39*F39,2)</f>
        <v>0</v>
      </c>
      <c r="H39" s="158"/>
      <c r="I39" s="157">
        <f>ROUND(E39*H39,2)</f>
        <v>0</v>
      </c>
      <c r="J39" s="158"/>
      <c r="K39" s="157">
        <f>ROUND(E39*J39,2)</f>
        <v>0</v>
      </c>
      <c r="L39" s="157">
        <v>21</v>
      </c>
      <c r="M39" s="157">
        <f>G39*(1+L39/100)</f>
        <v>0</v>
      </c>
      <c r="N39" s="157">
        <v>0</v>
      </c>
      <c r="O39" s="157">
        <f>ROUND(E39*N39,2)</f>
        <v>0</v>
      </c>
      <c r="P39" s="157">
        <v>0</v>
      </c>
      <c r="Q39" s="157">
        <f>ROUND(E39*P39,2)</f>
        <v>0</v>
      </c>
      <c r="R39" s="157"/>
      <c r="S39" s="157" t="s">
        <v>107</v>
      </c>
      <c r="T39" s="157" t="s">
        <v>107</v>
      </c>
      <c r="U39" s="157">
        <v>0.17699999999999999</v>
      </c>
      <c r="V39" s="157">
        <f>ROUND(E39*U39,2)</f>
        <v>3.27</v>
      </c>
      <c r="W39" s="157"/>
      <c r="X39" s="157" t="s">
        <v>108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109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54"/>
      <c r="B40" s="155"/>
      <c r="C40" s="188" t="s">
        <v>330</v>
      </c>
      <c r="D40" s="161"/>
      <c r="E40" s="162">
        <v>18.489999999999998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111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0" outlineLevel="1" x14ac:dyDescent="0.25">
      <c r="A41" s="170">
        <v>8</v>
      </c>
      <c r="B41" s="171" t="s">
        <v>143</v>
      </c>
      <c r="C41" s="185" t="s">
        <v>144</v>
      </c>
      <c r="D41" s="172" t="s">
        <v>145</v>
      </c>
      <c r="E41" s="173">
        <v>32.973590000000002</v>
      </c>
      <c r="F41" s="174"/>
      <c r="G41" s="175">
        <f>ROUND(E41*F41,2)</f>
        <v>0</v>
      </c>
      <c r="H41" s="158"/>
      <c r="I41" s="157">
        <f>ROUND(E41*H41,2)</f>
        <v>0</v>
      </c>
      <c r="J41" s="158"/>
      <c r="K41" s="157">
        <f>ROUND(E41*J41,2)</f>
        <v>0</v>
      </c>
      <c r="L41" s="157">
        <v>21</v>
      </c>
      <c r="M41" s="157">
        <f>G41*(1+L41/100)</f>
        <v>0</v>
      </c>
      <c r="N41" s="157">
        <v>0</v>
      </c>
      <c r="O41" s="157">
        <f>ROUND(E41*N41,2)</f>
        <v>0</v>
      </c>
      <c r="P41" s="157">
        <v>0</v>
      </c>
      <c r="Q41" s="157">
        <f>ROUND(E41*P41,2)</f>
        <v>0</v>
      </c>
      <c r="R41" s="157"/>
      <c r="S41" s="157" t="s">
        <v>107</v>
      </c>
      <c r="T41" s="157" t="s">
        <v>107</v>
      </c>
      <c r="U41" s="157">
        <v>0</v>
      </c>
      <c r="V41" s="157">
        <f>ROUND(E41*U41,2)</f>
        <v>0</v>
      </c>
      <c r="W41" s="157"/>
      <c r="X41" s="157" t="s">
        <v>108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109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54"/>
      <c r="B42" s="155"/>
      <c r="C42" s="186" t="s">
        <v>110</v>
      </c>
      <c r="D42" s="159"/>
      <c r="E42" s="160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111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54"/>
      <c r="B43" s="155"/>
      <c r="C43" s="187" t="s">
        <v>331</v>
      </c>
      <c r="D43" s="159"/>
      <c r="E43" s="160">
        <v>7.056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111</v>
      </c>
      <c r="AH43" s="147">
        <v>2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54"/>
      <c r="B44" s="155"/>
      <c r="C44" s="187" t="s">
        <v>147</v>
      </c>
      <c r="D44" s="159"/>
      <c r="E44" s="160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111</v>
      </c>
      <c r="AH44" s="147">
        <v>2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54"/>
      <c r="B45" s="155"/>
      <c r="C45" s="187" t="s">
        <v>332</v>
      </c>
      <c r="D45" s="159"/>
      <c r="E45" s="160">
        <v>2.5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111</v>
      </c>
      <c r="AH45" s="147">
        <v>2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54"/>
      <c r="B46" s="155"/>
      <c r="C46" s="187" t="s">
        <v>147</v>
      </c>
      <c r="D46" s="159"/>
      <c r="E46" s="160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111</v>
      </c>
      <c r="AH46" s="147">
        <v>2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0" outlineLevel="1" x14ac:dyDescent="0.25">
      <c r="A47" s="154"/>
      <c r="B47" s="155"/>
      <c r="C47" s="187" t="s">
        <v>333</v>
      </c>
      <c r="D47" s="159"/>
      <c r="E47" s="160">
        <v>0.83025000000000004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111</v>
      </c>
      <c r="AH47" s="147">
        <v>2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54"/>
      <c r="B48" s="155"/>
      <c r="C48" s="187" t="s">
        <v>334</v>
      </c>
      <c r="D48" s="159"/>
      <c r="E48" s="160">
        <v>3.1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111</v>
      </c>
      <c r="AH48" s="147">
        <v>2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54"/>
      <c r="B49" s="155"/>
      <c r="C49" s="187" t="s">
        <v>335</v>
      </c>
      <c r="D49" s="159"/>
      <c r="E49" s="160">
        <v>4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111</v>
      </c>
      <c r="AH49" s="147">
        <v>2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54"/>
      <c r="B50" s="155"/>
      <c r="C50" s="187" t="s">
        <v>147</v>
      </c>
      <c r="D50" s="159"/>
      <c r="E50" s="160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7"/>
      <c r="Z50" s="147"/>
      <c r="AA50" s="147"/>
      <c r="AB50" s="147"/>
      <c r="AC50" s="147"/>
      <c r="AD50" s="147"/>
      <c r="AE50" s="147"/>
      <c r="AF50" s="147"/>
      <c r="AG50" s="147" t="s">
        <v>111</v>
      </c>
      <c r="AH50" s="147">
        <v>2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20" outlineLevel="1" x14ac:dyDescent="0.25">
      <c r="A51" s="154"/>
      <c r="B51" s="155"/>
      <c r="C51" s="187" t="s">
        <v>336</v>
      </c>
      <c r="D51" s="159"/>
      <c r="E51" s="160">
        <v>0.36049999999999999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111</v>
      </c>
      <c r="AH51" s="147">
        <v>2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0" outlineLevel="1" x14ac:dyDescent="0.25">
      <c r="A52" s="154"/>
      <c r="B52" s="155"/>
      <c r="C52" s="187" t="s">
        <v>337</v>
      </c>
      <c r="D52" s="159"/>
      <c r="E52" s="160">
        <v>0.55920000000000003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7"/>
      <c r="Z52" s="147"/>
      <c r="AA52" s="147"/>
      <c r="AB52" s="147"/>
      <c r="AC52" s="147"/>
      <c r="AD52" s="147"/>
      <c r="AE52" s="147"/>
      <c r="AF52" s="147"/>
      <c r="AG52" s="147" t="s">
        <v>111</v>
      </c>
      <c r="AH52" s="147">
        <v>2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54"/>
      <c r="B53" s="155"/>
      <c r="C53" s="187" t="s">
        <v>147</v>
      </c>
      <c r="D53" s="159"/>
      <c r="E53" s="160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111</v>
      </c>
      <c r="AH53" s="147">
        <v>2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54"/>
      <c r="B54" s="155"/>
      <c r="C54" s="187" t="s">
        <v>338</v>
      </c>
      <c r="D54" s="159"/>
      <c r="E54" s="160">
        <v>0.99028000000000005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111</v>
      </c>
      <c r="AH54" s="147">
        <v>2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54"/>
      <c r="B55" s="155"/>
      <c r="C55" s="186" t="s">
        <v>114</v>
      </c>
      <c r="D55" s="159"/>
      <c r="E55" s="160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7"/>
      <c r="Z55" s="147"/>
      <c r="AA55" s="147"/>
      <c r="AB55" s="147"/>
      <c r="AC55" s="147"/>
      <c r="AD55" s="147"/>
      <c r="AE55" s="147"/>
      <c r="AF55" s="147"/>
      <c r="AG55" s="147" t="s">
        <v>111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54"/>
      <c r="B56" s="155"/>
      <c r="C56" s="188" t="s">
        <v>339</v>
      </c>
      <c r="D56" s="161"/>
      <c r="E56" s="162">
        <v>32.973590000000002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111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13" x14ac:dyDescent="0.25">
      <c r="A57" s="164" t="s">
        <v>102</v>
      </c>
      <c r="B57" s="165" t="s">
        <v>61</v>
      </c>
      <c r="C57" s="184" t="s">
        <v>62</v>
      </c>
      <c r="D57" s="166"/>
      <c r="E57" s="167"/>
      <c r="F57" s="168"/>
      <c r="G57" s="169">
        <f>SUMIF(AG58:AG78,"&lt;&gt;NOR",G58:G78)</f>
        <v>0</v>
      </c>
      <c r="H57" s="163"/>
      <c r="I57" s="163">
        <f>SUM(I58:I78)</f>
        <v>0</v>
      </c>
      <c r="J57" s="163"/>
      <c r="K57" s="163">
        <f>SUM(K58:K78)</f>
        <v>0</v>
      </c>
      <c r="L57" s="163"/>
      <c r="M57" s="163">
        <f>SUM(M58:M78)</f>
        <v>0</v>
      </c>
      <c r="N57" s="163"/>
      <c r="O57" s="163">
        <f>SUM(O58:O78)</f>
        <v>23.06</v>
      </c>
      <c r="P57" s="163"/>
      <c r="Q57" s="163">
        <f>SUM(Q58:Q78)</f>
        <v>0</v>
      </c>
      <c r="R57" s="163"/>
      <c r="S57" s="163"/>
      <c r="T57" s="163"/>
      <c r="U57" s="163"/>
      <c r="V57" s="163">
        <f>SUM(V58:V78)</f>
        <v>21.759999999999998</v>
      </c>
      <c r="W57" s="163"/>
      <c r="X57" s="163"/>
      <c r="AG57" t="s">
        <v>103</v>
      </c>
    </row>
    <row r="58" spans="1:60" outlineLevel="1" x14ac:dyDescent="0.25">
      <c r="A58" s="170">
        <v>9</v>
      </c>
      <c r="B58" s="171" t="s">
        <v>163</v>
      </c>
      <c r="C58" s="185" t="s">
        <v>164</v>
      </c>
      <c r="D58" s="172" t="s">
        <v>106</v>
      </c>
      <c r="E58" s="173">
        <v>1.0633900000000001</v>
      </c>
      <c r="F58" s="174"/>
      <c r="G58" s="175">
        <f>ROUND(E58*F58,2)</f>
        <v>0</v>
      </c>
      <c r="H58" s="158"/>
      <c r="I58" s="157">
        <f>ROUND(E58*H58,2)</f>
        <v>0</v>
      </c>
      <c r="J58" s="158"/>
      <c r="K58" s="157">
        <f>ROUND(E58*J58,2)</f>
        <v>0</v>
      </c>
      <c r="L58" s="157">
        <v>21</v>
      </c>
      <c r="M58" s="157">
        <f>G58*(1+L58/100)</f>
        <v>0</v>
      </c>
      <c r="N58" s="157">
        <v>2.16</v>
      </c>
      <c r="O58" s="157">
        <f>ROUND(E58*N58,2)</f>
        <v>2.2999999999999998</v>
      </c>
      <c r="P58" s="157">
        <v>0</v>
      </c>
      <c r="Q58" s="157">
        <f>ROUND(E58*P58,2)</f>
        <v>0</v>
      </c>
      <c r="R58" s="157"/>
      <c r="S58" s="157" t="s">
        <v>107</v>
      </c>
      <c r="T58" s="157" t="s">
        <v>107</v>
      </c>
      <c r="U58" s="157">
        <v>1.085</v>
      </c>
      <c r="V58" s="157">
        <f>ROUND(E58*U58,2)</f>
        <v>1.1499999999999999</v>
      </c>
      <c r="W58" s="157"/>
      <c r="X58" s="157" t="s">
        <v>108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109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0" outlineLevel="1" x14ac:dyDescent="0.25">
      <c r="A59" s="154"/>
      <c r="B59" s="155"/>
      <c r="C59" s="188" t="s">
        <v>327</v>
      </c>
      <c r="D59" s="161"/>
      <c r="E59" s="162">
        <v>0.36049999999999999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111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0" outlineLevel="1" x14ac:dyDescent="0.25">
      <c r="A60" s="154"/>
      <c r="B60" s="155"/>
      <c r="C60" s="188" t="s">
        <v>340</v>
      </c>
      <c r="D60" s="161"/>
      <c r="E60" s="162">
        <v>0.37280000000000002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111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54"/>
      <c r="B61" s="155"/>
      <c r="C61" s="188" t="s">
        <v>126</v>
      </c>
      <c r="D61" s="161"/>
      <c r="E61" s="162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7"/>
      <c r="Z61" s="147"/>
      <c r="AA61" s="147"/>
      <c r="AB61" s="147"/>
      <c r="AC61" s="147"/>
      <c r="AD61" s="147"/>
      <c r="AE61" s="147"/>
      <c r="AF61" s="147"/>
      <c r="AG61" s="147" t="s">
        <v>111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54"/>
      <c r="B62" s="155"/>
      <c r="C62" s="188" t="s">
        <v>341</v>
      </c>
      <c r="D62" s="161"/>
      <c r="E62" s="162">
        <v>0.33008999999999999</v>
      </c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111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70">
        <v>10</v>
      </c>
      <c r="B63" s="171" t="s">
        <v>165</v>
      </c>
      <c r="C63" s="185" t="s">
        <v>166</v>
      </c>
      <c r="D63" s="172" t="s">
        <v>106</v>
      </c>
      <c r="E63" s="173">
        <v>0.83025000000000004</v>
      </c>
      <c r="F63" s="174"/>
      <c r="G63" s="175">
        <f>ROUND(E63*F63,2)</f>
        <v>0</v>
      </c>
      <c r="H63" s="158"/>
      <c r="I63" s="157">
        <f>ROUND(E63*H63,2)</f>
        <v>0</v>
      </c>
      <c r="J63" s="158"/>
      <c r="K63" s="157">
        <f>ROUND(E63*J63,2)</f>
        <v>0</v>
      </c>
      <c r="L63" s="157">
        <v>21</v>
      </c>
      <c r="M63" s="157">
        <f>G63*(1+L63/100)</f>
        <v>0</v>
      </c>
      <c r="N63" s="157">
        <v>2.5249999999999999</v>
      </c>
      <c r="O63" s="157">
        <f>ROUND(E63*N63,2)</f>
        <v>2.1</v>
      </c>
      <c r="P63" s="157">
        <v>0</v>
      </c>
      <c r="Q63" s="157">
        <f>ROUND(E63*P63,2)</f>
        <v>0</v>
      </c>
      <c r="R63" s="157"/>
      <c r="S63" s="157" t="s">
        <v>107</v>
      </c>
      <c r="T63" s="157" t="s">
        <v>107</v>
      </c>
      <c r="U63" s="157">
        <v>0.48</v>
      </c>
      <c r="V63" s="157">
        <f>ROUND(E63*U63,2)</f>
        <v>0.4</v>
      </c>
      <c r="W63" s="157"/>
      <c r="X63" s="157" t="s">
        <v>108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109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0" outlineLevel="1" x14ac:dyDescent="0.25">
      <c r="A64" s="154"/>
      <c r="B64" s="155"/>
      <c r="C64" s="188" t="s">
        <v>324</v>
      </c>
      <c r="D64" s="161"/>
      <c r="E64" s="162">
        <v>0.83025000000000004</v>
      </c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111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70">
        <v>11</v>
      </c>
      <c r="B65" s="171" t="s">
        <v>173</v>
      </c>
      <c r="C65" s="185" t="s">
        <v>174</v>
      </c>
      <c r="D65" s="172" t="s">
        <v>145</v>
      </c>
      <c r="E65" s="173">
        <v>7.4719999999999995E-2</v>
      </c>
      <c r="F65" s="174"/>
      <c r="G65" s="175">
        <f>ROUND(E65*F65,2)</f>
        <v>0</v>
      </c>
      <c r="H65" s="158"/>
      <c r="I65" s="157">
        <f>ROUND(E65*H65,2)</f>
        <v>0</v>
      </c>
      <c r="J65" s="158"/>
      <c r="K65" s="157">
        <f>ROUND(E65*J65,2)</f>
        <v>0</v>
      </c>
      <c r="L65" s="157">
        <v>21</v>
      </c>
      <c r="M65" s="157">
        <f>G65*(1+L65/100)</f>
        <v>0</v>
      </c>
      <c r="N65" s="157">
        <v>1.0211600000000001</v>
      </c>
      <c r="O65" s="157">
        <f>ROUND(E65*N65,2)</f>
        <v>0.08</v>
      </c>
      <c r="P65" s="157">
        <v>0</v>
      </c>
      <c r="Q65" s="157">
        <f>ROUND(E65*P65,2)</f>
        <v>0</v>
      </c>
      <c r="R65" s="157"/>
      <c r="S65" s="157" t="s">
        <v>107</v>
      </c>
      <c r="T65" s="157" t="s">
        <v>107</v>
      </c>
      <c r="U65" s="157">
        <v>23.530999999999999</v>
      </c>
      <c r="V65" s="157">
        <f>ROUND(E65*U65,2)</f>
        <v>1.76</v>
      </c>
      <c r="W65" s="157"/>
      <c r="X65" s="157" t="s">
        <v>108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109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54"/>
      <c r="B66" s="155"/>
      <c r="C66" s="186" t="s">
        <v>110</v>
      </c>
      <c r="D66" s="159"/>
      <c r="E66" s="160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111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20" outlineLevel="1" x14ac:dyDescent="0.25">
      <c r="A67" s="154"/>
      <c r="B67" s="155"/>
      <c r="C67" s="187" t="s">
        <v>333</v>
      </c>
      <c r="D67" s="159"/>
      <c r="E67" s="160">
        <v>0.83025000000000004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111</v>
      </c>
      <c r="AH67" s="147">
        <v>2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54"/>
      <c r="B68" s="155"/>
      <c r="C68" s="186" t="s">
        <v>114</v>
      </c>
      <c r="D68" s="159"/>
      <c r="E68" s="160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7"/>
      <c r="Z68" s="147"/>
      <c r="AA68" s="147"/>
      <c r="AB68" s="147"/>
      <c r="AC68" s="147"/>
      <c r="AD68" s="147"/>
      <c r="AE68" s="147"/>
      <c r="AF68" s="147"/>
      <c r="AG68" s="147" t="s">
        <v>111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54"/>
      <c r="B69" s="155"/>
      <c r="C69" s="188" t="s">
        <v>342</v>
      </c>
      <c r="D69" s="161"/>
      <c r="E69" s="162">
        <v>7.4719999999999995E-2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111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70">
        <v>12</v>
      </c>
      <c r="B70" s="171" t="s">
        <v>177</v>
      </c>
      <c r="C70" s="185" t="s">
        <v>178</v>
      </c>
      <c r="D70" s="172" t="s">
        <v>106</v>
      </c>
      <c r="E70" s="173">
        <v>7.1</v>
      </c>
      <c r="F70" s="174"/>
      <c r="G70" s="175">
        <f>ROUND(E70*F70,2)</f>
        <v>0</v>
      </c>
      <c r="H70" s="158"/>
      <c r="I70" s="157">
        <f>ROUND(E70*H70,2)</f>
        <v>0</v>
      </c>
      <c r="J70" s="158"/>
      <c r="K70" s="157">
        <f>ROUND(E70*J70,2)</f>
        <v>0</v>
      </c>
      <c r="L70" s="157">
        <v>21</v>
      </c>
      <c r="M70" s="157">
        <f>G70*(1+L70/100)</f>
        <v>0</v>
      </c>
      <c r="N70" s="157">
        <v>2.5249999999999999</v>
      </c>
      <c r="O70" s="157">
        <f>ROUND(E70*N70,2)</f>
        <v>17.93</v>
      </c>
      <c r="P70" s="157">
        <v>0</v>
      </c>
      <c r="Q70" s="157">
        <f>ROUND(E70*P70,2)</f>
        <v>0</v>
      </c>
      <c r="R70" s="157"/>
      <c r="S70" s="157" t="s">
        <v>107</v>
      </c>
      <c r="T70" s="157" t="s">
        <v>107</v>
      </c>
      <c r="U70" s="157">
        <v>0.48</v>
      </c>
      <c r="V70" s="157">
        <f>ROUND(E70*U70,2)</f>
        <v>3.41</v>
      </c>
      <c r="W70" s="157"/>
      <c r="X70" s="157" t="s">
        <v>108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109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54"/>
      <c r="B71" s="155"/>
      <c r="C71" s="188" t="s">
        <v>343</v>
      </c>
      <c r="D71" s="161"/>
      <c r="E71" s="162">
        <v>3.1</v>
      </c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111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54"/>
      <c r="B72" s="155"/>
      <c r="C72" s="188" t="s">
        <v>326</v>
      </c>
      <c r="D72" s="161"/>
      <c r="E72" s="162">
        <v>4</v>
      </c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111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70">
        <v>13</v>
      </c>
      <c r="B73" s="171" t="s">
        <v>186</v>
      </c>
      <c r="C73" s="185" t="s">
        <v>187</v>
      </c>
      <c r="D73" s="172" t="s">
        <v>145</v>
      </c>
      <c r="E73" s="173">
        <v>0.63900000000000001</v>
      </c>
      <c r="F73" s="174"/>
      <c r="G73" s="175">
        <f>ROUND(E73*F73,2)</f>
        <v>0</v>
      </c>
      <c r="H73" s="158"/>
      <c r="I73" s="157">
        <f>ROUND(E73*H73,2)</f>
        <v>0</v>
      </c>
      <c r="J73" s="158"/>
      <c r="K73" s="157">
        <f>ROUND(E73*J73,2)</f>
        <v>0</v>
      </c>
      <c r="L73" s="157">
        <v>21</v>
      </c>
      <c r="M73" s="157">
        <f>G73*(1+L73/100)</f>
        <v>0</v>
      </c>
      <c r="N73" s="157">
        <v>1.0211600000000001</v>
      </c>
      <c r="O73" s="157">
        <f>ROUND(E73*N73,2)</f>
        <v>0.65</v>
      </c>
      <c r="P73" s="157">
        <v>0</v>
      </c>
      <c r="Q73" s="157">
        <f>ROUND(E73*P73,2)</f>
        <v>0</v>
      </c>
      <c r="R73" s="157"/>
      <c r="S73" s="157" t="s">
        <v>107</v>
      </c>
      <c r="T73" s="157" t="s">
        <v>107</v>
      </c>
      <c r="U73" s="157">
        <v>23.530999999999999</v>
      </c>
      <c r="V73" s="157">
        <f>ROUND(E73*U73,2)</f>
        <v>15.04</v>
      </c>
      <c r="W73" s="157"/>
      <c r="X73" s="157" t="s">
        <v>108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109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54"/>
      <c r="B74" s="155"/>
      <c r="C74" s="186" t="s">
        <v>110</v>
      </c>
      <c r="D74" s="159"/>
      <c r="E74" s="160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111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54"/>
      <c r="B75" s="155"/>
      <c r="C75" s="187" t="s">
        <v>344</v>
      </c>
      <c r="D75" s="159"/>
      <c r="E75" s="160">
        <v>3.1</v>
      </c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111</v>
      </c>
      <c r="AH75" s="147">
        <v>2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54"/>
      <c r="B76" s="155"/>
      <c r="C76" s="187" t="s">
        <v>335</v>
      </c>
      <c r="D76" s="159"/>
      <c r="E76" s="160">
        <v>4</v>
      </c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111</v>
      </c>
      <c r="AH76" s="147">
        <v>2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54"/>
      <c r="B77" s="155"/>
      <c r="C77" s="186" t="s">
        <v>114</v>
      </c>
      <c r="D77" s="159"/>
      <c r="E77" s="160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111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54"/>
      <c r="B78" s="155"/>
      <c r="C78" s="188" t="s">
        <v>345</v>
      </c>
      <c r="D78" s="161"/>
      <c r="E78" s="162">
        <v>0.63900000000000001</v>
      </c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111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13" x14ac:dyDescent="0.25">
      <c r="A79" s="164" t="s">
        <v>102</v>
      </c>
      <c r="B79" s="165" t="s">
        <v>63</v>
      </c>
      <c r="C79" s="184" t="s">
        <v>62</v>
      </c>
      <c r="D79" s="166"/>
      <c r="E79" s="167"/>
      <c r="F79" s="168"/>
      <c r="G79" s="169">
        <f>SUMIF(AG80:AG97,"&lt;&gt;NOR",G80:G97)</f>
        <v>0</v>
      </c>
      <c r="H79" s="163"/>
      <c r="I79" s="163">
        <f>SUM(I80:I97)</f>
        <v>0</v>
      </c>
      <c r="J79" s="163"/>
      <c r="K79" s="163">
        <f>SUM(K80:K97)</f>
        <v>0</v>
      </c>
      <c r="L79" s="163"/>
      <c r="M79" s="163">
        <f>SUM(M80:M97)</f>
        <v>0</v>
      </c>
      <c r="N79" s="163"/>
      <c r="O79" s="163">
        <f>SUM(O80:O97)</f>
        <v>4.3</v>
      </c>
      <c r="P79" s="163"/>
      <c r="Q79" s="163">
        <f>SUM(Q80:Q97)</f>
        <v>0</v>
      </c>
      <c r="R79" s="163"/>
      <c r="S79" s="163"/>
      <c r="T79" s="163"/>
      <c r="U79" s="163"/>
      <c r="V79" s="163">
        <f>SUM(V80:V97)</f>
        <v>3.78</v>
      </c>
      <c r="W79" s="163"/>
      <c r="X79" s="163"/>
      <c r="AG79" t="s">
        <v>103</v>
      </c>
    </row>
    <row r="80" spans="1:60" outlineLevel="1" x14ac:dyDescent="0.25">
      <c r="A80" s="170">
        <v>14</v>
      </c>
      <c r="B80" s="171" t="s">
        <v>195</v>
      </c>
      <c r="C80" s="185" t="s">
        <v>196</v>
      </c>
      <c r="D80" s="172" t="s">
        <v>106</v>
      </c>
      <c r="E80" s="173">
        <v>0.5</v>
      </c>
      <c r="F80" s="174"/>
      <c r="G80" s="175">
        <f>ROUND(E80*F80,2)</f>
        <v>0</v>
      </c>
      <c r="H80" s="158"/>
      <c r="I80" s="157">
        <f>ROUND(E80*H80,2)</f>
        <v>0</v>
      </c>
      <c r="J80" s="158"/>
      <c r="K80" s="157">
        <f>ROUND(E80*J80,2)</f>
        <v>0</v>
      </c>
      <c r="L80" s="157">
        <v>21</v>
      </c>
      <c r="M80" s="157">
        <f>G80*(1+L80/100)</f>
        <v>0</v>
      </c>
      <c r="N80" s="157">
        <v>1.9205000000000001</v>
      </c>
      <c r="O80" s="157">
        <f>ROUND(E80*N80,2)</f>
        <v>0.96</v>
      </c>
      <c r="P80" s="157">
        <v>0</v>
      </c>
      <c r="Q80" s="157">
        <f>ROUND(E80*P80,2)</f>
        <v>0</v>
      </c>
      <c r="R80" s="157"/>
      <c r="S80" s="157" t="s">
        <v>107</v>
      </c>
      <c r="T80" s="157" t="s">
        <v>107</v>
      </c>
      <c r="U80" s="157">
        <v>1.2310000000000001</v>
      </c>
      <c r="V80" s="157">
        <f>ROUND(E80*U80,2)</f>
        <v>0.62</v>
      </c>
      <c r="W80" s="157"/>
      <c r="X80" s="157" t="s">
        <v>108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109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54"/>
      <c r="B81" s="155"/>
      <c r="C81" s="188" t="s">
        <v>346</v>
      </c>
      <c r="D81" s="161"/>
      <c r="E81" s="162">
        <v>0.5</v>
      </c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7"/>
      <c r="Z81" s="147"/>
      <c r="AA81" s="147"/>
      <c r="AB81" s="147"/>
      <c r="AC81" s="147"/>
      <c r="AD81" s="147"/>
      <c r="AE81" s="147"/>
      <c r="AF81" s="147"/>
      <c r="AG81" s="147" t="s">
        <v>111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0" outlineLevel="1" x14ac:dyDescent="0.25">
      <c r="A82" s="170">
        <v>15</v>
      </c>
      <c r="B82" s="171" t="s">
        <v>198</v>
      </c>
      <c r="C82" s="185" t="s">
        <v>199</v>
      </c>
      <c r="D82" s="172" t="s">
        <v>106</v>
      </c>
      <c r="E82" s="173">
        <v>2</v>
      </c>
      <c r="F82" s="174"/>
      <c r="G82" s="175">
        <f>ROUND(E82*F82,2)</f>
        <v>0</v>
      </c>
      <c r="H82" s="158"/>
      <c r="I82" s="157">
        <f>ROUND(E82*H82,2)</f>
        <v>0</v>
      </c>
      <c r="J82" s="158"/>
      <c r="K82" s="157">
        <f>ROUND(E82*J82,2)</f>
        <v>0</v>
      </c>
      <c r="L82" s="157">
        <v>21</v>
      </c>
      <c r="M82" s="157">
        <f>G82*(1+L82/100)</f>
        <v>0</v>
      </c>
      <c r="N82" s="157">
        <v>1.665</v>
      </c>
      <c r="O82" s="157">
        <f>ROUND(E82*N82,2)</f>
        <v>3.33</v>
      </c>
      <c r="P82" s="157">
        <v>0</v>
      </c>
      <c r="Q82" s="157">
        <f>ROUND(E82*P82,2)</f>
        <v>0</v>
      </c>
      <c r="R82" s="157"/>
      <c r="S82" s="157" t="s">
        <v>107</v>
      </c>
      <c r="T82" s="157" t="s">
        <v>107</v>
      </c>
      <c r="U82" s="157">
        <v>0.92</v>
      </c>
      <c r="V82" s="157">
        <f>ROUND(E82*U82,2)</f>
        <v>1.84</v>
      </c>
      <c r="W82" s="157"/>
      <c r="X82" s="157" t="s">
        <v>108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109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54"/>
      <c r="B83" s="155"/>
      <c r="C83" s="188" t="s">
        <v>347</v>
      </c>
      <c r="D83" s="161"/>
      <c r="E83" s="162">
        <v>2</v>
      </c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7"/>
      <c r="Z83" s="147"/>
      <c r="AA83" s="147"/>
      <c r="AB83" s="147"/>
      <c r="AC83" s="147"/>
      <c r="AD83" s="147"/>
      <c r="AE83" s="147"/>
      <c r="AF83" s="147"/>
      <c r="AG83" s="147" t="s">
        <v>111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70">
        <v>16</v>
      </c>
      <c r="B84" s="171" t="s">
        <v>202</v>
      </c>
      <c r="C84" s="185" t="s">
        <v>203</v>
      </c>
      <c r="D84" s="172" t="s">
        <v>204</v>
      </c>
      <c r="E84" s="173">
        <v>12.5</v>
      </c>
      <c r="F84" s="174"/>
      <c r="G84" s="175">
        <f>ROUND(E84*F84,2)</f>
        <v>0</v>
      </c>
      <c r="H84" s="158"/>
      <c r="I84" s="157">
        <f>ROUND(E84*H84,2)</f>
        <v>0</v>
      </c>
      <c r="J84" s="158"/>
      <c r="K84" s="157">
        <f>ROUND(E84*J84,2)</f>
        <v>0</v>
      </c>
      <c r="L84" s="157">
        <v>21</v>
      </c>
      <c r="M84" s="157">
        <f>G84*(1+L84/100)</f>
        <v>0</v>
      </c>
      <c r="N84" s="157">
        <v>0</v>
      </c>
      <c r="O84" s="157">
        <f>ROUND(E84*N84,2)</f>
        <v>0</v>
      </c>
      <c r="P84" s="157">
        <v>0</v>
      </c>
      <c r="Q84" s="157">
        <f>ROUND(E84*P84,2)</f>
        <v>0</v>
      </c>
      <c r="R84" s="157"/>
      <c r="S84" s="157" t="s">
        <v>107</v>
      </c>
      <c r="T84" s="157" t="s">
        <v>107</v>
      </c>
      <c r="U84" s="157">
        <v>6.0999999999999999E-2</v>
      </c>
      <c r="V84" s="157">
        <f>ROUND(E84*U84,2)</f>
        <v>0.76</v>
      </c>
      <c r="W84" s="157"/>
      <c r="X84" s="157" t="s">
        <v>108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109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54"/>
      <c r="B85" s="155"/>
      <c r="C85" s="188" t="s">
        <v>348</v>
      </c>
      <c r="D85" s="161"/>
      <c r="E85" s="162">
        <v>12.5</v>
      </c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111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70">
        <v>17</v>
      </c>
      <c r="B86" s="171" t="s">
        <v>206</v>
      </c>
      <c r="C86" s="185" t="s">
        <v>207</v>
      </c>
      <c r="D86" s="172" t="s">
        <v>141</v>
      </c>
      <c r="E86" s="173">
        <v>7.5</v>
      </c>
      <c r="F86" s="174"/>
      <c r="G86" s="175">
        <f>ROUND(E86*F86,2)</f>
        <v>0</v>
      </c>
      <c r="H86" s="158"/>
      <c r="I86" s="157">
        <f>ROUND(E86*H86,2)</f>
        <v>0</v>
      </c>
      <c r="J86" s="158"/>
      <c r="K86" s="157">
        <f>ROUND(E86*J86,2)</f>
        <v>0</v>
      </c>
      <c r="L86" s="157">
        <v>21</v>
      </c>
      <c r="M86" s="157">
        <f>G86*(1+L86/100)</f>
        <v>0</v>
      </c>
      <c r="N86" s="157">
        <v>1.8000000000000001E-4</v>
      </c>
      <c r="O86" s="157">
        <f>ROUND(E86*N86,2)</f>
        <v>0</v>
      </c>
      <c r="P86" s="157">
        <v>0</v>
      </c>
      <c r="Q86" s="157">
        <f>ROUND(E86*P86,2)</f>
        <v>0</v>
      </c>
      <c r="R86" s="157"/>
      <c r="S86" s="157" t="s">
        <v>107</v>
      </c>
      <c r="T86" s="157" t="s">
        <v>107</v>
      </c>
      <c r="U86" s="157">
        <v>7.4999999999999997E-2</v>
      </c>
      <c r="V86" s="157">
        <f>ROUND(E86*U86,2)</f>
        <v>0.56000000000000005</v>
      </c>
      <c r="W86" s="157"/>
      <c r="X86" s="157" t="s">
        <v>108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109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54"/>
      <c r="B87" s="155"/>
      <c r="C87" s="188" t="s">
        <v>349</v>
      </c>
      <c r="D87" s="161"/>
      <c r="E87" s="162">
        <v>7.5</v>
      </c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111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70">
        <v>18</v>
      </c>
      <c r="B88" s="171" t="s">
        <v>209</v>
      </c>
      <c r="C88" s="185" t="s">
        <v>210</v>
      </c>
      <c r="D88" s="172" t="s">
        <v>204</v>
      </c>
      <c r="E88" s="173">
        <v>13.75</v>
      </c>
      <c r="F88" s="174"/>
      <c r="G88" s="175">
        <f>ROUND(E88*F88,2)</f>
        <v>0</v>
      </c>
      <c r="H88" s="158"/>
      <c r="I88" s="157">
        <f>ROUND(E88*H88,2)</f>
        <v>0</v>
      </c>
      <c r="J88" s="158"/>
      <c r="K88" s="157">
        <f>ROUND(E88*J88,2)</f>
        <v>0</v>
      </c>
      <c r="L88" s="157">
        <v>21</v>
      </c>
      <c r="M88" s="157">
        <f>G88*(1+L88/100)</f>
        <v>0</v>
      </c>
      <c r="N88" s="157">
        <v>4.8000000000000001E-4</v>
      </c>
      <c r="O88" s="157">
        <f>ROUND(E88*N88,2)</f>
        <v>0.01</v>
      </c>
      <c r="P88" s="157">
        <v>0</v>
      </c>
      <c r="Q88" s="157">
        <f>ROUND(E88*P88,2)</f>
        <v>0</v>
      </c>
      <c r="R88" s="157" t="s">
        <v>158</v>
      </c>
      <c r="S88" s="157" t="s">
        <v>107</v>
      </c>
      <c r="T88" s="157" t="s">
        <v>107</v>
      </c>
      <c r="U88" s="157">
        <v>0</v>
      </c>
      <c r="V88" s="157">
        <f>ROUND(E88*U88,2)</f>
        <v>0</v>
      </c>
      <c r="W88" s="157"/>
      <c r="X88" s="157" t="s">
        <v>159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160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5">
      <c r="A89" s="154"/>
      <c r="B89" s="155"/>
      <c r="C89" s="186" t="s">
        <v>110</v>
      </c>
      <c r="D89" s="159"/>
      <c r="E89" s="160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111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54"/>
      <c r="B90" s="155"/>
      <c r="C90" s="187" t="s">
        <v>350</v>
      </c>
      <c r="D90" s="159"/>
      <c r="E90" s="160">
        <v>12.5</v>
      </c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7"/>
      <c r="Z90" s="147"/>
      <c r="AA90" s="147"/>
      <c r="AB90" s="147"/>
      <c r="AC90" s="147"/>
      <c r="AD90" s="147"/>
      <c r="AE90" s="147"/>
      <c r="AF90" s="147"/>
      <c r="AG90" s="147" t="s">
        <v>111</v>
      </c>
      <c r="AH90" s="147">
        <v>2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54"/>
      <c r="B91" s="155"/>
      <c r="C91" s="186" t="s">
        <v>114</v>
      </c>
      <c r="D91" s="159"/>
      <c r="E91" s="160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7"/>
      <c r="Z91" s="147"/>
      <c r="AA91" s="147"/>
      <c r="AB91" s="147"/>
      <c r="AC91" s="147"/>
      <c r="AD91" s="147"/>
      <c r="AE91" s="147"/>
      <c r="AF91" s="147"/>
      <c r="AG91" s="147" t="s">
        <v>111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54"/>
      <c r="B92" s="155"/>
      <c r="C92" s="188" t="s">
        <v>351</v>
      </c>
      <c r="D92" s="161"/>
      <c r="E92" s="162">
        <v>13.75</v>
      </c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7"/>
      <c r="Z92" s="147"/>
      <c r="AA92" s="147"/>
      <c r="AB92" s="147"/>
      <c r="AC92" s="147"/>
      <c r="AD92" s="147"/>
      <c r="AE92" s="147"/>
      <c r="AF92" s="147"/>
      <c r="AG92" s="147" t="s">
        <v>111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5">
      <c r="A93" s="170">
        <v>19</v>
      </c>
      <c r="B93" s="171" t="s">
        <v>213</v>
      </c>
      <c r="C93" s="185" t="s">
        <v>214</v>
      </c>
      <c r="D93" s="172" t="s">
        <v>141</v>
      </c>
      <c r="E93" s="173">
        <v>9</v>
      </c>
      <c r="F93" s="174"/>
      <c r="G93" s="175">
        <f>ROUND(E93*F93,2)</f>
        <v>0</v>
      </c>
      <c r="H93" s="158"/>
      <c r="I93" s="157">
        <f>ROUND(E93*H93,2)</f>
        <v>0</v>
      </c>
      <c r="J93" s="158"/>
      <c r="K93" s="157">
        <f>ROUND(E93*J93,2)</f>
        <v>0</v>
      </c>
      <c r="L93" s="157">
        <v>21</v>
      </c>
      <c r="M93" s="157">
        <f>G93*(1+L93/100)</f>
        <v>0</v>
      </c>
      <c r="N93" s="157">
        <v>2.9999999999999997E-4</v>
      </c>
      <c r="O93" s="157">
        <f>ROUND(E93*N93,2)</f>
        <v>0</v>
      </c>
      <c r="P93" s="157">
        <v>0</v>
      </c>
      <c r="Q93" s="157">
        <f>ROUND(E93*P93,2)</f>
        <v>0</v>
      </c>
      <c r="R93" s="157" t="s">
        <v>158</v>
      </c>
      <c r="S93" s="157" t="s">
        <v>107</v>
      </c>
      <c r="T93" s="157" t="s">
        <v>107</v>
      </c>
      <c r="U93" s="157">
        <v>0</v>
      </c>
      <c r="V93" s="157">
        <f>ROUND(E93*U93,2)</f>
        <v>0</v>
      </c>
      <c r="W93" s="157"/>
      <c r="X93" s="157" t="s">
        <v>159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160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54"/>
      <c r="B94" s="155"/>
      <c r="C94" s="186" t="s">
        <v>110</v>
      </c>
      <c r="D94" s="159"/>
      <c r="E94" s="160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7"/>
      <c r="Z94" s="147"/>
      <c r="AA94" s="147"/>
      <c r="AB94" s="147"/>
      <c r="AC94" s="147"/>
      <c r="AD94" s="147"/>
      <c r="AE94" s="147"/>
      <c r="AF94" s="147"/>
      <c r="AG94" s="147" t="s">
        <v>111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54"/>
      <c r="B95" s="155"/>
      <c r="C95" s="187" t="s">
        <v>352</v>
      </c>
      <c r="D95" s="159"/>
      <c r="E95" s="160">
        <v>7.5</v>
      </c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111</v>
      </c>
      <c r="AH95" s="147">
        <v>2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54"/>
      <c r="B96" s="155"/>
      <c r="C96" s="186" t="s">
        <v>114</v>
      </c>
      <c r="D96" s="159"/>
      <c r="E96" s="160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111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5">
      <c r="A97" s="154"/>
      <c r="B97" s="155"/>
      <c r="C97" s="188" t="s">
        <v>353</v>
      </c>
      <c r="D97" s="161"/>
      <c r="E97" s="162">
        <v>9</v>
      </c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7"/>
      <c r="Z97" s="147"/>
      <c r="AA97" s="147"/>
      <c r="AB97" s="147"/>
      <c r="AC97" s="147"/>
      <c r="AD97" s="147"/>
      <c r="AE97" s="147"/>
      <c r="AF97" s="147"/>
      <c r="AG97" s="147" t="s">
        <v>111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13" x14ac:dyDescent="0.25">
      <c r="A98" s="164" t="s">
        <v>102</v>
      </c>
      <c r="B98" s="165" t="s">
        <v>64</v>
      </c>
      <c r="C98" s="184" t="s">
        <v>65</v>
      </c>
      <c r="D98" s="166"/>
      <c r="E98" s="167"/>
      <c r="F98" s="168"/>
      <c r="G98" s="169">
        <f>SUMIF(AG99:AG114,"&lt;&gt;NOR",G99:G114)</f>
        <v>0</v>
      </c>
      <c r="H98" s="163"/>
      <c r="I98" s="163">
        <f>SUM(I99:I114)</f>
        <v>0</v>
      </c>
      <c r="J98" s="163"/>
      <c r="K98" s="163">
        <f>SUM(K99:K114)</f>
        <v>0</v>
      </c>
      <c r="L98" s="163"/>
      <c r="M98" s="163">
        <f>SUM(M99:M114)</f>
        <v>0</v>
      </c>
      <c r="N98" s="163"/>
      <c r="O98" s="163">
        <f>SUM(O99:O114)</f>
        <v>8.4400000000000013</v>
      </c>
      <c r="P98" s="163"/>
      <c r="Q98" s="163">
        <f>SUM(Q99:Q114)</f>
        <v>0</v>
      </c>
      <c r="R98" s="163"/>
      <c r="S98" s="163"/>
      <c r="T98" s="163"/>
      <c r="U98" s="163"/>
      <c r="V98" s="163">
        <f>SUM(V99:V114)</f>
        <v>36.53</v>
      </c>
      <c r="W98" s="163"/>
      <c r="X98" s="163"/>
      <c r="AG98" t="s">
        <v>103</v>
      </c>
    </row>
    <row r="99" spans="1:60" ht="20" outlineLevel="1" x14ac:dyDescent="0.25">
      <c r="A99" s="170">
        <v>20</v>
      </c>
      <c r="B99" s="171" t="s">
        <v>354</v>
      </c>
      <c r="C99" s="185" t="s">
        <v>355</v>
      </c>
      <c r="D99" s="172" t="s">
        <v>141</v>
      </c>
      <c r="E99" s="173">
        <v>4.92</v>
      </c>
      <c r="F99" s="174"/>
      <c r="G99" s="175">
        <f>ROUND(E99*F99,2)</f>
        <v>0</v>
      </c>
      <c r="H99" s="158"/>
      <c r="I99" s="157">
        <f>ROUND(E99*H99,2)</f>
        <v>0</v>
      </c>
      <c r="J99" s="158"/>
      <c r="K99" s="157">
        <f>ROUND(E99*J99,2)</f>
        <v>0</v>
      </c>
      <c r="L99" s="157">
        <v>21</v>
      </c>
      <c r="M99" s="157">
        <f>G99*(1+L99/100)</f>
        <v>0</v>
      </c>
      <c r="N99" s="157">
        <v>0.37564999999999998</v>
      </c>
      <c r="O99" s="157">
        <f>ROUND(E99*N99,2)</f>
        <v>1.85</v>
      </c>
      <c r="P99" s="157">
        <v>0</v>
      </c>
      <c r="Q99" s="157">
        <f>ROUND(E99*P99,2)</f>
        <v>0</v>
      </c>
      <c r="R99" s="157"/>
      <c r="S99" s="157" t="s">
        <v>107</v>
      </c>
      <c r="T99" s="157" t="s">
        <v>107</v>
      </c>
      <c r="U99" s="157">
        <v>0.59599999999999997</v>
      </c>
      <c r="V99" s="157">
        <f>ROUND(E99*U99,2)</f>
        <v>2.93</v>
      </c>
      <c r="W99" s="157"/>
      <c r="X99" s="157" t="s">
        <v>108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109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5">
      <c r="A100" s="154"/>
      <c r="B100" s="155"/>
      <c r="C100" s="188" t="s">
        <v>356</v>
      </c>
      <c r="D100" s="161"/>
      <c r="E100" s="162">
        <v>4.92</v>
      </c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111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0" outlineLevel="1" x14ac:dyDescent="0.25">
      <c r="A101" s="170">
        <v>21</v>
      </c>
      <c r="B101" s="171" t="s">
        <v>357</v>
      </c>
      <c r="C101" s="185" t="s">
        <v>358</v>
      </c>
      <c r="D101" s="172" t="s">
        <v>106</v>
      </c>
      <c r="E101" s="173">
        <v>0.88058999999999998</v>
      </c>
      <c r="F101" s="174"/>
      <c r="G101" s="175">
        <f>ROUND(E101*F101,2)</f>
        <v>0</v>
      </c>
      <c r="H101" s="158"/>
      <c r="I101" s="157">
        <f>ROUND(E101*H101,2)</f>
        <v>0</v>
      </c>
      <c r="J101" s="158"/>
      <c r="K101" s="157">
        <f>ROUND(E101*J101,2)</f>
        <v>0</v>
      </c>
      <c r="L101" s="157">
        <v>21</v>
      </c>
      <c r="M101" s="157">
        <f>G101*(1+L101/100)</f>
        <v>0</v>
      </c>
      <c r="N101" s="157">
        <v>1.97244</v>
      </c>
      <c r="O101" s="157">
        <f>ROUND(E101*N101,2)</f>
        <v>1.74</v>
      </c>
      <c r="P101" s="157">
        <v>0</v>
      </c>
      <c r="Q101" s="157">
        <f>ROUND(E101*P101,2)</f>
        <v>0</v>
      </c>
      <c r="R101" s="157"/>
      <c r="S101" s="157" t="s">
        <v>107</v>
      </c>
      <c r="T101" s="157" t="s">
        <v>107</v>
      </c>
      <c r="U101" s="157">
        <v>4.5789999999999997</v>
      </c>
      <c r="V101" s="157">
        <f>ROUND(E101*U101,2)</f>
        <v>4.03</v>
      </c>
      <c r="W101" s="157"/>
      <c r="X101" s="157" t="s">
        <v>108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109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5">
      <c r="A102" s="154"/>
      <c r="B102" s="155"/>
      <c r="C102" s="188" t="s">
        <v>359</v>
      </c>
      <c r="D102" s="161"/>
      <c r="E102" s="162">
        <v>4.9750000000000003E-2</v>
      </c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111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5">
      <c r="A103" s="154"/>
      <c r="B103" s="155"/>
      <c r="C103" s="188" t="s">
        <v>360</v>
      </c>
      <c r="D103" s="161"/>
      <c r="E103" s="162">
        <v>0.83084000000000002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111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30" outlineLevel="1" x14ac:dyDescent="0.25">
      <c r="A104" s="170">
        <v>22</v>
      </c>
      <c r="B104" s="171" t="s">
        <v>217</v>
      </c>
      <c r="C104" s="185" t="s">
        <v>218</v>
      </c>
      <c r="D104" s="172" t="s">
        <v>141</v>
      </c>
      <c r="E104" s="173">
        <v>2.625</v>
      </c>
      <c r="F104" s="174"/>
      <c r="G104" s="175">
        <f>ROUND(E104*F104,2)</f>
        <v>0</v>
      </c>
      <c r="H104" s="158"/>
      <c r="I104" s="157">
        <f>ROUND(E104*H104,2)</f>
        <v>0</v>
      </c>
      <c r="J104" s="158"/>
      <c r="K104" s="157">
        <f>ROUND(E104*J104,2)</f>
        <v>0</v>
      </c>
      <c r="L104" s="157">
        <v>21</v>
      </c>
      <c r="M104" s="157">
        <f>G104*(1+L104/100)</f>
        <v>0</v>
      </c>
      <c r="N104" s="157">
        <v>0.70782</v>
      </c>
      <c r="O104" s="157">
        <f>ROUND(E104*N104,2)</f>
        <v>1.86</v>
      </c>
      <c r="P104" s="157">
        <v>0</v>
      </c>
      <c r="Q104" s="157">
        <f>ROUND(E104*P104,2)</f>
        <v>0</v>
      </c>
      <c r="R104" s="157"/>
      <c r="S104" s="157" t="s">
        <v>107</v>
      </c>
      <c r="T104" s="157" t="s">
        <v>185</v>
      </c>
      <c r="U104" s="157">
        <v>3.12</v>
      </c>
      <c r="V104" s="157">
        <f>ROUND(E104*U104,2)</f>
        <v>8.19</v>
      </c>
      <c r="W104" s="157"/>
      <c r="X104" s="157" t="s">
        <v>108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109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5">
      <c r="A105" s="154"/>
      <c r="B105" s="155"/>
      <c r="C105" s="188" t="s">
        <v>361</v>
      </c>
      <c r="D105" s="161"/>
      <c r="E105" s="162">
        <v>2.625</v>
      </c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111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30" outlineLevel="1" x14ac:dyDescent="0.25">
      <c r="A106" s="170">
        <v>23</v>
      </c>
      <c r="B106" s="171" t="s">
        <v>220</v>
      </c>
      <c r="C106" s="185" t="s">
        <v>362</v>
      </c>
      <c r="D106" s="172" t="s">
        <v>141</v>
      </c>
      <c r="E106" s="173">
        <v>2.2749999999999999</v>
      </c>
      <c r="F106" s="174"/>
      <c r="G106" s="175">
        <f>ROUND(E106*F106,2)</f>
        <v>0</v>
      </c>
      <c r="H106" s="158"/>
      <c r="I106" s="157">
        <f>ROUND(E106*H106,2)</f>
        <v>0</v>
      </c>
      <c r="J106" s="158"/>
      <c r="K106" s="157">
        <f>ROUND(E106*J106,2)</f>
        <v>0</v>
      </c>
      <c r="L106" s="157">
        <v>21</v>
      </c>
      <c r="M106" s="157">
        <f>G106*(1+L106/100)</f>
        <v>0</v>
      </c>
      <c r="N106" s="157">
        <v>1.17225</v>
      </c>
      <c r="O106" s="157">
        <f>ROUND(E106*N106,2)</f>
        <v>2.67</v>
      </c>
      <c r="P106" s="157">
        <v>0</v>
      </c>
      <c r="Q106" s="157">
        <f>ROUND(E106*P106,2)</f>
        <v>0</v>
      </c>
      <c r="R106" s="157"/>
      <c r="S106" s="157" t="s">
        <v>107</v>
      </c>
      <c r="T106" s="157" t="s">
        <v>185</v>
      </c>
      <c r="U106" s="157">
        <v>8.2200000000000006</v>
      </c>
      <c r="V106" s="157">
        <f>ROUND(E106*U106,2)</f>
        <v>18.7</v>
      </c>
      <c r="W106" s="157"/>
      <c r="X106" s="157" t="s">
        <v>108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109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5">
      <c r="A107" s="154"/>
      <c r="B107" s="155"/>
      <c r="C107" s="188" t="s">
        <v>363</v>
      </c>
      <c r="D107" s="161"/>
      <c r="E107" s="162">
        <v>2.2749999999999999</v>
      </c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111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0" outlineLevel="1" x14ac:dyDescent="0.25">
      <c r="A108" s="170">
        <v>24</v>
      </c>
      <c r="B108" s="171" t="s">
        <v>364</v>
      </c>
      <c r="C108" s="185" t="s">
        <v>365</v>
      </c>
      <c r="D108" s="172" t="s">
        <v>204</v>
      </c>
      <c r="E108" s="173">
        <v>6.15</v>
      </c>
      <c r="F108" s="174"/>
      <c r="G108" s="175">
        <f>ROUND(E108*F108,2)</f>
        <v>0</v>
      </c>
      <c r="H108" s="158"/>
      <c r="I108" s="157">
        <f>ROUND(E108*H108,2)</f>
        <v>0</v>
      </c>
      <c r="J108" s="158"/>
      <c r="K108" s="157">
        <f>ROUND(E108*J108,2)</f>
        <v>0</v>
      </c>
      <c r="L108" s="157">
        <v>21</v>
      </c>
      <c r="M108" s="157">
        <f>G108*(1+L108/100)</f>
        <v>0</v>
      </c>
      <c r="N108" s="157">
        <v>4.3749999999999997E-2</v>
      </c>
      <c r="O108" s="157">
        <f>ROUND(E108*N108,2)</f>
        <v>0.27</v>
      </c>
      <c r="P108" s="157">
        <v>0</v>
      </c>
      <c r="Q108" s="157">
        <f>ROUND(E108*P108,2)</f>
        <v>0</v>
      </c>
      <c r="R108" s="157"/>
      <c r="S108" s="157" t="s">
        <v>107</v>
      </c>
      <c r="T108" s="157" t="s">
        <v>107</v>
      </c>
      <c r="U108" s="157">
        <v>0.23899999999999999</v>
      </c>
      <c r="V108" s="157">
        <f>ROUND(E108*U108,2)</f>
        <v>1.47</v>
      </c>
      <c r="W108" s="157"/>
      <c r="X108" s="157" t="s">
        <v>108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109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5">
      <c r="A109" s="154"/>
      <c r="B109" s="155"/>
      <c r="C109" s="188" t="s">
        <v>366</v>
      </c>
      <c r="D109" s="161"/>
      <c r="E109" s="162">
        <v>6.15</v>
      </c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111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5">
      <c r="A110" s="170">
        <v>25</v>
      </c>
      <c r="B110" s="171" t="s">
        <v>367</v>
      </c>
      <c r="C110" s="185" t="s">
        <v>368</v>
      </c>
      <c r="D110" s="172" t="s">
        <v>145</v>
      </c>
      <c r="E110" s="173">
        <v>4.9200000000000001E-2</v>
      </c>
      <c r="F110" s="174"/>
      <c r="G110" s="175">
        <f>ROUND(E110*F110,2)</f>
        <v>0</v>
      </c>
      <c r="H110" s="158"/>
      <c r="I110" s="157">
        <f>ROUND(E110*H110,2)</f>
        <v>0</v>
      </c>
      <c r="J110" s="158"/>
      <c r="K110" s="157">
        <f>ROUND(E110*J110,2)</f>
        <v>0</v>
      </c>
      <c r="L110" s="157">
        <v>21</v>
      </c>
      <c r="M110" s="157">
        <f>G110*(1+L110/100)</f>
        <v>0</v>
      </c>
      <c r="N110" s="157">
        <v>1.02491</v>
      </c>
      <c r="O110" s="157">
        <f>ROUND(E110*N110,2)</f>
        <v>0.05</v>
      </c>
      <c r="P110" s="157">
        <v>0</v>
      </c>
      <c r="Q110" s="157">
        <f>ROUND(E110*P110,2)</f>
        <v>0</v>
      </c>
      <c r="R110" s="157"/>
      <c r="S110" s="157" t="s">
        <v>107</v>
      </c>
      <c r="T110" s="157" t="s">
        <v>107</v>
      </c>
      <c r="U110" s="157">
        <v>24.562000000000001</v>
      </c>
      <c r="V110" s="157">
        <f>ROUND(E110*U110,2)</f>
        <v>1.21</v>
      </c>
      <c r="W110" s="157"/>
      <c r="X110" s="157" t="s">
        <v>108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109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5">
      <c r="A111" s="154"/>
      <c r="B111" s="155"/>
      <c r="C111" s="186" t="s">
        <v>110</v>
      </c>
      <c r="D111" s="159"/>
      <c r="E111" s="160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7"/>
      <c r="Z111" s="147"/>
      <c r="AA111" s="147"/>
      <c r="AB111" s="147"/>
      <c r="AC111" s="147"/>
      <c r="AD111" s="147"/>
      <c r="AE111" s="147"/>
      <c r="AF111" s="147"/>
      <c r="AG111" s="147" t="s">
        <v>111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54"/>
      <c r="B112" s="155"/>
      <c r="C112" s="187" t="s">
        <v>369</v>
      </c>
      <c r="D112" s="159"/>
      <c r="E112" s="160">
        <v>4.92</v>
      </c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111</v>
      </c>
      <c r="AH112" s="147">
        <v>2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5">
      <c r="A113" s="154"/>
      <c r="B113" s="155"/>
      <c r="C113" s="186" t="s">
        <v>114</v>
      </c>
      <c r="D113" s="159"/>
      <c r="E113" s="160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111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5">
      <c r="A114" s="154"/>
      <c r="B114" s="155"/>
      <c r="C114" s="188" t="s">
        <v>370</v>
      </c>
      <c r="D114" s="161"/>
      <c r="E114" s="162">
        <v>4.9200000000000001E-2</v>
      </c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111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13" x14ac:dyDescent="0.25">
      <c r="A115" s="164" t="s">
        <v>102</v>
      </c>
      <c r="B115" s="165" t="s">
        <v>66</v>
      </c>
      <c r="C115" s="184" t="s">
        <v>68</v>
      </c>
      <c r="D115" s="166"/>
      <c r="E115" s="167"/>
      <c r="F115" s="168"/>
      <c r="G115" s="169">
        <f>SUMIF(AG116:AG122,"&lt;&gt;NOR",G116:G122)</f>
        <v>0</v>
      </c>
      <c r="H115" s="163"/>
      <c r="I115" s="163">
        <f>SUM(I116:I122)</f>
        <v>0</v>
      </c>
      <c r="J115" s="163"/>
      <c r="K115" s="163">
        <f>SUM(K116:K122)</f>
        <v>0</v>
      </c>
      <c r="L115" s="163"/>
      <c r="M115" s="163">
        <f>SUM(M116:M122)</f>
        <v>0</v>
      </c>
      <c r="N115" s="163"/>
      <c r="O115" s="163">
        <f>SUM(O116:O122)</f>
        <v>2.7</v>
      </c>
      <c r="P115" s="163"/>
      <c r="Q115" s="163">
        <f>SUM(Q116:Q122)</f>
        <v>0</v>
      </c>
      <c r="R115" s="163"/>
      <c r="S115" s="163"/>
      <c r="T115" s="163"/>
      <c r="U115" s="163"/>
      <c r="V115" s="163">
        <f>SUM(V116:V122)</f>
        <v>0.22</v>
      </c>
      <c r="W115" s="163"/>
      <c r="X115" s="163"/>
      <c r="AG115" t="s">
        <v>103</v>
      </c>
    </row>
    <row r="116" spans="1:60" outlineLevel="1" x14ac:dyDescent="0.25">
      <c r="A116" s="170">
        <v>26</v>
      </c>
      <c r="B116" s="171" t="s">
        <v>224</v>
      </c>
      <c r="C116" s="185" t="s">
        <v>371</v>
      </c>
      <c r="D116" s="172" t="s">
        <v>141</v>
      </c>
      <c r="E116" s="173">
        <v>9.3879400000000004</v>
      </c>
      <c r="F116" s="174"/>
      <c r="G116" s="175">
        <f>ROUND(E116*F116,2)</f>
        <v>0</v>
      </c>
      <c r="H116" s="158"/>
      <c r="I116" s="157">
        <f>ROUND(E116*H116,2)</f>
        <v>0</v>
      </c>
      <c r="J116" s="158"/>
      <c r="K116" s="157">
        <f>ROUND(E116*J116,2)</f>
        <v>0</v>
      </c>
      <c r="L116" s="157">
        <v>21</v>
      </c>
      <c r="M116" s="157">
        <f>G116*(1+L116/100)</f>
        <v>0</v>
      </c>
      <c r="N116" s="157">
        <v>0.28799999999999998</v>
      </c>
      <c r="O116" s="157">
        <f>ROUND(E116*N116,2)</f>
        <v>2.7</v>
      </c>
      <c r="P116" s="157">
        <v>0</v>
      </c>
      <c r="Q116" s="157">
        <f>ROUND(E116*P116,2)</f>
        <v>0</v>
      </c>
      <c r="R116" s="157"/>
      <c r="S116" s="157" t="s">
        <v>107</v>
      </c>
      <c r="T116" s="157" t="s">
        <v>107</v>
      </c>
      <c r="U116" s="157">
        <v>2.3E-2</v>
      </c>
      <c r="V116" s="157">
        <f>ROUND(E116*U116,2)</f>
        <v>0.22</v>
      </c>
      <c r="W116" s="157"/>
      <c r="X116" s="157" t="s">
        <v>108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109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5">
      <c r="A117" s="154"/>
      <c r="B117" s="155"/>
      <c r="C117" s="188" t="s">
        <v>372</v>
      </c>
      <c r="D117" s="161"/>
      <c r="E117" s="162">
        <v>6.3879400000000004</v>
      </c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111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5">
      <c r="A118" s="154"/>
      <c r="B118" s="155"/>
      <c r="C118" s="188" t="s">
        <v>219</v>
      </c>
      <c r="D118" s="161"/>
      <c r="E118" s="162">
        <v>3</v>
      </c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47"/>
      <c r="Z118" s="147"/>
      <c r="AA118" s="147"/>
      <c r="AB118" s="147"/>
      <c r="AC118" s="147"/>
      <c r="AD118" s="147"/>
      <c r="AE118" s="147"/>
      <c r="AF118" s="147"/>
      <c r="AG118" s="147" t="s">
        <v>111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ht="20" outlineLevel="1" x14ac:dyDescent="0.25">
      <c r="A119" s="170">
        <v>27</v>
      </c>
      <c r="B119" s="171" t="s">
        <v>228</v>
      </c>
      <c r="C119" s="185" t="s">
        <v>229</v>
      </c>
      <c r="D119" s="172" t="s">
        <v>141</v>
      </c>
      <c r="E119" s="173">
        <v>9.3879400000000004</v>
      </c>
      <c r="F119" s="174"/>
      <c r="G119" s="175">
        <f>ROUND(E119*F119,2)</f>
        <v>0</v>
      </c>
      <c r="H119" s="158"/>
      <c r="I119" s="157">
        <f>ROUND(E119*H119,2)</f>
        <v>0</v>
      </c>
      <c r="J119" s="158"/>
      <c r="K119" s="157">
        <f>ROUND(E119*J119,2)</f>
        <v>0</v>
      </c>
      <c r="L119" s="157">
        <v>21</v>
      </c>
      <c r="M119" s="157">
        <f>G119*(1+L119/100)</f>
        <v>0</v>
      </c>
      <c r="N119" s="157">
        <v>0</v>
      </c>
      <c r="O119" s="157">
        <f>ROUND(E119*N119,2)</f>
        <v>0</v>
      </c>
      <c r="P119" s="157">
        <v>0</v>
      </c>
      <c r="Q119" s="157">
        <f>ROUND(E119*P119,2)</f>
        <v>0</v>
      </c>
      <c r="R119" s="157"/>
      <c r="S119" s="157" t="s">
        <v>193</v>
      </c>
      <c r="T119" s="157" t="s">
        <v>185</v>
      </c>
      <c r="U119" s="157">
        <v>0</v>
      </c>
      <c r="V119" s="157">
        <f>ROUND(E119*U119,2)</f>
        <v>0</v>
      </c>
      <c r="W119" s="157"/>
      <c r="X119" s="157" t="s">
        <v>108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109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5">
      <c r="A120" s="154"/>
      <c r="B120" s="155"/>
      <c r="C120" s="188" t="s">
        <v>372</v>
      </c>
      <c r="D120" s="161"/>
      <c r="E120" s="162">
        <v>6.3879400000000004</v>
      </c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111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5">
      <c r="A121" s="154"/>
      <c r="B121" s="155"/>
      <c r="C121" s="188" t="s">
        <v>219</v>
      </c>
      <c r="D121" s="161"/>
      <c r="E121" s="162">
        <v>3</v>
      </c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111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20" outlineLevel="1" x14ac:dyDescent="0.25">
      <c r="A122" s="176">
        <v>28</v>
      </c>
      <c r="B122" s="177" t="s">
        <v>234</v>
      </c>
      <c r="C122" s="189" t="s">
        <v>235</v>
      </c>
      <c r="D122" s="178" t="s">
        <v>141</v>
      </c>
      <c r="E122" s="179">
        <v>0</v>
      </c>
      <c r="F122" s="180"/>
      <c r="G122" s="181">
        <f>ROUND(E122*F122,2)</f>
        <v>0</v>
      </c>
      <c r="H122" s="158"/>
      <c r="I122" s="157">
        <f>ROUND(E122*H122,2)</f>
        <v>0</v>
      </c>
      <c r="J122" s="158"/>
      <c r="K122" s="157">
        <f>ROUND(E122*J122,2)</f>
        <v>0</v>
      </c>
      <c r="L122" s="157">
        <v>21</v>
      </c>
      <c r="M122" s="157">
        <f>G122*(1+L122/100)</f>
        <v>0</v>
      </c>
      <c r="N122" s="157">
        <v>0</v>
      </c>
      <c r="O122" s="157">
        <f>ROUND(E122*N122,2)</f>
        <v>0</v>
      </c>
      <c r="P122" s="157">
        <v>0</v>
      </c>
      <c r="Q122" s="157">
        <f>ROUND(E122*P122,2)</f>
        <v>0</v>
      </c>
      <c r="R122" s="157"/>
      <c r="S122" s="157" t="s">
        <v>193</v>
      </c>
      <c r="T122" s="157" t="s">
        <v>185</v>
      </c>
      <c r="U122" s="157">
        <v>0</v>
      </c>
      <c r="V122" s="157">
        <f>ROUND(E122*U122,2)</f>
        <v>0</v>
      </c>
      <c r="W122" s="157"/>
      <c r="X122" s="157" t="s">
        <v>108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109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ht="13" x14ac:dyDescent="0.25">
      <c r="A123" s="164" t="s">
        <v>102</v>
      </c>
      <c r="B123" s="165" t="s">
        <v>69</v>
      </c>
      <c r="C123" s="184" t="s">
        <v>70</v>
      </c>
      <c r="D123" s="166"/>
      <c r="E123" s="167"/>
      <c r="F123" s="168"/>
      <c r="G123" s="169">
        <f>SUMIF(AG124:AG129,"&lt;&gt;NOR",G124:G129)</f>
        <v>0</v>
      </c>
      <c r="H123" s="163"/>
      <c r="I123" s="163">
        <f>SUM(I124:I129)</f>
        <v>0</v>
      </c>
      <c r="J123" s="163"/>
      <c r="K123" s="163">
        <f>SUM(K124:K129)</f>
        <v>0</v>
      </c>
      <c r="L123" s="163"/>
      <c r="M123" s="163">
        <f>SUM(M124:M129)</f>
        <v>0</v>
      </c>
      <c r="N123" s="163"/>
      <c r="O123" s="163">
        <f>SUM(O124:O129)</f>
        <v>1.08</v>
      </c>
      <c r="P123" s="163"/>
      <c r="Q123" s="163">
        <f>SUM(Q124:Q129)</f>
        <v>0</v>
      </c>
      <c r="R123" s="163"/>
      <c r="S123" s="163"/>
      <c r="T123" s="163"/>
      <c r="U123" s="163"/>
      <c r="V123" s="163">
        <f>SUM(V124:V129)</f>
        <v>1.38</v>
      </c>
      <c r="W123" s="163"/>
      <c r="X123" s="163"/>
      <c r="AG123" t="s">
        <v>103</v>
      </c>
    </row>
    <row r="124" spans="1:60" outlineLevel="1" x14ac:dyDescent="0.25">
      <c r="A124" s="170">
        <v>29</v>
      </c>
      <c r="B124" s="171" t="s">
        <v>237</v>
      </c>
      <c r="C124" s="185" t="s">
        <v>238</v>
      </c>
      <c r="D124" s="172" t="s">
        <v>106</v>
      </c>
      <c r="E124" s="173">
        <v>0.42864999999999998</v>
      </c>
      <c r="F124" s="174"/>
      <c r="G124" s="175">
        <f>ROUND(E124*F124,2)</f>
        <v>0</v>
      </c>
      <c r="H124" s="158"/>
      <c r="I124" s="157">
        <f>ROUND(E124*H124,2)</f>
        <v>0</v>
      </c>
      <c r="J124" s="158"/>
      <c r="K124" s="157">
        <f>ROUND(E124*J124,2)</f>
        <v>0</v>
      </c>
      <c r="L124" s="157">
        <v>21</v>
      </c>
      <c r="M124" s="157">
        <f>G124*(1+L124/100)</f>
        <v>0</v>
      </c>
      <c r="N124" s="157">
        <v>2.5249999999999999</v>
      </c>
      <c r="O124" s="157">
        <f>ROUND(E124*N124,2)</f>
        <v>1.08</v>
      </c>
      <c r="P124" s="157">
        <v>0</v>
      </c>
      <c r="Q124" s="157">
        <f>ROUND(E124*P124,2)</f>
        <v>0</v>
      </c>
      <c r="R124" s="157"/>
      <c r="S124" s="157" t="s">
        <v>107</v>
      </c>
      <c r="T124" s="157" t="s">
        <v>107</v>
      </c>
      <c r="U124" s="157">
        <v>3.2130000000000001</v>
      </c>
      <c r="V124" s="157">
        <f>ROUND(E124*U124,2)</f>
        <v>1.38</v>
      </c>
      <c r="W124" s="157"/>
      <c r="X124" s="157" t="s">
        <v>108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109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5">
      <c r="A125" s="154"/>
      <c r="B125" s="155"/>
      <c r="C125" s="188" t="s">
        <v>373</v>
      </c>
      <c r="D125" s="161"/>
      <c r="E125" s="162">
        <v>8.2519999999999996E-2</v>
      </c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111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5">
      <c r="A126" s="154"/>
      <c r="B126" s="155"/>
      <c r="C126" s="188" t="s">
        <v>126</v>
      </c>
      <c r="D126" s="161"/>
      <c r="E126" s="162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47"/>
      <c r="Z126" s="147"/>
      <c r="AA126" s="147"/>
      <c r="AB126" s="147"/>
      <c r="AC126" s="147"/>
      <c r="AD126" s="147"/>
      <c r="AE126" s="147"/>
      <c r="AF126" s="147"/>
      <c r="AG126" s="147" t="s">
        <v>111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20" outlineLevel="1" x14ac:dyDescent="0.25">
      <c r="A127" s="154"/>
      <c r="B127" s="155"/>
      <c r="C127" s="188" t="s">
        <v>374</v>
      </c>
      <c r="D127" s="161"/>
      <c r="E127" s="162">
        <v>4.6129999999999997E-2</v>
      </c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7"/>
      <c r="Z127" s="147"/>
      <c r="AA127" s="147"/>
      <c r="AB127" s="147"/>
      <c r="AC127" s="147"/>
      <c r="AD127" s="147"/>
      <c r="AE127" s="147"/>
      <c r="AF127" s="147"/>
      <c r="AG127" s="147" t="s">
        <v>111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5">
      <c r="A128" s="154"/>
      <c r="B128" s="155"/>
      <c r="C128" s="188" t="s">
        <v>375</v>
      </c>
      <c r="D128" s="161"/>
      <c r="E128" s="162">
        <v>0.1</v>
      </c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47"/>
      <c r="Z128" s="147"/>
      <c r="AA128" s="147"/>
      <c r="AB128" s="147"/>
      <c r="AC128" s="147"/>
      <c r="AD128" s="147"/>
      <c r="AE128" s="147"/>
      <c r="AF128" s="147"/>
      <c r="AG128" s="147" t="s">
        <v>111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5">
      <c r="A129" s="154"/>
      <c r="B129" s="155"/>
      <c r="C129" s="188" t="s">
        <v>376</v>
      </c>
      <c r="D129" s="161"/>
      <c r="E129" s="162">
        <v>0.2</v>
      </c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7"/>
      <c r="Z129" s="147"/>
      <c r="AA129" s="147"/>
      <c r="AB129" s="147"/>
      <c r="AC129" s="147"/>
      <c r="AD129" s="147"/>
      <c r="AE129" s="147"/>
      <c r="AF129" s="147"/>
      <c r="AG129" s="147" t="s">
        <v>111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13" x14ac:dyDescent="0.25">
      <c r="A130" s="164" t="s">
        <v>102</v>
      </c>
      <c r="B130" s="165" t="s">
        <v>71</v>
      </c>
      <c r="C130" s="184" t="s">
        <v>72</v>
      </c>
      <c r="D130" s="166"/>
      <c r="E130" s="167"/>
      <c r="F130" s="168"/>
      <c r="G130" s="169">
        <f>SUMIF(AG131:AG131,"&lt;&gt;NOR",G131:G131)</f>
        <v>0</v>
      </c>
      <c r="H130" s="163"/>
      <c r="I130" s="163">
        <f>SUM(I131:I131)</f>
        <v>0</v>
      </c>
      <c r="J130" s="163"/>
      <c r="K130" s="163">
        <f>SUM(K131:K131)</f>
        <v>0</v>
      </c>
      <c r="L130" s="163"/>
      <c r="M130" s="163">
        <f>SUM(M131:M131)</f>
        <v>0</v>
      </c>
      <c r="N130" s="163"/>
      <c r="O130" s="163">
        <f>SUM(O131:O131)</f>
        <v>0</v>
      </c>
      <c r="P130" s="163"/>
      <c r="Q130" s="163">
        <f>SUM(Q131:Q131)</f>
        <v>0</v>
      </c>
      <c r="R130" s="163"/>
      <c r="S130" s="163"/>
      <c r="T130" s="163"/>
      <c r="U130" s="163"/>
      <c r="V130" s="163">
        <f>SUM(V131:V131)</f>
        <v>24.1</v>
      </c>
      <c r="W130" s="163"/>
      <c r="X130" s="163"/>
      <c r="AG130" t="s">
        <v>103</v>
      </c>
    </row>
    <row r="131" spans="1:60" outlineLevel="1" x14ac:dyDescent="0.25">
      <c r="A131" s="176">
        <v>30</v>
      </c>
      <c r="B131" s="177" t="s">
        <v>246</v>
      </c>
      <c r="C131" s="189" t="s">
        <v>247</v>
      </c>
      <c r="D131" s="178" t="s">
        <v>145</v>
      </c>
      <c r="E131" s="179">
        <v>39.566090000000003</v>
      </c>
      <c r="F131" s="180"/>
      <c r="G131" s="181">
        <f>ROUND(E131*F131,2)</f>
        <v>0</v>
      </c>
      <c r="H131" s="158"/>
      <c r="I131" s="157">
        <f>ROUND(E131*H131,2)</f>
        <v>0</v>
      </c>
      <c r="J131" s="158"/>
      <c r="K131" s="157">
        <f>ROUND(E131*J131,2)</f>
        <v>0</v>
      </c>
      <c r="L131" s="157">
        <v>21</v>
      </c>
      <c r="M131" s="157">
        <f>G131*(1+L131/100)</f>
        <v>0</v>
      </c>
      <c r="N131" s="157">
        <v>0</v>
      </c>
      <c r="O131" s="157">
        <f>ROUND(E131*N131,2)</f>
        <v>0</v>
      </c>
      <c r="P131" s="157">
        <v>0</v>
      </c>
      <c r="Q131" s="157">
        <f>ROUND(E131*P131,2)</f>
        <v>0</v>
      </c>
      <c r="R131" s="157"/>
      <c r="S131" s="157" t="s">
        <v>107</v>
      </c>
      <c r="T131" s="157" t="s">
        <v>107</v>
      </c>
      <c r="U131" s="157">
        <v>0.60899999999999999</v>
      </c>
      <c r="V131" s="157">
        <f>ROUND(E131*U131,2)</f>
        <v>24.1</v>
      </c>
      <c r="W131" s="157"/>
      <c r="X131" s="157" t="s">
        <v>248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249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ht="13" x14ac:dyDescent="0.25">
      <c r="A132" s="164" t="s">
        <v>102</v>
      </c>
      <c r="B132" s="165" t="s">
        <v>73</v>
      </c>
      <c r="C132" s="184" t="s">
        <v>74</v>
      </c>
      <c r="D132" s="166"/>
      <c r="E132" s="167"/>
      <c r="F132" s="168"/>
      <c r="G132" s="169">
        <f>SUMIF(AG133:AG142,"&lt;&gt;NOR",G133:G142)</f>
        <v>0</v>
      </c>
      <c r="H132" s="163"/>
      <c r="I132" s="163">
        <f>SUM(I133:I142)</f>
        <v>0</v>
      </c>
      <c r="J132" s="163"/>
      <c r="K132" s="163">
        <f>SUM(K133:K142)</f>
        <v>0</v>
      </c>
      <c r="L132" s="163"/>
      <c r="M132" s="163">
        <f>SUM(M133:M142)</f>
        <v>0</v>
      </c>
      <c r="N132" s="163"/>
      <c r="O132" s="163">
        <f>SUM(O133:O142)</f>
        <v>0</v>
      </c>
      <c r="P132" s="163"/>
      <c r="Q132" s="163">
        <f>SUM(Q133:Q142)</f>
        <v>0</v>
      </c>
      <c r="R132" s="163"/>
      <c r="S132" s="163"/>
      <c r="T132" s="163"/>
      <c r="U132" s="163"/>
      <c r="V132" s="163">
        <f>SUM(V133:V142)</f>
        <v>1.88</v>
      </c>
      <c r="W132" s="163"/>
      <c r="X132" s="163"/>
      <c r="AG132" t="s">
        <v>103</v>
      </c>
    </row>
    <row r="133" spans="1:60" ht="20" outlineLevel="1" x14ac:dyDescent="0.25">
      <c r="A133" s="170">
        <v>31</v>
      </c>
      <c r="B133" s="171" t="s">
        <v>250</v>
      </c>
      <c r="C133" s="185" t="s">
        <v>251</v>
      </c>
      <c r="D133" s="172" t="s">
        <v>141</v>
      </c>
      <c r="E133" s="173">
        <v>6.25</v>
      </c>
      <c r="F133" s="174"/>
      <c r="G133" s="175">
        <f>ROUND(E133*F133,2)</f>
        <v>0</v>
      </c>
      <c r="H133" s="158"/>
      <c r="I133" s="157">
        <f>ROUND(E133*H133,2)</f>
        <v>0</v>
      </c>
      <c r="J133" s="158"/>
      <c r="K133" s="157">
        <f>ROUND(E133*J133,2)</f>
        <v>0</v>
      </c>
      <c r="L133" s="157">
        <v>21</v>
      </c>
      <c r="M133" s="157">
        <f>G133*(1+L133/100)</f>
        <v>0</v>
      </c>
      <c r="N133" s="157">
        <v>0</v>
      </c>
      <c r="O133" s="157">
        <f>ROUND(E133*N133,2)</f>
        <v>0</v>
      </c>
      <c r="P133" s="157">
        <v>0</v>
      </c>
      <c r="Q133" s="157">
        <f>ROUND(E133*P133,2)</f>
        <v>0</v>
      </c>
      <c r="R133" s="157"/>
      <c r="S133" s="157" t="s">
        <v>107</v>
      </c>
      <c r="T133" s="157" t="s">
        <v>107</v>
      </c>
      <c r="U133" s="157">
        <v>0.14000000000000001</v>
      </c>
      <c r="V133" s="157">
        <f>ROUND(E133*U133,2)</f>
        <v>0.88</v>
      </c>
      <c r="W133" s="157"/>
      <c r="X133" s="157" t="s">
        <v>108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109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5">
      <c r="A134" s="154"/>
      <c r="B134" s="155"/>
      <c r="C134" s="188" t="s">
        <v>377</v>
      </c>
      <c r="D134" s="161"/>
      <c r="E134" s="162">
        <v>6.25</v>
      </c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47"/>
      <c r="Z134" s="147"/>
      <c r="AA134" s="147"/>
      <c r="AB134" s="147"/>
      <c r="AC134" s="147"/>
      <c r="AD134" s="147"/>
      <c r="AE134" s="147"/>
      <c r="AF134" s="147"/>
      <c r="AG134" s="147" t="s">
        <v>111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5">
      <c r="A135" s="170">
        <v>32</v>
      </c>
      <c r="B135" s="171" t="s">
        <v>253</v>
      </c>
      <c r="C135" s="185" t="s">
        <v>254</v>
      </c>
      <c r="D135" s="172" t="s">
        <v>141</v>
      </c>
      <c r="E135" s="173">
        <v>6.25</v>
      </c>
      <c r="F135" s="174"/>
      <c r="G135" s="175">
        <f>ROUND(E135*F135,2)</f>
        <v>0</v>
      </c>
      <c r="H135" s="158"/>
      <c r="I135" s="157">
        <f>ROUND(E135*H135,2)</f>
        <v>0</v>
      </c>
      <c r="J135" s="158"/>
      <c r="K135" s="157">
        <f>ROUND(E135*J135,2)</f>
        <v>0</v>
      </c>
      <c r="L135" s="157">
        <v>21</v>
      </c>
      <c r="M135" s="157">
        <f>G135*(1+L135/100)</f>
        <v>0</v>
      </c>
      <c r="N135" s="157">
        <v>1.7000000000000001E-4</v>
      </c>
      <c r="O135" s="157">
        <f>ROUND(E135*N135,2)</f>
        <v>0</v>
      </c>
      <c r="P135" s="157">
        <v>0</v>
      </c>
      <c r="Q135" s="157">
        <f>ROUND(E135*P135,2)</f>
        <v>0</v>
      </c>
      <c r="R135" s="157"/>
      <c r="S135" s="157" t="s">
        <v>107</v>
      </c>
      <c r="T135" s="157" t="s">
        <v>107</v>
      </c>
      <c r="U135" s="157">
        <v>0.16</v>
      </c>
      <c r="V135" s="157">
        <f>ROUND(E135*U135,2)</f>
        <v>1</v>
      </c>
      <c r="W135" s="157"/>
      <c r="X135" s="157" t="s">
        <v>108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109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5">
      <c r="A136" s="154"/>
      <c r="B136" s="155"/>
      <c r="C136" s="188" t="s">
        <v>377</v>
      </c>
      <c r="D136" s="161"/>
      <c r="E136" s="162">
        <v>6.25</v>
      </c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47"/>
      <c r="Z136" s="147"/>
      <c r="AA136" s="147"/>
      <c r="AB136" s="147"/>
      <c r="AC136" s="147"/>
      <c r="AD136" s="147"/>
      <c r="AE136" s="147"/>
      <c r="AF136" s="147"/>
      <c r="AG136" s="147" t="s">
        <v>111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5">
      <c r="A137" s="170">
        <v>33</v>
      </c>
      <c r="B137" s="171" t="s">
        <v>213</v>
      </c>
      <c r="C137" s="185" t="s">
        <v>214</v>
      </c>
      <c r="D137" s="172" t="s">
        <v>141</v>
      </c>
      <c r="E137" s="173">
        <v>7.5</v>
      </c>
      <c r="F137" s="174"/>
      <c r="G137" s="175">
        <f>ROUND(E137*F137,2)</f>
        <v>0</v>
      </c>
      <c r="H137" s="158"/>
      <c r="I137" s="157">
        <f>ROUND(E137*H137,2)</f>
        <v>0</v>
      </c>
      <c r="J137" s="158"/>
      <c r="K137" s="157">
        <f>ROUND(E137*J137,2)</f>
        <v>0</v>
      </c>
      <c r="L137" s="157">
        <v>21</v>
      </c>
      <c r="M137" s="157">
        <f>G137*(1+L137/100)</f>
        <v>0</v>
      </c>
      <c r="N137" s="157">
        <v>2.9999999999999997E-4</v>
      </c>
      <c r="O137" s="157">
        <f>ROUND(E137*N137,2)</f>
        <v>0</v>
      </c>
      <c r="P137" s="157">
        <v>0</v>
      </c>
      <c r="Q137" s="157">
        <f>ROUND(E137*P137,2)</f>
        <v>0</v>
      </c>
      <c r="R137" s="157" t="s">
        <v>158</v>
      </c>
      <c r="S137" s="157" t="s">
        <v>107</v>
      </c>
      <c r="T137" s="157" t="s">
        <v>107</v>
      </c>
      <c r="U137" s="157">
        <v>0</v>
      </c>
      <c r="V137" s="157">
        <f>ROUND(E137*U137,2)</f>
        <v>0</v>
      </c>
      <c r="W137" s="157"/>
      <c r="X137" s="157" t="s">
        <v>159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160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5">
      <c r="A138" s="154"/>
      <c r="B138" s="155"/>
      <c r="C138" s="186" t="s">
        <v>110</v>
      </c>
      <c r="D138" s="159"/>
      <c r="E138" s="160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47"/>
      <c r="Z138" s="147"/>
      <c r="AA138" s="147"/>
      <c r="AB138" s="147"/>
      <c r="AC138" s="147"/>
      <c r="AD138" s="147"/>
      <c r="AE138" s="147"/>
      <c r="AF138" s="147"/>
      <c r="AG138" s="147" t="s">
        <v>111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5">
      <c r="A139" s="154"/>
      <c r="B139" s="155"/>
      <c r="C139" s="187" t="s">
        <v>378</v>
      </c>
      <c r="D139" s="159"/>
      <c r="E139" s="160">
        <v>6.25</v>
      </c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47"/>
      <c r="Z139" s="147"/>
      <c r="AA139" s="147"/>
      <c r="AB139" s="147"/>
      <c r="AC139" s="147"/>
      <c r="AD139" s="147"/>
      <c r="AE139" s="147"/>
      <c r="AF139" s="147"/>
      <c r="AG139" s="147" t="s">
        <v>111</v>
      </c>
      <c r="AH139" s="147">
        <v>2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5">
      <c r="A140" s="154"/>
      <c r="B140" s="155"/>
      <c r="C140" s="186" t="s">
        <v>114</v>
      </c>
      <c r="D140" s="159"/>
      <c r="E140" s="160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47"/>
      <c r="Z140" s="147"/>
      <c r="AA140" s="147"/>
      <c r="AB140" s="147"/>
      <c r="AC140" s="147"/>
      <c r="AD140" s="147"/>
      <c r="AE140" s="147"/>
      <c r="AF140" s="147"/>
      <c r="AG140" s="147" t="s">
        <v>111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5">
      <c r="A141" s="154"/>
      <c r="B141" s="155"/>
      <c r="C141" s="188" t="s">
        <v>379</v>
      </c>
      <c r="D141" s="161"/>
      <c r="E141" s="162">
        <v>7.5</v>
      </c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47"/>
      <c r="Z141" s="147"/>
      <c r="AA141" s="147"/>
      <c r="AB141" s="147"/>
      <c r="AC141" s="147"/>
      <c r="AD141" s="147"/>
      <c r="AE141" s="147"/>
      <c r="AF141" s="147"/>
      <c r="AG141" s="147" t="s">
        <v>111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5">
      <c r="A142" s="154">
        <v>34</v>
      </c>
      <c r="B142" s="155" t="s">
        <v>260</v>
      </c>
      <c r="C142" s="190" t="s">
        <v>261</v>
      </c>
      <c r="D142" s="156" t="s">
        <v>0</v>
      </c>
      <c r="E142" s="182"/>
      <c r="F142" s="158"/>
      <c r="G142" s="157">
        <f>ROUND(E142*F142,2)</f>
        <v>0</v>
      </c>
      <c r="H142" s="158"/>
      <c r="I142" s="157">
        <f>ROUND(E142*H142,2)</f>
        <v>0</v>
      </c>
      <c r="J142" s="158"/>
      <c r="K142" s="157">
        <f>ROUND(E142*J142,2)</f>
        <v>0</v>
      </c>
      <c r="L142" s="157">
        <v>21</v>
      </c>
      <c r="M142" s="157">
        <f>G142*(1+L142/100)</f>
        <v>0</v>
      </c>
      <c r="N142" s="157">
        <v>0</v>
      </c>
      <c r="O142" s="157">
        <f>ROUND(E142*N142,2)</f>
        <v>0</v>
      </c>
      <c r="P142" s="157">
        <v>0</v>
      </c>
      <c r="Q142" s="157">
        <f>ROUND(E142*P142,2)</f>
        <v>0</v>
      </c>
      <c r="R142" s="157"/>
      <c r="S142" s="157" t="s">
        <v>107</v>
      </c>
      <c r="T142" s="157" t="s">
        <v>107</v>
      </c>
      <c r="U142" s="157">
        <v>0</v>
      </c>
      <c r="V142" s="157">
        <f>ROUND(E142*U142,2)</f>
        <v>0</v>
      </c>
      <c r="W142" s="157"/>
      <c r="X142" s="157" t="s">
        <v>248</v>
      </c>
      <c r="Y142" s="147"/>
      <c r="Z142" s="147"/>
      <c r="AA142" s="147"/>
      <c r="AB142" s="147"/>
      <c r="AC142" s="147"/>
      <c r="AD142" s="147"/>
      <c r="AE142" s="147"/>
      <c r="AF142" s="147"/>
      <c r="AG142" s="147" t="s">
        <v>249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x14ac:dyDescent="0.25">
      <c r="A143" s="3"/>
      <c r="B143" s="4"/>
      <c r="C143" s="191"/>
      <c r="D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AE143">
        <v>15</v>
      </c>
      <c r="AF143">
        <v>21</v>
      </c>
      <c r="AG143" t="s">
        <v>89</v>
      </c>
    </row>
    <row r="144" spans="1:60" ht="13" x14ac:dyDescent="0.25">
      <c r="A144" s="150"/>
      <c r="B144" s="151" t="s">
        <v>31</v>
      </c>
      <c r="C144" s="192"/>
      <c r="D144" s="152"/>
      <c r="E144" s="153"/>
      <c r="F144" s="153"/>
      <c r="G144" s="183">
        <f>G8+G57+G79+G98+G115+G123+G130+G132</f>
        <v>0</v>
      </c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AE144">
        <f>SUMIF(L7:L142,AE143,G7:G142)</f>
        <v>0</v>
      </c>
      <c r="AF144">
        <f>SUMIF(L7:L142,AF143,G7:G142)</f>
        <v>0</v>
      </c>
      <c r="AG144" t="s">
        <v>262</v>
      </c>
    </row>
    <row r="145" spans="1:33" x14ac:dyDescent="0.25">
      <c r="A145" s="3"/>
      <c r="B145" s="4"/>
      <c r="C145" s="191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33" x14ac:dyDescent="0.25">
      <c r="A146" s="3"/>
      <c r="B146" s="4"/>
      <c r="C146" s="191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33" x14ac:dyDescent="0.25">
      <c r="A147" s="276" t="s">
        <v>263</v>
      </c>
      <c r="B147" s="276"/>
      <c r="C147" s="277"/>
      <c r="D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33" x14ac:dyDescent="0.25">
      <c r="A148" s="257"/>
      <c r="B148" s="258"/>
      <c r="C148" s="259"/>
      <c r="D148" s="258"/>
      <c r="E148" s="258"/>
      <c r="F148" s="258"/>
      <c r="G148" s="260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AG148" t="s">
        <v>264</v>
      </c>
    </row>
    <row r="149" spans="1:33" x14ac:dyDescent="0.25">
      <c r="A149" s="261"/>
      <c r="B149" s="262"/>
      <c r="C149" s="263"/>
      <c r="D149" s="262"/>
      <c r="E149" s="262"/>
      <c r="F149" s="262"/>
      <c r="G149" s="264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33" x14ac:dyDescent="0.25">
      <c r="A150" s="261"/>
      <c r="B150" s="262"/>
      <c r="C150" s="263"/>
      <c r="D150" s="262"/>
      <c r="E150" s="262"/>
      <c r="F150" s="262"/>
      <c r="G150" s="264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33" x14ac:dyDescent="0.25">
      <c r="A151" s="261"/>
      <c r="B151" s="262"/>
      <c r="C151" s="263"/>
      <c r="D151" s="262"/>
      <c r="E151" s="262"/>
      <c r="F151" s="262"/>
      <c r="G151" s="264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33" x14ac:dyDescent="0.25">
      <c r="A152" s="265"/>
      <c r="B152" s="266"/>
      <c r="C152" s="267"/>
      <c r="D152" s="266"/>
      <c r="E152" s="266"/>
      <c r="F152" s="266"/>
      <c r="G152" s="268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33" x14ac:dyDescent="0.25">
      <c r="A153" s="3"/>
      <c r="B153" s="4"/>
      <c r="C153" s="191"/>
      <c r="D153" s="6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33" x14ac:dyDescent="0.25">
      <c r="C154" s="193"/>
      <c r="D154" s="10"/>
      <c r="AG154" t="s">
        <v>265</v>
      </c>
    </row>
    <row r="155" spans="1:33" x14ac:dyDescent="0.25">
      <c r="D155" s="10"/>
    </row>
    <row r="156" spans="1:33" x14ac:dyDescent="0.25">
      <c r="D156" s="10"/>
    </row>
    <row r="157" spans="1:33" x14ac:dyDescent="0.25">
      <c r="D157" s="10"/>
    </row>
    <row r="158" spans="1:33" x14ac:dyDescent="0.25">
      <c r="D158" s="10"/>
    </row>
    <row r="159" spans="1:33" x14ac:dyDescent="0.25">
      <c r="D159" s="10"/>
    </row>
    <row r="160" spans="1:33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48:G152"/>
    <mergeCell ref="A1:G1"/>
    <mergeCell ref="C2:G2"/>
    <mergeCell ref="C3:G3"/>
    <mergeCell ref="C4:G4"/>
    <mergeCell ref="A147:C147"/>
  </mergeCells>
  <pageMargins left="0.59055118110236204" right="0.196850393700787" top="0.78740157499999996" bottom="0.78740157499999996" header="0.3" footer="0.3"/>
  <pageSetup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B057A-18E0-47C0-A995-F2C52CCEC38D}">
  <sheetPr>
    <outlinePr summaryBelow="0"/>
  </sheetPr>
  <dimension ref="A1:BH4997"/>
  <sheetViews>
    <sheetView tabSelected="1" workbookViewId="0">
      <pane ySplit="7" topLeftCell="A11" activePane="bottomLeft" state="frozen"/>
      <selection pane="bottomLeft" activeCell="A17" sqref="A17:C17"/>
    </sheetView>
  </sheetViews>
  <sheetFormatPr defaultRowHeight="12.5" outlineLevelRow="1" x14ac:dyDescent="0.25"/>
  <cols>
    <col min="1" max="1" width="3.453125" customWidth="1"/>
    <col min="2" max="2" width="12.7265625" style="121" customWidth="1"/>
    <col min="3" max="3" width="38.26953125" style="121" customWidth="1"/>
    <col min="4" max="4" width="4.81640625" customWidth="1"/>
    <col min="5" max="5" width="10.7265625" customWidth="1"/>
    <col min="6" max="6" width="9.81640625" customWidth="1"/>
    <col min="7" max="7" width="12.72656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69" t="s">
        <v>7</v>
      </c>
      <c r="B1" s="269"/>
      <c r="C1" s="269"/>
      <c r="D1" s="269"/>
      <c r="E1" s="269"/>
      <c r="F1" s="269"/>
      <c r="G1" s="269"/>
      <c r="AG1" t="s">
        <v>77</v>
      </c>
    </row>
    <row r="2" spans="1:60" ht="25.15" customHeight="1" x14ac:dyDescent="0.25">
      <c r="A2" s="139" t="s">
        <v>8</v>
      </c>
      <c r="B2" s="49" t="s">
        <v>43</v>
      </c>
      <c r="C2" s="270" t="s">
        <v>44</v>
      </c>
      <c r="D2" s="271"/>
      <c r="E2" s="271"/>
      <c r="F2" s="271"/>
      <c r="G2" s="272"/>
      <c r="AG2" t="s">
        <v>78</v>
      </c>
    </row>
    <row r="3" spans="1:60" ht="25.15" customHeight="1" x14ac:dyDescent="0.25">
      <c r="A3" s="139" t="s">
        <v>9</v>
      </c>
      <c r="B3" s="49" t="s">
        <v>53</v>
      </c>
      <c r="C3" s="270" t="s">
        <v>54</v>
      </c>
      <c r="D3" s="271"/>
      <c r="E3" s="271"/>
      <c r="F3" s="271"/>
      <c r="G3" s="272"/>
      <c r="AC3" s="121" t="s">
        <v>78</v>
      </c>
      <c r="AG3" t="s">
        <v>79</v>
      </c>
    </row>
    <row r="4" spans="1:60" ht="25.15" customHeight="1" x14ac:dyDescent="0.25">
      <c r="A4" s="140" t="s">
        <v>10</v>
      </c>
      <c r="B4" s="141" t="s">
        <v>48</v>
      </c>
      <c r="C4" s="273" t="s">
        <v>54</v>
      </c>
      <c r="D4" s="274"/>
      <c r="E4" s="274"/>
      <c r="F4" s="274"/>
      <c r="G4" s="275"/>
      <c r="AG4" t="s">
        <v>80</v>
      </c>
    </row>
    <row r="5" spans="1:60" x14ac:dyDescent="0.25">
      <c r="D5" s="10"/>
    </row>
    <row r="6" spans="1:60" ht="37.5" x14ac:dyDescent="0.25">
      <c r="A6" s="143" t="s">
        <v>81</v>
      </c>
      <c r="B6" s="145" t="s">
        <v>82</v>
      </c>
      <c r="C6" s="145" t="s">
        <v>83</v>
      </c>
      <c r="D6" s="144" t="s">
        <v>84</v>
      </c>
      <c r="E6" s="143" t="s">
        <v>85</v>
      </c>
      <c r="F6" s="142" t="s">
        <v>86</v>
      </c>
      <c r="G6" s="143" t="s">
        <v>31</v>
      </c>
      <c r="H6" s="146" t="s">
        <v>32</v>
      </c>
      <c r="I6" s="146" t="s">
        <v>87</v>
      </c>
      <c r="J6" s="146" t="s">
        <v>33</v>
      </c>
      <c r="K6" s="146" t="s">
        <v>88</v>
      </c>
      <c r="L6" s="146" t="s">
        <v>89</v>
      </c>
      <c r="M6" s="146" t="s">
        <v>90</v>
      </c>
      <c r="N6" s="146" t="s">
        <v>91</v>
      </c>
      <c r="O6" s="146" t="s">
        <v>92</v>
      </c>
      <c r="P6" s="146" t="s">
        <v>93</v>
      </c>
      <c r="Q6" s="146" t="s">
        <v>94</v>
      </c>
      <c r="R6" s="146" t="s">
        <v>95</v>
      </c>
      <c r="S6" s="146" t="s">
        <v>96</v>
      </c>
      <c r="T6" s="146" t="s">
        <v>97</v>
      </c>
      <c r="U6" s="146" t="s">
        <v>98</v>
      </c>
      <c r="V6" s="146" t="s">
        <v>99</v>
      </c>
      <c r="W6" s="146" t="s">
        <v>100</v>
      </c>
      <c r="X6" s="146" t="s">
        <v>101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ht="13" x14ac:dyDescent="0.25">
      <c r="A8" s="164" t="s">
        <v>102</v>
      </c>
      <c r="B8" s="165" t="s">
        <v>75</v>
      </c>
      <c r="C8" s="184" t="s">
        <v>29</v>
      </c>
      <c r="D8" s="166"/>
      <c r="E8" s="167"/>
      <c r="F8" s="168"/>
      <c r="G8" s="169">
        <f>SUMIF(AG9:AG12,"&lt;&gt;NOR",G9:G12)</f>
        <v>0</v>
      </c>
      <c r="H8" s="163"/>
      <c r="I8" s="163">
        <f>SUM(I9:I12)</f>
        <v>0</v>
      </c>
      <c r="J8" s="163"/>
      <c r="K8" s="163">
        <f>SUM(K9:K12)</f>
        <v>0</v>
      </c>
      <c r="L8" s="163"/>
      <c r="M8" s="163">
        <f>SUM(M9:M12)</f>
        <v>0</v>
      </c>
      <c r="N8" s="163"/>
      <c r="O8" s="163">
        <f>SUM(O9:O12)</f>
        <v>0</v>
      </c>
      <c r="P8" s="163"/>
      <c r="Q8" s="163">
        <f>SUM(Q9:Q12)</f>
        <v>0</v>
      </c>
      <c r="R8" s="163"/>
      <c r="S8" s="163"/>
      <c r="T8" s="163"/>
      <c r="U8" s="163"/>
      <c r="V8" s="163">
        <f>SUM(V9:V12)</f>
        <v>0</v>
      </c>
      <c r="W8" s="163"/>
      <c r="X8" s="163"/>
      <c r="AG8" t="s">
        <v>103</v>
      </c>
    </row>
    <row r="9" spans="1:60" ht="20" outlineLevel="1" x14ac:dyDescent="0.25">
      <c r="A9" s="194">
        <v>1</v>
      </c>
      <c r="B9" s="195" t="s">
        <v>48</v>
      </c>
      <c r="C9" s="196" t="s">
        <v>380</v>
      </c>
      <c r="D9" s="197" t="s">
        <v>381</v>
      </c>
      <c r="E9" s="198">
        <v>1</v>
      </c>
      <c r="F9" s="199"/>
      <c r="G9" s="200">
        <v>0</v>
      </c>
      <c r="H9" s="158"/>
      <c r="I9" s="157">
        <f t="shared" ref="I9:I12" si="0">ROUND(E9*H9,2)</f>
        <v>0</v>
      </c>
      <c r="J9" s="158"/>
      <c r="K9" s="157">
        <f t="shared" ref="K9:K12" si="1">ROUND(E9*J9,2)</f>
        <v>0</v>
      </c>
      <c r="L9" s="157">
        <v>21</v>
      </c>
      <c r="M9" s="157">
        <f t="shared" ref="M9:M12" si="2">G9*(1+L9/100)</f>
        <v>0</v>
      </c>
      <c r="N9" s="157">
        <v>0</v>
      </c>
      <c r="O9" s="157">
        <f t="shared" ref="O9:O12" si="3">ROUND(E9*N9,2)</f>
        <v>0</v>
      </c>
      <c r="P9" s="157">
        <v>0</v>
      </c>
      <c r="Q9" s="157">
        <f t="shared" ref="Q9:Q12" si="4">ROUND(E9*P9,2)</f>
        <v>0</v>
      </c>
      <c r="R9" s="157"/>
      <c r="S9" s="157" t="s">
        <v>193</v>
      </c>
      <c r="T9" s="157" t="s">
        <v>185</v>
      </c>
      <c r="U9" s="157">
        <v>0</v>
      </c>
      <c r="V9" s="157">
        <f t="shared" ref="V9:V12" si="5">ROUND(E9*U9,2)</f>
        <v>0</v>
      </c>
      <c r="W9" s="157"/>
      <c r="X9" s="157" t="s">
        <v>108</v>
      </c>
      <c r="Y9" s="147"/>
      <c r="Z9" s="147"/>
      <c r="AA9" s="147"/>
      <c r="AB9" s="147"/>
      <c r="AC9" s="147"/>
      <c r="AD9" s="147"/>
      <c r="AE9" s="147"/>
      <c r="AF9" s="147"/>
      <c r="AG9" s="147" t="s">
        <v>382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0" outlineLevel="1" x14ac:dyDescent="0.25">
      <c r="A10" s="194">
        <v>2</v>
      </c>
      <c r="B10" s="195" t="s">
        <v>383</v>
      </c>
      <c r="C10" s="196" t="s">
        <v>384</v>
      </c>
      <c r="D10" s="197" t="s">
        <v>381</v>
      </c>
      <c r="E10" s="198">
        <v>1</v>
      </c>
      <c r="F10" s="199"/>
      <c r="G10" s="200">
        <v>0</v>
      </c>
      <c r="H10" s="158"/>
      <c r="I10" s="157">
        <f t="shared" si="0"/>
        <v>0</v>
      </c>
      <c r="J10" s="158"/>
      <c r="K10" s="157">
        <f t="shared" si="1"/>
        <v>0</v>
      </c>
      <c r="L10" s="157">
        <v>21</v>
      </c>
      <c r="M10" s="157">
        <f t="shared" si="2"/>
        <v>0</v>
      </c>
      <c r="N10" s="157">
        <v>0</v>
      </c>
      <c r="O10" s="157">
        <f t="shared" si="3"/>
        <v>0</v>
      </c>
      <c r="P10" s="157">
        <v>0</v>
      </c>
      <c r="Q10" s="157">
        <f t="shared" si="4"/>
        <v>0</v>
      </c>
      <c r="R10" s="157"/>
      <c r="S10" s="157" t="s">
        <v>193</v>
      </c>
      <c r="T10" s="157" t="s">
        <v>185</v>
      </c>
      <c r="U10" s="157">
        <v>0</v>
      </c>
      <c r="V10" s="157">
        <f t="shared" si="5"/>
        <v>0</v>
      </c>
      <c r="W10" s="157"/>
      <c r="X10" s="157" t="s">
        <v>108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109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94">
        <v>3</v>
      </c>
      <c r="B11" s="195" t="s">
        <v>385</v>
      </c>
      <c r="C11" s="196" t="s">
        <v>386</v>
      </c>
      <c r="D11" s="197" t="s">
        <v>381</v>
      </c>
      <c r="E11" s="198">
        <v>1</v>
      </c>
      <c r="F11" s="199"/>
      <c r="G11" s="200">
        <v>0</v>
      </c>
      <c r="H11" s="158"/>
      <c r="I11" s="157">
        <f t="shared" si="0"/>
        <v>0</v>
      </c>
      <c r="J11" s="158"/>
      <c r="K11" s="157">
        <f t="shared" si="1"/>
        <v>0</v>
      </c>
      <c r="L11" s="157">
        <v>21</v>
      </c>
      <c r="M11" s="157">
        <f t="shared" si="2"/>
        <v>0</v>
      </c>
      <c r="N11" s="157">
        <v>0</v>
      </c>
      <c r="O11" s="157">
        <f t="shared" si="3"/>
        <v>0</v>
      </c>
      <c r="P11" s="157">
        <v>0</v>
      </c>
      <c r="Q11" s="157">
        <f t="shared" si="4"/>
        <v>0</v>
      </c>
      <c r="R11" s="157"/>
      <c r="S11" s="157" t="s">
        <v>193</v>
      </c>
      <c r="T11" s="157" t="s">
        <v>185</v>
      </c>
      <c r="U11" s="157">
        <v>0</v>
      </c>
      <c r="V11" s="157">
        <f t="shared" si="5"/>
        <v>0</v>
      </c>
      <c r="W11" s="157"/>
      <c r="X11" s="157" t="s">
        <v>108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109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94">
        <v>6</v>
      </c>
      <c r="B12" s="195" t="s">
        <v>387</v>
      </c>
      <c r="C12" s="196" t="s">
        <v>388</v>
      </c>
      <c r="D12" s="197" t="s">
        <v>381</v>
      </c>
      <c r="E12" s="198">
        <v>1</v>
      </c>
      <c r="F12" s="199"/>
      <c r="G12" s="200">
        <v>0</v>
      </c>
      <c r="H12" s="158"/>
      <c r="I12" s="157">
        <f t="shared" si="0"/>
        <v>0</v>
      </c>
      <c r="J12" s="158"/>
      <c r="K12" s="157">
        <f t="shared" si="1"/>
        <v>0</v>
      </c>
      <c r="L12" s="157">
        <v>21</v>
      </c>
      <c r="M12" s="157">
        <f t="shared" si="2"/>
        <v>0</v>
      </c>
      <c r="N12" s="157">
        <v>0</v>
      </c>
      <c r="O12" s="157">
        <f t="shared" si="3"/>
        <v>0</v>
      </c>
      <c r="P12" s="157">
        <v>0</v>
      </c>
      <c r="Q12" s="157">
        <f t="shared" si="4"/>
        <v>0</v>
      </c>
      <c r="R12" s="157"/>
      <c r="S12" s="157" t="s">
        <v>193</v>
      </c>
      <c r="T12" s="157" t="s">
        <v>185</v>
      </c>
      <c r="U12" s="157">
        <v>0</v>
      </c>
      <c r="V12" s="157">
        <f t="shared" si="5"/>
        <v>0</v>
      </c>
      <c r="W12" s="157"/>
      <c r="X12" s="157" t="s">
        <v>108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109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x14ac:dyDescent="0.25">
      <c r="A13" s="3"/>
      <c r="B13" s="4"/>
      <c r="C13" s="191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AE13">
        <v>15</v>
      </c>
      <c r="AF13">
        <v>21</v>
      </c>
      <c r="AG13" t="s">
        <v>89</v>
      </c>
    </row>
    <row r="14" spans="1:60" ht="13" x14ac:dyDescent="0.25">
      <c r="A14" s="150"/>
      <c r="B14" s="151" t="s">
        <v>31</v>
      </c>
      <c r="C14" s="192"/>
      <c r="D14" s="152"/>
      <c r="E14" s="153"/>
      <c r="F14" s="153"/>
      <c r="G14" s="183">
        <f>G8</f>
        <v>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AE14">
        <f>SUMIF(L7:L12,AE13,G7:G12)</f>
        <v>0</v>
      </c>
      <c r="AF14">
        <f>SUMIF(L7:L12,AF13,G7:G12)</f>
        <v>0</v>
      </c>
      <c r="AG14" t="s">
        <v>262</v>
      </c>
    </row>
    <row r="15" spans="1:60" x14ac:dyDescent="0.25">
      <c r="A15" s="3"/>
      <c r="B15" s="4"/>
      <c r="C15" s="191"/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60" x14ac:dyDescent="0.25">
      <c r="A16" s="3"/>
      <c r="B16" s="4"/>
      <c r="C16" s="191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33" x14ac:dyDescent="0.25">
      <c r="A17" s="276" t="s">
        <v>389</v>
      </c>
      <c r="B17" s="276"/>
      <c r="C17" s="277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33" x14ac:dyDescent="0.25">
      <c r="A18" s="257"/>
      <c r="B18" s="258"/>
      <c r="C18" s="259"/>
      <c r="D18" s="258"/>
      <c r="E18" s="258"/>
      <c r="F18" s="258"/>
      <c r="G18" s="260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AG18" t="s">
        <v>264</v>
      </c>
    </row>
    <row r="19" spans="1:33" x14ac:dyDescent="0.25">
      <c r="A19" s="261"/>
      <c r="B19" s="262"/>
      <c r="C19" s="263"/>
      <c r="D19" s="262"/>
      <c r="E19" s="262"/>
      <c r="F19" s="262"/>
      <c r="G19" s="264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5">
      <c r="A20" s="261"/>
      <c r="B20" s="262"/>
      <c r="C20" s="263"/>
      <c r="D20" s="262"/>
      <c r="E20" s="262"/>
      <c r="F20" s="262"/>
      <c r="G20" s="264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5">
      <c r="A21" s="261"/>
      <c r="B21" s="262"/>
      <c r="C21" s="263"/>
      <c r="D21" s="262"/>
      <c r="E21" s="262"/>
      <c r="F21" s="262"/>
      <c r="G21" s="264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33" x14ac:dyDescent="0.25">
      <c r="A22" s="265"/>
      <c r="B22" s="266"/>
      <c r="C22" s="267"/>
      <c r="D22" s="266"/>
      <c r="E22" s="266"/>
      <c r="F22" s="266"/>
      <c r="G22" s="268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33" x14ac:dyDescent="0.25">
      <c r="A23" s="3"/>
      <c r="B23" s="4"/>
      <c r="C23" s="191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33" x14ac:dyDescent="0.25">
      <c r="C24" s="193"/>
      <c r="D24" s="10"/>
      <c r="AG24" t="s">
        <v>265</v>
      </c>
    </row>
    <row r="25" spans="1:33" x14ac:dyDescent="0.25">
      <c r="D25" s="10"/>
    </row>
    <row r="26" spans="1:33" x14ac:dyDescent="0.25">
      <c r="D26" s="10"/>
    </row>
    <row r="27" spans="1:33" x14ac:dyDescent="0.25">
      <c r="D27" s="10"/>
    </row>
    <row r="28" spans="1:33" x14ac:dyDescent="0.25">
      <c r="D28" s="10"/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</sheetData>
  <mergeCells count="6">
    <mergeCell ref="A18:G22"/>
    <mergeCell ref="A1:G1"/>
    <mergeCell ref="C2:G2"/>
    <mergeCell ref="C3:G3"/>
    <mergeCell ref="C4:G4"/>
    <mergeCell ref="A17:C17"/>
  </mergeCells>
  <pageMargins left="0.59055118110236204" right="0.196850393700787" top="0.78740157499999996" bottom="0.78740157499999996" header="0.3" footer="0.3"/>
  <pageSetup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SO01 01 Pol</vt:lpstr>
      <vt:lpstr>SO02 01 Pol</vt:lpstr>
      <vt:lpstr>SO03 01 Pol</vt:lpstr>
      <vt:lpstr>VRN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01 Pol'!Názvy_tisku</vt:lpstr>
      <vt:lpstr>'SO02 01 Pol'!Názvy_tisku</vt:lpstr>
      <vt:lpstr>'SO03 01 Pol'!Názvy_tisku</vt:lpstr>
      <vt:lpstr>'VRN 01 Pol'!Názvy_tisku</vt:lpstr>
      <vt:lpstr>oadresa</vt:lpstr>
      <vt:lpstr>Stavba!Objednatel</vt:lpstr>
      <vt:lpstr>Stavba!Objekt</vt:lpstr>
      <vt:lpstr>'SO01 01 Pol'!Oblast_tisku</vt:lpstr>
      <vt:lpstr>'SO02 01 Pol'!Oblast_tisku</vt:lpstr>
      <vt:lpstr>'SO03 01 Pol'!Oblast_tisku</vt:lpstr>
      <vt:lpstr>Stavba!Oblast_tisku</vt:lpstr>
      <vt:lpstr>'VRN 01 Pol'!Oblast_tisku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420737756902</dc:creator>
  <cp:lastModifiedBy>Adéla Palovská</cp:lastModifiedBy>
  <cp:lastPrinted>2019-03-19T12:27:02Z</cp:lastPrinted>
  <dcterms:created xsi:type="dcterms:W3CDTF">2009-04-08T07:15:50Z</dcterms:created>
  <dcterms:modified xsi:type="dcterms:W3CDTF">2022-08-25T15:36:34Z</dcterms:modified>
</cp:coreProperties>
</file>