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madmincz-my.sharepoint.com/personal/krehacek_kmadmin_cz/Documents/01_KM admin/SERVER_KM admin/03_Výběrka/01_Zakázky/2022036-V - KM nábytek/01/P5_rozpočet-část 1/"/>
    </mc:Choice>
  </mc:AlternateContent>
  <xr:revisionPtr revIDLastSave="53" documentId="11_7BDB908C80FE36A7ED5EF1DBB2486899AD7C53BA" xr6:coauthVersionLast="47" xr6:coauthVersionMax="47" xr10:uidLastSave="{81D6536B-D5EC-4233-8A94-F85882FC5DB0}"/>
  <bookViews>
    <workbookView xWindow="-120" yWindow="-120" windowWidth="29040" windowHeight="15720" activeTab="2" xr2:uid="{00000000-000D-0000-FFFF-FFFF00000000}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Pol!$A$1:$H$44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9" i="1" l="1"/>
  <c r="C48" i="1"/>
  <c r="C47" i="1"/>
  <c r="G42" i="12"/>
  <c r="G41" i="12"/>
  <c r="G40" i="12"/>
  <c r="G39" i="12"/>
  <c r="G38" i="12"/>
  <c r="G37" i="12"/>
  <c r="G36" i="12"/>
  <c r="G35" i="12"/>
  <c r="G34" i="12"/>
  <c r="G33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5" i="12"/>
  <c r="G14" i="12"/>
  <c r="G13" i="12"/>
  <c r="G12" i="12"/>
  <c r="G11" i="12"/>
  <c r="G10" i="12"/>
  <c r="G9" i="12"/>
  <c r="G32" i="12" l="1"/>
  <c r="I49" i="1" s="1"/>
  <c r="G16" i="12"/>
  <c r="I48" i="1" s="1"/>
  <c r="G8" i="12"/>
  <c r="I17" i="1" l="1"/>
  <c r="G44" i="12"/>
  <c r="I47" i="1"/>
  <c r="P44" i="12"/>
  <c r="F39" i="1" s="1"/>
  <c r="F40" i="1" s="1"/>
  <c r="Q44" i="12"/>
  <c r="G39" i="1" s="1"/>
  <c r="G27" i="1"/>
  <c r="J28" i="1"/>
  <c r="J26" i="1"/>
  <c r="G38" i="1"/>
  <c r="F38" i="1"/>
  <c r="J23" i="1"/>
  <c r="J24" i="1"/>
  <c r="J25" i="1"/>
  <c r="J27" i="1"/>
  <c r="E24" i="1"/>
  <c r="E26" i="1"/>
  <c r="H39" i="1" l="1"/>
  <c r="H40" i="1" s="1"/>
  <c r="G40" i="1"/>
  <c r="G28" i="1" s="1"/>
  <c r="I18" i="1"/>
  <c r="I39" i="1" l="1"/>
  <c r="I40" i="1" s="1"/>
  <c r="J39" i="1" s="1"/>
  <c r="J40" i="1" s="1"/>
  <c r="G24" i="1"/>
  <c r="I50" i="1" l="1"/>
  <c r="I16" i="1"/>
  <c r="I21" i="1" s="1"/>
  <c r="G25" i="1" s="1"/>
  <c r="G26" i="1" s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<sst xmlns="http://schemas.openxmlformats.org/spreadsheetml/2006/main" count="272" uniqueCount="146">
  <si>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</si>
  <si>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</si>
  <si>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</si>
  <si>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</si>
  <si>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</si>
  <si>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</si>
  <si>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</si>
  <si>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</si>
  <si>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</si>
  <si>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</si>
  <si>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</si>
  <si>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</si>
  <si>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</si>
  <si>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</si>
  <si>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</si>
  <si>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</si>
  <si>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</si>
  <si>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</si>
  <si>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</si>
  <si>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</si>
  <si>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</si>
  <si>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</si>
  <si>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</si>
  <si>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</si>
  <si>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</si>
  <si>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</si>
  <si>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</si>
  <si>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</si>
  <si>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</si>
  <si>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</si>
  <si>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</si>
  <si>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</si>
  <si>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</si>
  <si>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</si>
  <si>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</si>
  <si>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</si>
  <si>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</si>
  <si>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</si>
  <si>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</si>
  <si>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</si>
  <si>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</si>
  <si>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ZŠ Pelhřimov - SO 01 střešní nástavba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</si>
  <si>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</si>
  <si>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</si>
  <si>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</si>
  <si>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</si>
  <si>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</si>
  <si>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</si>
  <si>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</si>
  <si>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</si>
  <si>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</si>
  <si>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</si>
  <si>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</si>
  <si>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</si>
  <si>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</si>
  <si>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</si>
  <si>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</si>
  <si>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</si>
  <si>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</si>
  <si>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</si>
  <si>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</si>
  <si>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</si>
  <si>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</si>
  <si>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</si>
  <si>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</si>
  <si>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</si>
  <si>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VV</t>
  </si>
  <si>
    <t>kus</t>
  </si>
  <si>
    <t/>
  </si>
  <si>
    <t>SUM</t>
  </si>
  <si>
    <t>vlastní</t>
  </si>
  <si>
    <t>BD Havlíčkova</t>
  </si>
  <si>
    <t>Interiér</t>
  </si>
  <si>
    <t>Bytový dům</t>
  </si>
  <si>
    <t>790.1</t>
  </si>
  <si>
    <t>Vnitřní vybavení - SÉRIOVÝ NÁBYTEK - SKŘÍNĚ (N)</t>
  </si>
  <si>
    <t>N1</t>
  </si>
  <si>
    <t>SKŘÍŇ S VĚŠÁKOVOU TYČÍ A POLICÍ
ROZMĚR: 800x1920x600 MM
LAMINO DEKOR DUB NATURAL 37307 AN
REKTIFIKAČNÍ NOŽKY VÝŠKY 2 CM
ROZVOROVÝ ZÁMEK POD ÚCHYTKU
ÚCHYTKA USH HRANATÁ
V KVALITĚ VÝROBKU - S 5 80 61 HOBIS,kotvení,doplňky,detaily,D+M</t>
  </si>
  <si>
    <t>N2</t>
  </si>
  <si>
    <t>POLICOVÁ SKŘÍŇ
ROZMĚR: 800x1920x400 MM
LAMINO DEKOR DUB NATURAL 37307 AN
REKTIFIKAČNÍ NOŽKY VÝŠKY 2 CM
ROZVOROVÝ ZÁMEK POD ÚCHYTKU
ÚCHYTKA USH HRANATÁ
V KVALITĚ VÝROBKU - SZR 5 80 00 HOBIS,kotvení,doplňky,detaily,D+M</t>
  </si>
  <si>
    <t>N3</t>
  </si>
  <si>
    <t>POLICOVÁ SKŘÍŇ
ROZMĚR: 800x1920x600 MM
LAMINO DEKOR DUB NATURAL 37307 AN
REKTIFIKAČNÍ NOŽKY VÝŠKY 2 CM
ROZVOROVÝ ZÁMEK POD ÚCHYTKU
ÚCHYTKA USH HRANATÁ
V KVALITĚ VÝROBKU - "SZR 5 80 60" HOBIS,kotvení,doplňky,detaily,D+M</t>
  </si>
  <si>
    <t>N4</t>
  </si>
  <si>
    <t>POLICOVÁ SKŘÍŇ PRO KÁVOVAR
ROZMĚR: 800x1920x600 MM
LAMINO DEKOR DUB NATURAL 37307 AN
REKTIFIKAČNÍ NOŽKY VÝŠKY 2 CM
ÚCHYTKA USH HRANATÁ
V KVALITĚ VÝROBKU - "S 5 80 60" HOBIS,kotvení,doplňky,detaily,D+M</t>
  </si>
  <si>
    <t>N5</t>
  </si>
  <si>
    <t>NÍZKÁ SKŘÍŇ S POLICEMI
ROZMĚR: 800x1152x400 MM
LAMINO DEKOR DUB NATURAL 37307 AN
REKTIFIKAČNÍ NOŽKY VÝŠKY 2 CM
UZAMYKATELNÁ
ÚCHYTKA USH HRANATÁ
V KVALITĚ VÝROBKU - SZ 3 80 01 NOBIS,kotvení,doplňky,detaily,D+M</t>
  </si>
  <si>
    <t>N6</t>
  </si>
  <si>
    <t>DVOUDÍLNÁ KOVOVÁ ŠATNÍ SKŘÍŇ
BARVA ŠEDÁ
ROZMĚR - 800x1800x500 MM
VÝBAVA KAŽDÉHO DÍLU - 1 POLICE, POD NÍŽ JE TYČ SE 
2 POSUVNÝMI HÁČKY
VĚTRACÍ OTVORY VE DVEŘÍCH
UZAMYKATELNÁ
V KVALITĚ VÝROBKU SS 40-2,kotvení,doplňky,detaily,D+M</t>
  </si>
  <si>
    <t>N7</t>
  </si>
  <si>
    <t>OTEVŘENÁ POLICOVÁ SKŘÍŇ
ROZMĚR: 800x1920x500 MM
LAMINO DEKOR DUB NATURAL 37307 AN
REKTIFIKAČNÍ NOŽKY VÝŠKY 2 CM
V KVALITĚ VÝROBKU - S 5 80 HOBIS,kotvení,doplňky,detaily,D+M</t>
  </si>
  <si>
    <t>790.2</t>
  </si>
  <si>
    <t>Vnitřní vybavení - SÉRIOVÝ NÁBYTEK - STŮL (S)</t>
  </si>
  <si>
    <t>S1</t>
  </si>
  <si>
    <t>STŮL
ROZMĚR - 1600x755x800 MM
PODNOŽ UNI - BÍLÁ BARVA RAL 9016
STOLOVÁ DESKA - LAMINO DEKOR DUB NATURAL 37307 AN
BEZ PRŮCHODEK PRO KABELY
V KVALITĚ VÝROBKU - UJ 1600 HOBIS,kotvení,doplňky,detaily,D+M</t>
  </si>
  <si>
    <t>S2</t>
  </si>
  <si>
    <t>STŮL
ROZMĚR - 1800x755x800 MM
MATERIÁL: LAMINO DEKOR DUB NATURAL 37307 AN
PRŮCHODKY PRO KABELY
S VÝSUVEM NA KLÁVESNICI - VHS D 70x40
ZÁVĚSNÝ KOŠ NA PC - PC RACK, BARVA ČERNÁ
V KVALITĚ VÝROBKU - GS 1800 HOBIS,kotvení,doplňky,detaily,D+M</t>
  </si>
  <si>
    <t>S3</t>
  </si>
  <si>
    <t>KONTEJNER, MOBILNÍ
ROZMĚR - 400x600x600 MM
MATERIÁL - LAMINO DEKOR DUB NATURAL 37307 AN
ÚCHYTKY USH HRANATÉ
UZAMYKATELNÝ
V KVALITĚ VÝROBKU - K 24 C HOBIS,kotvení,doplňky,detaily,D+M</t>
  </si>
  <si>
    <t>S4</t>
  </si>
  <si>
    <t>STŮL
ROZMĚR - 1400x755x800 MM
PODNOŽ UNI - BÍLÁ BARVA RAL 9016
STOLOVÁ DESKA - LAMINO DEKOR DUB NATURAL 37307 AN
BEZ PRŮCHODEK PRO KABELY
V KVALITĚ VÝROBKU - UJ 1400 HOBIS,kotvení,doplňky,detaily,D+M</t>
  </si>
  <si>
    <t>S5</t>
  </si>
  <si>
    <t>STŮL
ROZMĚR - 1800x755x800 MM
PODNOŽ UNI - BÍLÁ BARVA RAL 9016
STOLOVÁ DESKA - LAMINO DEKOR DUB NATURAL 37307 AN
PRŮCHODKY PRO KABELY
V KVALITĚ VÝROBKU - US O 1800 HOBIS,kotvení,doplňky,detaily,D+M</t>
  </si>
  <si>
    <t>S6</t>
  </si>
  <si>
    <t>STŮL
ROZMĚR - 1800x755x800 MM
PODNOŽ UNI - BÍLÁ BARVA RAL 9016
STOLOVÁ DESKA - LAMINO DEKOR DUB NATURAL 37307 AN
PRŮCHODKY PRO KABELY
S VÝSUVEM NA KLÁVESNICI - V KVALITĚ VÝROBKU VHS D 70x40
ZÁVĚSNÝ KOŠ NA PC - PC RACK, BARVA ČERNÁ
SPOJOVACÍ ÚHELNÍK V KVALITĚ VÝROBKU UL 800
V KVALITĚ VÝROBKU - US O 1800 R HOBIS,kotvení,doplňky,detaily,D+M</t>
  </si>
  <si>
    <t>S7</t>
  </si>
  <si>
    <t>STŮL
ROZMĚR - 1400x755x800 MM
PODNOŽ UNI - BÍLÁ BARVA RAL 9016
STOLOVÁ DESKA - LAMINO DEKOR DUB NATURAL 37307 AN
PRŮCHODKY PRO KABELY
V KVALITĚ VÝROBKU - US 1400 HOBIS,kotvení,doplňky,detaily,D+M</t>
  </si>
  <si>
    <t>S8</t>
  </si>
  <si>
    <t>STŮL
ROZMĚR - 1600x755x800 MM
PODNOŽ UNI - BÍLÁ BARVA RAL 9016
STOLOVÁ DESKA - LAMINO DEKOR DUB NATURAL 37307 AN
PRŮCHODKY PRO KABELY
S VÝSUVEM NA KLÁVESNICI - V KVALITĚ VÝROBKU VHS D 70x40
ZÁVĚSNÝ KOŠ NA PC - PC RACK, BARVA ČERNÁ
V KVALITĚ VÝROBKU - US 1600 HOBIS,kotvení,doplňky,detaily,D+M</t>
  </si>
  <si>
    <t>S9</t>
  </si>
  <si>
    <t>STŮL
ROZMĚR - 1400x755x800 MM
PODNOŽ UNI - ŠEDÁ BARVA RAL 9006
STOLOVÁ DESKA - LAMINO DEKOR DUB NATURAL 37307 AN
BEZ PRŮCHODEK PRO KABELY
V KVALITĚ VÝROBKU - UJ 1400 HOBIS,kotvení,doplňky,detaily,D+M</t>
  </si>
  <si>
    <t>S10</t>
  </si>
  <si>
    <t>STŮL
ROZMĚR - 1200x755x800 mm
PODNOŽ UNI - BÍLÁ BARVA RAL 9016
STOLOVÁ DESKA - LAMINO DEKOR DUB NATURAL 37307 AN
PRŮCHODKY PRO KABELY
V KVALITĚ VÝROBKU - US 1200 HOBIS,kotvení,doplňky,detaily,D+M</t>
  </si>
  <si>
    <t>S11</t>
  </si>
  <si>
    <t>STŮL
ROZMĚR - 1200x755x600 mm
PODNOŽ UNI - ŠEDÁ BARVA RAL  9006
STOLOVÁ DESKA - LAMINO DEKOR DUB NATURAL 37307 AN
BEZ PRŮCHODEK PRO KABELY
V KVALITĚ VÝROBKU - UE 1200 HOBIS,kotvení,doplňky,detaily,D+M</t>
  </si>
  <si>
    <t>S12</t>
  </si>
  <si>
    <t>STŮL
ROZMĚR - 1600x755x800 mm
MATERIÁL - LAMINO DEKOR DUB NATURAL 37307 AN
PRŮCHODKY PRO KABELY
S VÝSUVEM NA KLÁVESNICI - V KVALITĚ VÝROBKU VHS D 70x40
ZÁVĚSNÝ KOŠ NA PC - PC RACK, BARVA ČERNÁ
V KVALITĚ VÝROBKU - GS 1600 HOBIS,kotvení,doplňky,detaily,D+M</t>
  </si>
  <si>
    <t>S13</t>
  </si>
  <si>
    <t>STŮL
ROZMĚR: 1400x755x800 mm
MATERIÁL -  LAMINO DEKOR DUB NATURAL 37307 AN
PRŮCHODKY PRO KABELY
PEVNÝ ZÁSUVKOVÝ PANEL PGCZ 021 DO PRŮCHODKY - 2 KUSY NA KAŽDÝ STŮL
V KVALITĚ VÝROBKU -  GS 1400 HOBIS,kotvení,doplňky,detaily,D+M</t>
  </si>
  <si>
    <t>S14</t>
  </si>
  <si>
    <t>STŮL
ROZMĚR: 1400x755x800 mm
PODNOŽ UNI - BÍLÁ BARVA RAL 9016
STOLOVÁ DESKA - LAMINO DEKOR DUB NATURAL 37307 AN
BEZ PRŮCHODEK PRO KABELY
PEVNÝ ZÁSUVKOVÝ PANEL PGCZ 021 DO PRŮCHODKY - 2 KUSY NA KAŽDÝ STŮL 
(NUTNÉ UDĚLAT PRŮCHODKU PRO ZÁSUVKU - UPROSTŘED STOLU VIZ PŮDORYS)
V KVALITĚ VÝROBKU - UJ 1400 HOBIS,kotvení,doplňky,detaily,D+M</t>
  </si>
  <si>
    <t>S15</t>
  </si>
  <si>
    <t>STŮL
MATERIÁL - 1400x755x800 mm
PODNOŽ - ŠEDÁ BARVA RAL  9006
STOLOVÁ DESKA - LAMINO DEKOR DUB NATURAL 37307 AN
S VÝSUVEM NA KLÁVESNICI - V KVALITĚ VÝROBKU VHS D 70x40
V KVALITĚ VÝROBKU - CP 1200 3 HOBIS,kotvení,doplňky,detaily,D+M</t>
  </si>
  <si>
    <t>790.4</t>
  </si>
  <si>
    <t>Vnitřní vybavení - VOLNÝ SÉRIOVÝ NÁBYTEK (V)</t>
  </si>
  <si>
    <t>V1</t>
  </si>
  <si>
    <t>KOVOVÝ VĚŠÁK
BÍLÁ BARVA
V KVALITĚ VÝROBKU EKRAR, IKEA,doplňky,detaily,D+M</t>
  </si>
  <si>
    <t>V2</t>
  </si>
  <si>
    <t>KANCELÁŘSKÁ ŽIDLE
V KVALITĚ VÝROBKU-  ŽIDLE SPACE, 
BARVA ČERNÁ,doplňky,detaily,D+M</t>
  </si>
  <si>
    <t>V3</t>
  </si>
  <si>
    <t>PARAVAN NA STŮL 
SVĚTLE ŠEDÁ BARVA
V KVALITĚ VÝROBKU - TPA S 1800 SK 2 ,doplňky,detaily,D+M</t>
  </si>
  <si>
    <t>V4</t>
  </si>
  <si>
    <t>BEZRÁMOVÁ MAGNETICKÁ POPISOVACÍ NÁSTĚNKA
ROZMĚR 1480 MM x 980 MM,doplňky,detaily,D+M</t>
  </si>
  <si>
    <t>V5</t>
  </si>
  <si>
    <t>3MÍSTNÁ POHOVKA
V KVALITĚ VÝROBKU - LEJDE ŠEDÁ/ČERNÁM ÄPPLARYD - IKEA,doplňky,detaily,D+M</t>
  </si>
  <si>
    <t>V6</t>
  </si>
  <si>
    <t>PARAVAN NA STŮL
SVĚTLE ŠEDÁ BARVA
V KVALITĚ VÝROBKU TPA S 1600 SK 1
+ STŘEDNÍK,doplňky,detaily,D+M</t>
  </si>
  <si>
    <t>V7</t>
  </si>
  <si>
    <t>KANCELÁŘSKÁ ŽIDLE 
V KVALITĚ VÝROBKU - CALYPSO XL BP, BARVA ČERNÁ 1111,doplňky,detaily,D+M</t>
  </si>
  <si>
    <t>V8</t>
  </si>
  <si>
    <t>KANCELÁŘSKÁ ŽIDLE
V KVALITĚ VÝROBKU - MEROPE BP BARVA IW - 07 ANTRACIT,doplňky,detaily,D+M</t>
  </si>
  <si>
    <t>V9</t>
  </si>
  <si>
    <t>KONFERENČNÍ OCELOVÁ ŽIDLE
V KVALITĚ VÝROBKU - CONFERENCE 155-N1 (LD SEATING), BARVA LÁTKY ČERNÁ,doplňky,detaily,D+M</t>
  </si>
  <si>
    <t>V10</t>
  </si>
  <si>
    <t>KONFERENČNÍ OCELOVÁ ŽIDLE
BARVA LÁTKY ČERNÁ - CONFERENCE 155 - N4 (LD SEATING), BARVA LÁTKY ČERNÁ,doplňky,detaily,D+M</t>
  </si>
  <si>
    <t>Bytový dům - sériový nábytek</t>
  </si>
  <si>
    <t>Interiér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</si>
</sst>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0" fillId="2" borderId="10" xfId="0" applyFill="1" applyBorder="1" applyAlignment="1">
      <alignment vertical="top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0" fillId="2" borderId="37" xfId="0" applyFill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9" fontId="7" fillId="0" borderId="10" xfId="0" applyNumberFormat="1" applyFont="1" applyBorder="1" applyAlignment="1">
      <alignment vertical="center"/>
    </xf>
    <xf numFmtId="0" fontId="16" fillId="0" borderId="0" xfId="0" applyFont="1"/>
    <xf numFmtId="0" fontId="16" fillId="0" borderId="26" xfId="0" applyFont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49" fontId="0" fillId="2" borderId="10" xfId="0" applyNumberFormat="1" applyFill="1" applyBorder="1" applyAlignment="1">
      <alignment vertical="top"/>
    </xf>
    <xf numFmtId="49" fontId="0" fillId="2" borderId="38" xfId="0" applyNumberFormat="1" applyFill="1" applyBorder="1" applyAlignment="1">
      <alignment vertical="top"/>
    </xf>
    <xf numFmtId="0" fontId="16" fillId="0" borderId="38" xfId="0" applyNumberFormat="1" applyFont="1" applyBorder="1" applyAlignment="1">
      <alignment horizontal="left" vertical="top" wrapText="1"/>
    </xf>
    <xf numFmtId="0" fontId="16" fillId="0" borderId="37" xfId="0" applyFont="1" applyBorder="1" applyAlignment="1">
      <alignment horizontal="center" vertical="top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0" fontId="7" fillId="0" borderId="6" xfId="0" applyNumberFormat="1" applyFont="1" applyBorder="1" applyAlignment="1">
      <alignment vertical="center" wrapText="1"/>
    </xf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0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" fontId="16" fillId="5" borderId="33" xfId="0" applyNumberFormat="1" applyFont="1" applyFill="1" applyBorder="1" applyAlignment="1">
      <alignment vertical="top" shrinkToFit="1"/>
    </xf>
    <xf numFmtId="4" fontId="16" fillId="5" borderId="38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3"/>
  <sheetViews>
    <sheetView showGridLines="0" view="pageBreakPreview" topLeftCell="B1" zoomScaleNormal="100" zoomScaleSheetLayoutView="100" workbookViewId="0">
      <selection activeCell="L6" sqref="L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34</v>
      </c>
      <c r="B1" s="190" t="s">
        <v>38</v>
      </c>
      <c r="C1" s="191"/>
      <c r="D1" s="191"/>
      <c r="E1" s="191"/>
      <c r="F1" s="191"/>
      <c r="G1" s="191"/>
      <c r="H1" s="191"/>
      <c r="I1" s="191"/>
      <c r="J1" s="192"/>
    </row>
    <row r="2" spans="1:15" ht="23.25" customHeight="1" x14ac:dyDescent="0.2">
      <c r="A2" s="4"/>
      <c r="B2" s="79" t="s">
        <v>36</v>
      </c>
      <c r="C2" s="80"/>
      <c r="D2" s="208" t="s">
        <v>71</v>
      </c>
      <c r="E2" s="209"/>
      <c r="F2" s="209"/>
      <c r="G2" s="209"/>
      <c r="H2" s="209"/>
      <c r="I2" s="209"/>
      <c r="J2" s="210"/>
      <c r="O2" s="2"/>
    </row>
    <row r="3" spans="1:15" ht="23.25" customHeight="1" x14ac:dyDescent="0.2">
      <c r="A3" s="4"/>
      <c r="B3" s="81" t="s">
        <v>39</v>
      </c>
      <c r="C3" s="82"/>
      <c r="D3" s="211" t="s">
        <v>144</v>
      </c>
      <c r="E3" s="212"/>
      <c r="F3" s="212"/>
      <c r="G3" s="212"/>
      <c r="H3" s="212"/>
      <c r="I3" s="212"/>
      <c r="J3" s="213"/>
    </row>
    <row r="4" spans="1:15" ht="23.25" customHeight="1" x14ac:dyDescent="0.2">
      <c r="A4" s="4"/>
      <c r="B4" s="83" t="s">
        <v>40</v>
      </c>
      <c r="C4" s="84"/>
      <c r="D4" s="225" t="s">
        <v>145</v>
      </c>
      <c r="E4" s="226"/>
      <c r="F4" s="226"/>
      <c r="G4" s="226"/>
      <c r="H4" s="226"/>
      <c r="I4" s="226"/>
      <c r="J4" s="227"/>
    </row>
    <row r="5" spans="1:15" ht="24" customHeight="1" x14ac:dyDescent="0.2">
      <c r="A5" s="4"/>
      <c r="B5" s="45" t="s">
        <v>21</v>
      </c>
      <c r="C5" s="5"/>
      <c r="D5" s="85"/>
      <c r="E5" s="25"/>
      <c r="F5" s="25"/>
      <c r="G5" s="25"/>
      <c r="H5" s="27" t="s">
        <v>31</v>
      </c>
      <c r="I5" s="85"/>
      <c r="J5" s="11"/>
    </row>
    <row r="6" spans="1:15" ht="15.75" customHeight="1" x14ac:dyDescent="0.2">
      <c r="A6" s="4"/>
      <c r="B6" s="39"/>
      <c r="C6" s="25"/>
      <c r="D6" s="85"/>
      <c r="E6" s="25"/>
      <c r="F6" s="25"/>
      <c r="G6" s="25"/>
      <c r="H6" s="27" t="s">
        <v>32</v>
      </c>
      <c r="I6" s="85"/>
      <c r="J6" s="11"/>
    </row>
    <row r="7" spans="1:15" ht="15.75" customHeight="1" x14ac:dyDescent="0.2">
      <c r="A7" s="4"/>
      <c r="B7" s="40"/>
      <c r="C7" s="86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31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32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03"/>
      <c r="E11" s="203"/>
      <c r="F11" s="203"/>
      <c r="G11" s="203"/>
      <c r="H11" s="27" t="s">
        <v>31</v>
      </c>
      <c r="I11" s="88"/>
      <c r="J11" s="11"/>
    </row>
    <row r="12" spans="1:15" ht="15.75" customHeight="1" x14ac:dyDescent="0.2">
      <c r="A12" s="4"/>
      <c r="B12" s="39"/>
      <c r="C12" s="25"/>
      <c r="D12" s="233"/>
      <c r="E12" s="233"/>
      <c r="F12" s="233"/>
      <c r="G12" s="233"/>
      <c r="H12" s="27" t="s">
        <v>32</v>
      </c>
      <c r="I12" s="88"/>
      <c r="J12" s="11"/>
    </row>
    <row r="13" spans="1:15" ht="15.75" customHeight="1" x14ac:dyDescent="0.2">
      <c r="A13" s="4"/>
      <c r="B13" s="40"/>
      <c r="C13" s="87"/>
      <c r="D13" s="234"/>
      <c r="E13" s="234"/>
      <c r="F13" s="234"/>
      <c r="G13" s="234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29</v>
      </c>
      <c r="C15" s="70"/>
      <c r="D15" s="51"/>
      <c r="E15" s="235"/>
      <c r="F15" s="235"/>
      <c r="G15" s="231"/>
      <c r="H15" s="231"/>
      <c r="I15" s="231" t="s">
        <v>28</v>
      </c>
      <c r="J15" s="232"/>
    </row>
    <row r="16" spans="1:15" ht="23.25" customHeight="1" x14ac:dyDescent="0.2">
      <c r="A16" s="133" t="s">
        <v>23</v>
      </c>
      <c r="B16" s="134" t="s">
        <v>23</v>
      </c>
      <c r="C16" s="56"/>
      <c r="D16" s="57"/>
      <c r="E16" s="199"/>
      <c r="F16" s="206"/>
      <c r="G16" s="199"/>
      <c r="H16" s="206"/>
      <c r="I16" s="199">
        <f>SUMIF(F47:F49,A16,I47:I49)+SUMIF(F47:F49,"PSU",I47:I49)</f>
        <v>0</v>
      </c>
      <c r="J16" s="200"/>
    </row>
    <row r="17" spans="1:10" ht="23.25" customHeight="1" x14ac:dyDescent="0.2">
      <c r="A17" s="133" t="s">
        <v>24</v>
      </c>
      <c r="B17" s="134" t="s">
        <v>24</v>
      </c>
      <c r="C17" s="56"/>
      <c r="D17" s="57"/>
      <c r="E17" s="199"/>
      <c r="F17" s="206"/>
      <c r="G17" s="199"/>
      <c r="H17" s="206"/>
      <c r="I17" s="199">
        <f>SUM(Pol!G8+Pol!G32+Pol!G16)</f>
        <v>0</v>
      </c>
      <c r="J17" s="200"/>
    </row>
    <row r="18" spans="1:10" ht="23.25" customHeight="1" x14ac:dyDescent="0.2">
      <c r="A18" s="133" t="s">
        <v>25</v>
      </c>
      <c r="B18" s="134" t="s">
        <v>25</v>
      </c>
      <c r="C18" s="56"/>
      <c r="D18" s="57"/>
      <c r="E18" s="199"/>
      <c r="F18" s="206"/>
      <c r="G18" s="199"/>
      <c r="H18" s="206"/>
      <c r="I18" s="199">
        <f>SUMIF(F47:F49,A18,I47:I49)</f>
        <v>0</v>
      </c>
      <c r="J18" s="200"/>
    </row>
    <row r="19" spans="1:10" ht="23.25" customHeight="1" x14ac:dyDescent="0.2">
      <c r="A19" s="133" t="s">
        <v>47</v>
      </c>
      <c r="B19" s="134" t="s">
        <v>26</v>
      </c>
      <c r="C19" s="56"/>
      <c r="D19" s="57"/>
      <c r="E19" s="199"/>
      <c r="F19" s="206"/>
      <c r="G19" s="199"/>
      <c r="H19" s="206"/>
      <c r="I19" s="199">
        <v>0</v>
      </c>
      <c r="J19" s="200"/>
    </row>
    <row r="20" spans="1:10" ht="23.25" customHeight="1" x14ac:dyDescent="0.2">
      <c r="A20" s="133" t="s">
        <v>48</v>
      </c>
      <c r="B20" s="134" t="s">
        <v>27</v>
      </c>
      <c r="C20" s="56"/>
      <c r="D20" s="57"/>
      <c r="E20" s="199"/>
      <c r="F20" s="206"/>
      <c r="G20" s="199"/>
      <c r="H20" s="206"/>
      <c r="I20" s="199">
        <v>0</v>
      </c>
      <c r="J20" s="200"/>
    </row>
    <row r="21" spans="1:10" ht="23.25" customHeight="1" x14ac:dyDescent="0.2">
      <c r="A21" s="4"/>
      <c r="B21" s="72" t="s">
        <v>28</v>
      </c>
      <c r="C21" s="73"/>
      <c r="D21" s="74"/>
      <c r="E21" s="201"/>
      <c r="F21" s="202"/>
      <c r="G21" s="201"/>
      <c r="H21" s="202"/>
      <c r="I21" s="201">
        <f>SUM(I16:J20)</f>
        <v>0</v>
      </c>
      <c r="J21" s="207"/>
    </row>
    <row r="22" spans="1:10" ht="33" customHeight="1" x14ac:dyDescent="0.2">
      <c r="A22" s="4"/>
      <c r="B22" s="63" t="s">
        <v>30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197">
        <v>0</v>
      </c>
      <c r="H23" s="198"/>
      <c r="I23" s="19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04">
        <f>ZakladDPHSni*SazbaDPH1/100</f>
        <v>0</v>
      </c>
      <c r="H24" s="205"/>
      <c r="I24" s="205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197">
        <f>I21</f>
        <v>0</v>
      </c>
      <c r="H25" s="198"/>
      <c r="I25" s="19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193">
        <f>ZakladDPHZakl*SazbaDPH2/100</f>
        <v>0</v>
      </c>
      <c r="H26" s="194"/>
      <c r="I26" s="194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195">
        <f>0</f>
        <v>0</v>
      </c>
      <c r="H27" s="195"/>
      <c r="I27" s="195"/>
      <c r="J27" s="61" t="str">
        <f t="shared" si="0"/>
        <v>CZK</v>
      </c>
    </row>
    <row r="28" spans="1:10" ht="27.75" hidden="1" customHeight="1" thickBot="1" x14ac:dyDescent="0.25">
      <c r="A28" s="4"/>
      <c r="B28" s="106" t="s">
        <v>22</v>
      </c>
      <c r="C28" s="107"/>
      <c r="D28" s="107"/>
      <c r="E28" s="108"/>
      <c r="F28" s="109"/>
      <c r="G28" s="230" t="e">
        <f>ZakladDPHSniVypocet+ZakladDPHZaklVypocet</f>
        <v>#REF!</v>
      </c>
      <c r="H28" s="230"/>
      <c r="I28" s="230"/>
      <c r="J28" s="110" t="str">
        <f t="shared" si="0"/>
        <v>CZK</v>
      </c>
    </row>
    <row r="29" spans="1:10" ht="27.75" customHeight="1" thickBot="1" x14ac:dyDescent="0.25">
      <c r="A29" s="4"/>
      <c r="B29" s="106" t="s">
        <v>33</v>
      </c>
      <c r="C29" s="111"/>
      <c r="D29" s="111"/>
      <c r="E29" s="111"/>
      <c r="F29" s="111"/>
      <c r="G29" s="196">
        <f>ZakladDPHSni+DPHSni+ZakladDPHZakl+DPHZakl+Zaokrouhleni</f>
        <v>0</v>
      </c>
      <c r="H29" s="196"/>
      <c r="I29" s="196"/>
      <c r="J29" s="112" t="s">
        <v>44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8"/>
      <c r="E34" s="228"/>
      <c r="F34" s="30"/>
      <c r="G34" s="228"/>
      <c r="H34" s="228"/>
      <c r="I34" s="228"/>
      <c r="J34" s="36"/>
    </row>
    <row r="35" spans="1:10" ht="12.75" customHeight="1" x14ac:dyDescent="0.2">
      <c r="A35" s="4"/>
      <c r="B35" s="4"/>
      <c r="C35" s="5"/>
      <c r="D35" s="229" t="s">
        <v>2</v>
      </c>
      <c r="E35" s="229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98"/>
      <c r="G37" s="98"/>
      <c r="H37" s="98"/>
      <c r="I37" s="98"/>
      <c r="J37" s="3"/>
    </row>
    <row r="38" spans="1:10" ht="25.5" hidden="1" customHeight="1" x14ac:dyDescent="0.2">
      <c r="A38" s="90" t="s">
        <v>35</v>
      </c>
      <c r="B38" s="92" t="s">
        <v>16</v>
      </c>
      <c r="C38" s="93" t="s">
        <v>5</v>
      </c>
      <c r="D38" s="94"/>
      <c r="E38" s="94"/>
      <c r="F38" s="99" t="str">
        <f>B23</f>
        <v>Základ pro sníženou DPH</v>
      </c>
      <c r="G38" s="99" t="str">
        <f>B25</f>
        <v>Základ pro základní DPH</v>
      </c>
      <c r="H38" s="100" t="s">
        <v>17</v>
      </c>
      <c r="I38" s="100" t="s">
        <v>1</v>
      </c>
      <c r="J38" s="95" t="s">
        <v>0</v>
      </c>
    </row>
    <row r="39" spans="1:10" ht="25.5" hidden="1" customHeight="1" x14ac:dyDescent="0.2">
      <c r="A39" s="90">
        <v>1</v>
      </c>
      <c r="B39" s="96" t="s">
        <v>42</v>
      </c>
      <c r="C39" s="236" t="s">
        <v>41</v>
      </c>
      <c r="D39" s="237"/>
      <c r="E39" s="237"/>
      <c r="F39" s="101" t="e">
        <f>Pol!P44</f>
        <v>#REF!</v>
      </c>
      <c r="G39" s="102" t="e">
        <f>Pol!Q44</f>
        <v>#REF!</v>
      </c>
      <c r="H39" s="103" t="e">
        <f>(F39*SazbaDPH1/100)+(G39*SazbaDPH2/100)</f>
        <v>#REF!</v>
      </c>
      <c r="I39" s="103" t="e">
        <f>F39+G39+H39</f>
        <v>#REF!</v>
      </c>
      <c r="J39" s="97" t="e">
        <f>IF(CenaCelkemVypocet=0,"",I39/CenaCelkemVypocet*100)</f>
        <v>#REF!</v>
      </c>
    </row>
    <row r="40" spans="1:10" ht="25.5" hidden="1" customHeight="1" x14ac:dyDescent="0.2">
      <c r="A40" s="90"/>
      <c r="B40" s="238" t="s">
        <v>43</v>
      </c>
      <c r="C40" s="239"/>
      <c r="D40" s="239"/>
      <c r="E40" s="240"/>
      <c r="F40" s="104" t="e">
        <f>SUMIF(A39:A39,"=1",F39:F39)</f>
        <v>#REF!</v>
      </c>
      <c r="G40" s="105" t="e">
        <f>SUMIF(A39:A39,"=1",G39:G39)</f>
        <v>#REF!</v>
      </c>
      <c r="H40" s="105" t="e">
        <f>SUMIF(A39:A39,"=1",H39:H39)</f>
        <v>#REF!</v>
      </c>
      <c r="I40" s="105" t="e">
        <f>SUMIF(A39:A39,"=1",I39:I39)</f>
        <v>#REF!</v>
      </c>
      <c r="J40" s="91" t="e">
        <f>SUMIF(A39:A39,"=1",J39:J39)</f>
        <v>#REF!</v>
      </c>
    </row>
    <row r="44" spans="1:10" ht="15.75" x14ac:dyDescent="0.25">
      <c r="B44" s="113" t="s">
        <v>45</v>
      </c>
    </row>
    <row r="46" spans="1:10" ht="25.5" customHeight="1" x14ac:dyDescent="0.2">
      <c r="A46" s="114"/>
      <c r="B46" s="118" t="s">
        <v>16</v>
      </c>
      <c r="C46" s="118" t="s">
        <v>5</v>
      </c>
      <c r="D46" s="119"/>
      <c r="E46" s="119"/>
      <c r="F46" s="122" t="s">
        <v>46</v>
      </c>
      <c r="G46" s="122"/>
      <c r="H46" s="122"/>
      <c r="I46" s="217" t="s">
        <v>28</v>
      </c>
      <c r="J46" s="217"/>
    </row>
    <row r="47" spans="1:10" ht="25.5" customHeight="1" x14ac:dyDescent="0.2">
      <c r="A47" s="115"/>
      <c r="B47" s="123" t="s">
        <v>74</v>
      </c>
      <c r="C47" s="219" t="str">
        <f>Pol!C8</f>
        <v>Vnitřní vybavení - SÉRIOVÝ NÁBYTEK - SKŘÍNĚ (N)</v>
      </c>
      <c r="D47" s="220"/>
      <c r="E47" s="220"/>
      <c r="F47" s="124" t="s">
        <v>24</v>
      </c>
      <c r="G47" s="125"/>
      <c r="H47" s="125"/>
      <c r="I47" s="218">
        <f>Pol!G8</f>
        <v>0</v>
      </c>
      <c r="J47" s="218"/>
    </row>
    <row r="48" spans="1:10" ht="25.5" customHeight="1" x14ac:dyDescent="0.2">
      <c r="A48" s="115"/>
      <c r="B48" s="117" t="s">
        <v>90</v>
      </c>
      <c r="C48" s="222" t="str">
        <f>Pol!C16</f>
        <v>Vnitřní vybavení - SÉRIOVÝ NÁBYTEK - STŮL (S)</v>
      </c>
      <c r="D48" s="223"/>
      <c r="E48" s="223"/>
      <c r="F48" s="126" t="s">
        <v>24</v>
      </c>
      <c r="G48" s="127"/>
      <c r="H48" s="127"/>
      <c r="I48" s="221">
        <f>Pol!G16</f>
        <v>0</v>
      </c>
      <c r="J48" s="221"/>
    </row>
    <row r="49" spans="1:10" ht="25.5" customHeight="1" x14ac:dyDescent="0.2">
      <c r="A49" s="115"/>
      <c r="B49" s="176" t="s">
        <v>122</v>
      </c>
      <c r="C49" s="215" t="str">
        <f>Pol!C32</f>
        <v>Vnitřní vybavení - VOLNÝ SÉRIOVÝ NÁBYTEK (V)</v>
      </c>
      <c r="D49" s="216"/>
      <c r="E49" s="216"/>
      <c r="F49" s="128" t="s">
        <v>24</v>
      </c>
      <c r="G49" s="129"/>
      <c r="H49" s="129"/>
      <c r="I49" s="214">
        <f>Pol!G32</f>
        <v>0</v>
      </c>
      <c r="J49" s="214"/>
    </row>
    <row r="50" spans="1:10" ht="25.5" customHeight="1" x14ac:dyDescent="0.2">
      <c r="A50" s="116"/>
      <c r="B50" s="120" t="s">
        <v>1</v>
      </c>
      <c r="C50" s="120"/>
      <c r="D50" s="121"/>
      <c r="E50" s="121"/>
      <c r="F50" s="130"/>
      <c r="G50" s="131"/>
      <c r="H50" s="131"/>
      <c r="I50" s="224">
        <f>SUM(I47:I49)</f>
        <v>0</v>
      </c>
      <c r="J50" s="224"/>
    </row>
    <row r="51" spans="1:10" x14ac:dyDescent="0.2">
      <c r="F51" s="132"/>
      <c r="G51" s="89"/>
      <c r="H51" s="132"/>
      <c r="I51" s="89"/>
      <c r="J51" s="89"/>
    </row>
    <row r="52" spans="1:10" x14ac:dyDescent="0.2">
      <c r="F52" s="132"/>
      <c r="G52" s="89"/>
      <c r="H52" s="132"/>
      <c r="I52" s="89"/>
      <c r="J52" s="89"/>
    </row>
    <row r="53" spans="1:10" x14ac:dyDescent="0.2">
      <c r="F53" s="132"/>
      <c r="G53" s="89"/>
      <c r="H53" s="132"/>
      <c r="I53" s="89"/>
      <c r="J53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50:J50"/>
    <mergeCell ref="D4:J4"/>
    <mergeCell ref="D34:E34"/>
    <mergeCell ref="D35:E35"/>
    <mergeCell ref="G34:I34"/>
    <mergeCell ref="I18:J18"/>
    <mergeCell ref="E18:F18"/>
    <mergeCell ref="G28:I28"/>
    <mergeCell ref="G15:H15"/>
    <mergeCell ref="I15:J15"/>
    <mergeCell ref="E16:F16"/>
    <mergeCell ref="D12:G12"/>
    <mergeCell ref="D13:G13"/>
    <mergeCell ref="E15:F15"/>
    <mergeCell ref="C39:E39"/>
    <mergeCell ref="B40:E40"/>
    <mergeCell ref="I49:J49"/>
    <mergeCell ref="C49:E49"/>
    <mergeCell ref="G19:H19"/>
    <mergeCell ref="G20:H2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D3:J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7" t="s">
        <v>37</v>
      </c>
      <c r="B2" s="76"/>
      <c r="C2" s="243"/>
      <c r="D2" s="243"/>
      <c r="E2" s="243"/>
      <c r="F2" s="243"/>
      <c r="G2" s="244"/>
    </row>
    <row r="3" spans="1:7" ht="24.95" hidden="1" customHeight="1" x14ac:dyDescent="0.2">
      <c r="A3" s="77" t="s">
        <v>7</v>
      </c>
      <c r="B3" s="76"/>
      <c r="C3" s="243"/>
      <c r="D3" s="243"/>
      <c r="E3" s="243"/>
      <c r="F3" s="243"/>
      <c r="G3" s="244"/>
    </row>
    <row r="4" spans="1:7" ht="24.95" hidden="1" customHeight="1" x14ac:dyDescent="0.2">
      <c r="A4" s="77" t="s">
        <v>8</v>
      </c>
      <c r="B4" s="76"/>
      <c r="C4" s="243"/>
      <c r="D4" s="243"/>
      <c r="E4" s="243"/>
      <c r="F4" s="243"/>
      <c r="G4" s="24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44"/>
  <sheetViews>
    <sheetView showZeros="0" tabSelected="1" view="pageBreakPreview" zoomScaleNormal="100" zoomScaleSheetLayoutView="100" workbookViewId="0">
      <selection activeCell="F9" sqref="F9"/>
    </sheetView>
  </sheetViews>
  <sheetFormatPr defaultRowHeight="12.75" outlineLevelRow="1" x14ac:dyDescent="0.2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52" customWidth="1"/>
    <col min="5" max="5" width="10.5703125" style="132" customWidth="1"/>
    <col min="6" max="6" width="9.85546875" customWidth="1"/>
    <col min="7" max="7" width="12.7109375" customWidth="1"/>
    <col min="8" max="8" width="9.140625" style="152" customWidth="1"/>
    <col min="16" max="26" width="0" hidden="1" customWidth="1"/>
  </cols>
  <sheetData>
    <row r="1" spans="1:47" ht="15.75" customHeight="1" x14ac:dyDescent="0.25">
      <c r="A1" s="245" t="s">
        <v>6</v>
      </c>
      <c r="B1" s="245"/>
      <c r="C1" s="245"/>
      <c r="D1" s="245"/>
      <c r="E1" s="245"/>
      <c r="F1" s="245"/>
      <c r="G1" s="245"/>
      <c r="R1" t="s">
        <v>50</v>
      </c>
    </row>
    <row r="2" spans="1:47" ht="24.95" customHeight="1" x14ac:dyDescent="0.2">
      <c r="A2" s="168" t="s">
        <v>49</v>
      </c>
      <c r="B2" s="169"/>
      <c r="C2" s="246" t="s">
        <v>71</v>
      </c>
      <c r="D2" s="247"/>
      <c r="E2" s="247"/>
      <c r="F2" s="247"/>
      <c r="G2" s="248"/>
      <c r="R2" t="s">
        <v>51</v>
      </c>
    </row>
    <row r="3" spans="1:47" ht="24.95" customHeight="1" x14ac:dyDescent="0.2">
      <c r="A3" s="170" t="s">
        <v>7</v>
      </c>
      <c r="B3" s="171"/>
      <c r="C3" s="249" t="s">
        <v>73</v>
      </c>
      <c r="D3" s="250"/>
      <c r="E3" s="250"/>
      <c r="F3" s="250"/>
      <c r="G3" s="251"/>
      <c r="R3" t="s">
        <v>52</v>
      </c>
    </row>
    <row r="4" spans="1:47" ht="24.95" customHeight="1" x14ac:dyDescent="0.2">
      <c r="A4" s="170" t="s">
        <v>8</v>
      </c>
      <c r="B4" s="171"/>
      <c r="C4" s="249" t="s">
        <v>72</v>
      </c>
      <c r="D4" s="250"/>
      <c r="E4" s="250"/>
      <c r="F4" s="250"/>
      <c r="G4" s="251"/>
      <c r="R4" t="s">
        <v>53</v>
      </c>
    </row>
    <row r="5" spans="1:47" x14ac:dyDescent="0.2">
      <c r="A5" s="172" t="s">
        <v>54</v>
      </c>
      <c r="B5" s="173"/>
      <c r="C5" s="173"/>
      <c r="D5" s="162"/>
      <c r="E5" s="158"/>
      <c r="F5" s="135"/>
      <c r="G5" s="136"/>
      <c r="R5" t="s">
        <v>55</v>
      </c>
    </row>
    <row r="7" spans="1:47" ht="25.5" x14ac:dyDescent="0.2">
      <c r="A7" s="174" t="s">
        <v>56</v>
      </c>
      <c r="B7" s="175" t="s">
        <v>57</v>
      </c>
      <c r="C7" s="175" t="s">
        <v>58</v>
      </c>
      <c r="D7" s="163" t="s">
        <v>59</v>
      </c>
      <c r="E7" s="159" t="s">
        <v>60</v>
      </c>
      <c r="F7" s="137" t="s">
        <v>61</v>
      </c>
      <c r="G7" s="141" t="s">
        <v>28</v>
      </c>
      <c r="H7" s="153" t="s">
        <v>62</v>
      </c>
    </row>
    <row r="8" spans="1:47" x14ac:dyDescent="0.2">
      <c r="A8" s="142" t="s">
        <v>63</v>
      </c>
      <c r="B8" s="143" t="s">
        <v>74</v>
      </c>
      <c r="C8" s="144" t="s">
        <v>75</v>
      </c>
      <c r="D8" s="164"/>
      <c r="E8" s="145"/>
      <c r="F8" s="145"/>
      <c r="G8" s="145">
        <f>SUM(G9:G15)</f>
        <v>0</v>
      </c>
      <c r="H8" s="154"/>
      <c r="R8" t="s">
        <v>64</v>
      </c>
    </row>
    <row r="9" spans="1:47" ht="99.75" customHeight="1" outlineLevel="1" x14ac:dyDescent="0.2">
      <c r="A9" s="178">
        <v>1</v>
      </c>
      <c r="B9" s="179" t="s">
        <v>76</v>
      </c>
      <c r="C9" s="185" t="s">
        <v>77</v>
      </c>
      <c r="D9" s="165" t="s">
        <v>67</v>
      </c>
      <c r="E9" s="180">
        <v>4</v>
      </c>
      <c r="F9" s="252"/>
      <c r="G9" s="180">
        <f>ROUND(E9*F9,2)</f>
        <v>0</v>
      </c>
      <c r="H9" s="155" t="s">
        <v>70</v>
      </c>
      <c r="I9" s="138"/>
      <c r="J9" s="138"/>
      <c r="K9" s="138"/>
      <c r="L9" s="138"/>
      <c r="M9" s="138"/>
      <c r="N9" s="138"/>
      <c r="O9" s="138"/>
      <c r="P9" s="138"/>
      <c r="Q9" s="138"/>
      <c r="R9" s="138" t="s">
        <v>65</v>
      </c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</row>
    <row r="10" spans="1:47" ht="101.25" outlineLevel="1" x14ac:dyDescent="0.2">
      <c r="A10" s="178">
        <v>2</v>
      </c>
      <c r="B10" s="179" t="s">
        <v>78</v>
      </c>
      <c r="C10" s="185" t="s">
        <v>79</v>
      </c>
      <c r="D10" s="165" t="s">
        <v>67</v>
      </c>
      <c r="E10" s="180">
        <v>22</v>
      </c>
      <c r="F10" s="252"/>
      <c r="G10" s="180">
        <f t="shared" ref="G10:G15" si="0">ROUND(E10*F10,2)</f>
        <v>0</v>
      </c>
      <c r="H10" s="155" t="s">
        <v>70</v>
      </c>
      <c r="I10" s="138"/>
      <c r="J10" s="138"/>
      <c r="K10" s="138"/>
      <c r="L10" s="138"/>
      <c r="M10" s="138"/>
      <c r="N10" s="138"/>
      <c r="O10" s="138"/>
      <c r="P10" s="138"/>
      <c r="Q10" s="138"/>
      <c r="R10" s="138" t="s">
        <v>66</v>
      </c>
      <c r="S10" s="138">
        <v>0</v>
      </c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</row>
    <row r="11" spans="1:47" ht="101.25" outlineLevel="1" x14ac:dyDescent="0.2">
      <c r="A11" s="178">
        <v>3</v>
      </c>
      <c r="B11" s="179" t="s">
        <v>80</v>
      </c>
      <c r="C11" s="185" t="s">
        <v>81</v>
      </c>
      <c r="D11" s="165" t="s">
        <v>67</v>
      </c>
      <c r="E11" s="180">
        <v>12</v>
      </c>
      <c r="F11" s="252"/>
      <c r="G11" s="180">
        <f t="shared" si="0"/>
        <v>0</v>
      </c>
      <c r="H11" s="155" t="s">
        <v>70</v>
      </c>
      <c r="I11" s="138"/>
      <c r="J11" s="138"/>
      <c r="K11" s="138"/>
      <c r="L11" s="138"/>
      <c r="M11" s="138"/>
      <c r="N11" s="138"/>
      <c r="O11" s="138"/>
      <c r="P11" s="138"/>
      <c r="Q11" s="138"/>
      <c r="R11" s="138" t="s">
        <v>66</v>
      </c>
      <c r="S11" s="138">
        <v>0</v>
      </c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</row>
    <row r="12" spans="1:47" ht="90" outlineLevel="1" x14ac:dyDescent="0.2">
      <c r="A12" s="178">
        <v>4</v>
      </c>
      <c r="B12" s="179" t="s">
        <v>82</v>
      </c>
      <c r="C12" s="185" t="s">
        <v>83</v>
      </c>
      <c r="D12" s="165" t="s">
        <v>67</v>
      </c>
      <c r="E12" s="180">
        <v>1</v>
      </c>
      <c r="F12" s="252"/>
      <c r="G12" s="180">
        <f t="shared" si="0"/>
        <v>0</v>
      </c>
      <c r="H12" s="155" t="s">
        <v>70</v>
      </c>
      <c r="I12" s="138"/>
      <c r="J12" s="138"/>
      <c r="K12" s="138"/>
      <c r="L12" s="138"/>
      <c r="M12" s="138"/>
      <c r="N12" s="138"/>
      <c r="O12" s="138"/>
      <c r="P12" s="138"/>
      <c r="Q12" s="138"/>
      <c r="R12" s="138" t="s">
        <v>66</v>
      </c>
      <c r="S12" s="138">
        <v>0</v>
      </c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</row>
    <row r="13" spans="1:47" ht="101.25" outlineLevel="1" x14ac:dyDescent="0.2">
      <c r="A13" s="178">
        <v>5</v>
      </c>
      <c r="B13" s="179" t="s">
        <v>84</v>
      </c>
      <c r="C13" s="185" t="s">
        <v>85</v>
      </c>
      <c r="D13" s="165" t="s">
        <v>67</v>
      </c>
      <c r="E13" s="180">
        <v>3</v>
      </c>
      <c r="F13" s="252"/>
      <c r="G13" s="180">
        <f t="shared" si="0"/>
        <v>0</v>
      </c>
      <c r="H13" s="155" t="s">
        <v>70</v>
      </c>
      <c r="I13" s="138"/>
      <c r="J13" s="138"/>
      <c r="K13" s="138"/>
      <c r="L13" s="138"/>
      <c r="M13" s="138"/>
      <c r="N13" s="138"/>
      <c r="O13" s="138"/>
      <c r="P13" s="138"/>
      <c r="Q13" s="138"/>
      <c r="R13" s="138" t="s">
        <v>65</v>
      </c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</row>
    <row r="14" spans="1:47" ht="110.25" customHeight="1" outlineLevel="1" x14ac:dyDescent="0.2">
      <c r="A14" s="178">
        <v>6</v>
      </c>
      <c r="B14" s="179" t="s">
        <v>86</v>
      </c>
      <c r="C14" s="185" t="s">
        <v>87</v>
      </c>
      <c r="D14" s="165" t="s">
        <v>67</v>
      </c>
      <c r="E14" s="180">
        <v>2</v>
      </c>
      <c r="F14" s="252"/>
      <c r="G14" s="180">
        <f t="shared" si="0"/>
        <v>0</v>
      </c>
      <c r="H14" s="155" t="s">
        <v>70</v>
      </c>
      <c r="I14" s="138"/>
      <c r="J14" s="138"/>
      <c r="K14" s="138"/>
      <c r="L14" s="138"/>
      <c r="M14" s="138"/>
      <c r="N14" s="138"/>
      <c r="O14" s="138"/>
      <c r="P14" s="138"/>
      <c r="Q14" s="138"/>
      <c r="R14" s="138" t="s">
        <v>66</v>
      </c>
      <c r="S14" s="138">
        <v>0</v>
      </c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</row>
    <row r="15" spans="1:47" ht="91.5" customHeight="1" outlineLevel="1" x14ac:dyDescent="0.2">
      <c r="A15" s="178">
        <v>7</v>
      </c>
      <c r="B15" s="179" t="s">
        <v>88</v>
      </c>
      <c r="C15" s="185" t="s">
        <v>89</v>
      </c>
      <c r="D15" s="165" t="s">
        <v>67</v>
      </c>
      <c r="E15" s="180">
        <v>33</v>
      </c>
      <c r="F15" s="252"/>
      <c r="G15" s="180">
        <f t="shared" si="0"/>
        <v>0</v>
      </c>
      <c r="H15" s="155" t="s">
        <v>70</v>
      </c>
      <c r="I15" s="138"/>
      <c r="J15" s="138"/>
      <c r="K15" s="138"/>
      <c r="L15" s="138"/>
      <c r="M15" s="138"/>
      <c r="N15" s="138"/>
      <c r="O15" s="138"/>
      <c r="P15" s="138"/>
      <c r="Q15" s="138"/>
      <c r="R15" s="138" t="s">
        <v>66</v>
      </c>
      <c r="S15" s="138">
        <v>0</v>
      </c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</row>
    <row r="16" spans="1:47" x14ac:dyDescent="0.2">
      <c r="A16" s="139" t="s">
        <v>63</v>
      </c>
      <c r="B16" s="186" t="s">
        <v>90</v>
      </c>
      <c r="C16" s="187" t="s">
        <v>91</v>
      </c>
      <c r="D16" s="166"/>
      <c r="E16" s="140"/>
      <c r="F16" s="181"/>
      <c r="G16" s="140">
        <f>SUM(G17:G31)</f>
        <v>0</v>
      </c>
      <c r="H16" s="156"/>
      <c r="R16" t="s">
        <v>64</v>
      </c>
    </row>
    <row r="17" spans="1:47" ht="78.75" outlineLevel="1" x14ac:dyDescent="0.2">
      <c r="A17" s="178">
        <v>8</v>
      </c>
      <c r="B17" s="179" t="s">
        <v>92</v>
      </c>
      <c r="C17" s="185" t="s">
        <v>93</v>
      </c>
      <c r="D17" s="165" t="s">
        <v>67</v>
      </c>
      <c r="E17" s="180">
        <v>4</v>
      </c>
      <c r="F17" s="252"/>
      <c r="G17" s="180">
        <f t="shared" ref="G17:G31" si="1">ROUND(E17*F17,2)</f>
        <v>0</v>
      </c>
      <c r="H17" s="155" t="s">
        <v>70</v>
      </c>
      <c r="I17" s="138"/>
      <c r="J17" s="138"/>
      <c r="K17" s="138"/>
      <c r="L17" s="138"/>
      <c r="M17" s="138"/>
      <c r="N17" s="138"/>
      <c r="O17" s="138"/>
      <c r="P17" s="138"/>
      <c r="Q17" s="138"/>
      <c r="R17" s="138" t="s">
        <v>65</v>
      </c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</row>
    <row r="18" spans="1:47" ht="90" outlineLevel="1" x14ac:dyDescent="0.2">
      <c r="A18" s="178">
        <v>9</v>
      </c>
      <c r="B18" s="179" t="s">
        <v>94</v>
      </c>
      <c r="C18" s="185" t="s">
        <v>95</v>
      </c>
      <c r="D18" s="165" t="s">
        <v>67</v>
      </c>
      <c r="E18" s="180">
        <v>6</v>
      </c>
      <c r="F18" s="252"/>
      <c r="G18" s="180">
        <f t="shared" si="1"/>
        <v>0</v>
      </c>
      <c r="H18" s="155" t="s">
        <v>70</v>
      </c>
      <c r="I18" s="138"/>
      <c r="J18" s="138"/>
      <c r="K18" s="138"/>
      <c r="L18" s="138"/>
      <c r="M18" s="138"/>
      <c r="N18" s="138"/>
      <c r="O18" s="138"/>
      <c r="P18" s="138"/>
      <c r="Q18" s="138"/>
      <c r="R18" s="138" t="s">
        <v>66</v>
      </c>
      <c r="S18" s="138">
        <v>0</v>
      </c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</row>
    <row r="19" spans="1:47" ht="78.75" outlineLevel="1" x14ac:dyDescent="0.2">
      <c r="A19" s="178">
        <v>10</v>
      </c>
      <c r="B19" s="179" t="s">
        <v>96</v>
      </c>
      <c r="C19" s="185" t="s">
        <v>97</v>
      </c>
      <c r="D19" s="165" t="s">
        <v>67</v>
      </c>
      <c r="E19" s="180">
        <v>11</v>
      </c>
      <c r="F19" s="252"/>
      <c r="G19" s="180">
        <f t="shared" si="1"/>
        <v>0</v>
      </c>
      <c r="H19" s="155" t="s">
        <v>70</v>
      </c>
      <c r="I19" s="138"/>
      <c r="J19" s="138"/>
      <c r="K19" s="138"/>
      <c r="L19" s="138"/>
      <c r="M19" s="138"/>
      <c r="N19" s="138"/>
      <c r="O19" s="138"/>
      <c r="P19" s="138"/>
      <c r="Q19" s="138"/>
      <c r="R19" s="138" t="s">
        <v>65</v>
      </c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</row>
    <row r="20" spans="1:47" ht="78.75" outlineLevel="1" x14ac:dyDescent="0.2">
      <c r="A20" s="178">
        <v>11</v>
      </c>
      <c r="B20" s="179" t="s">
        <v>98</v>
      </c>
      <c r="C20" s="185" t="s">
        <v>99</v>
      </c>
      <c r="D20" s="165" t="s">
        <v>67</v>
      </c>
      <c r="E20" s="180">
        <v>7</v>
      </c>
      <c r="F20" s="252"/>
      <c r="G20" s="180">
        <f t="shared" si="1"/>
        <v>0</v>
      </c>
      <c r="H20" s="155" t="s">
        <v>70</v>
      </c>
      <c r="I20" s="177"/>
      <c r="J20" s="138"/>
      <c r="K20" s="138"/>
      <c r="L20" s="138"/>
      <c r="M20" s="138"/>
      <c r="N20" s="138"/>
      <c r="O20" s="138"/>
      <c r="P20" s="138"/>
      <c r="Q20" s="138"/>
      <c r="R20" s="138" t="s">
        <v>66</v>
      </c>
      <c r="S20" s="138">
        <v>0</v>
      </c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</row>
    <row r="21" spans="1:47" ht="84.75" customHeight="1" outlineLevel="1" x14ac:dyDescent="0.2">
      <c r="A21" s="178">
        <v>12</v>
      </c>
      <c r="B21" s="179" t="s">
        <v>100</v>
      </c>
      <c r="C21" s="185" t="s">
        <v>101</v>
      </c>
      <c r="D21" s="165" t="s">
        <v>67</v>
      </c>
      <c r="E21" s="180">
        <v>1</v>
      </c>
      <c r="F21" s="252"/>
      <c r="G21" s="180">
        <f t="shared" si="1"/>
        <v>0</v>
      </c>
      <c r="H21" s="155" t="s">
        <v>70</v>
      </c>
      <c r="I21" s="177"/>
      <c r="J21" s="138"/>
      <c r="K21" s="138"/>
      <c r="L21" s="138"/>
      <c r="M21" s="138"/>
      <c r="N21" s="138"/>
      <c r="O21" s="138"/>
      <c r="P21" s="138"/>
      <c r="Q21" s="138"/>
      <c r="R21" s="138" t="s">
        <v>66</v>
      </c>
      <c r="S21" s="138">
        <v>0</v>
      </c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</row>
    <row r="22" spans="1:47" ht="123.75" outlineLevel="1" x14ac:dyDescent="0.2">
      <c r="A22" s="178">
        <v>13</v>
      </c>
      <c r="B22" s="179" t="s">
        <v>102</v>
      </c>
      <c r="C22" s="185" t="s">
        <v>103</v>
      </c>
      <c r="D22" s="165" t="s">
        <v>67</v>
      </c>
      <c r="E22" s="180">
        <v>1</v>
      </c>
      <c r="F22" s="252"/>
      <c r="G22" s="180">
        <f t="shared" si="1"/>
        <v>0</v>
      </c>
      <c r="H22" s="155" t="s">
        <v>70</v>
      </c>
      <c r="I22" s="177"/>
      <c r="J22" s="138"/>
      <c r="K22" s="138"/>
      <c r="L22" s="138"/>
      <c r="M22" s="138"/>
      <c r="N22" s="138"/>
      <c r="O22" s="138"/>
      <c r="P22" s="138"/>
      <c r="Q22" s="138"/>
      <c r="R22" s="138" t="s">
        <v>65</v>
      </c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</row>
    <row r="23" spans="1:47" ht="78.75" outlineLevel="1" x14ac:dyDescent="0.2">
      <c r="A23" s="178">
        <v>14</v>
      </c>
      <c r="B23" s="179" t="s">
        <v>104</v>
      </c>
      <c r="C23" s="185" t="s">
        <v>105</v>
      </c>
      <c r="D23" s="165" t="s">
        <v>67</v>
      </c>
      <c r="E23" s="180">
        <v>6</v>
      </c>
      <c r="F23" s="252"/>
      <c r="G23" s="180">
        <f t="shared" si="1"/>
        <v>0</v>
      </c>
      <c r="H23" s="155" t="s">
        <v>70</v>
      </c>
      <c r="I23" s="177"/>
      <c r="J23" s="138"/>
      <c r="K23" s="138"/>
      <c r="L23" s="138"/>
      <c r="M23" s="138"/>
      <c r="N23" s="138"/>
      <c r="O23" s="138"/>
      <c r="P23" s="138"/>
      <c r="Q23" s="138"/>
      <c r="R23" s="138" t="s">
        <v>66</v>
      </c>
      <c r="S23" s="138">
        <v>0</v>
      </c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</row>
    <row r="24" spans="1:47" ht="101.25" outlineLevel="1" x14ac:dyDescent="0.2">
      <c r="A24" s="178">
        <v>15</v>
      </c>
      <c r="B24" s="179" t="s">
        <v>106</v>
      </c>
      <c r="C24" s="185" t="s">
        <v>107</v>
      </c>
      <c r="D24" s="165" t="s">
        <v>67</v>
      </c>
      <c r="E24" s="180">
        <v>4</v>
      </c>
      <c r="F24" s="252"/>
      <c r="G24" s="180">
        <f t="shared" si="1"/>
        <v>0</v>
      </c>
      <c r="H24" s="155" t="s">
        <v>70</v>
      </c>
      <c r="I24" s="177"/>
      <c r="J24" s="138"/>
      <c r="K24" s="138"/>
      <c r="L24" s="138"/>
      <c r="M24" s="138"/>
      <c r="N24" s="138"/>
      <c r="O24" s="138"/>
      <c r="P24" s="138"/>
      <c r="Q24" s="138"/>
      <c r="R24" s="138" t="s">
        <v>66</v>
      </c>
      <c r="S24" s="138">
        <v>0</v>
      </c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</row>
    <row r="25" spans="1:47" ht="78.75" outlineLevel="1" x14ac:dyDescent="0.2">
      <c r="A25" s="178">
        <v>16</v>
      </c>
      <c r="B25" s="179" t="s">
        <v>108</v>
      </c>
      <c r="C25" s="185" t="s">
        <v>109</v>
      </c>
      <c r="D25" s="165" t="s">
        <v>67</v>
      </c>
      <c r="E25" s="180">
        <v>2</v>
      </c>
      <c r="F25" s="252"/>
      <c r="G25" s="180">
        <f t="shared" si="1"/>
        <v>0</v>
      </c>
      <c r="H25" s="155" t="s">
        <v>70</v>
      </c>
      <c r="I25" s="177"/>
      <c r="J25" s="138"/>
      <c r="K25" s="138"/>
      <c r="L25" s="138"/>
      <c r="M25" s="138"/>
      <c r="N25" s="138"/>
      <c r="O25" s="138"/>
      <c r="P25" s="138"/>
      <c r="Q25" s="138"/>
      <c r="R25" s="138" t="s">
        <v>65</v>
      </c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</row>
    <row r="26" spans="1:47" ht="78.75" outlineLevel="1" x14ac:dyDescent="0.2">
      <c r="A26" s="178">
        <v>17</v>
      </c>
      <c r="B26" s="179" t="s">
        <v>110</v>
      </c>
      <c r="C26" s="185" t="s">
        <v>111</v>
      </c>
      <c r="D26" s="165" t="s">
        <v>67</v>
      </c>
      <c r="E26" s="180">
        <v>1</v>
      </c>
      <c r="F26" s="252"/>
      <c r="G26" s="180">
        <f t="shared" si="1"/>
        <v>0</v>
      </c>
      <c r="H26" s="155" t="s">
        <v>70</v>
      </c>
      <c r="I26" s="177"/>
      <c r="J26" s="138"/>
      <c r="K26" s="138"/>
      <c r="L26" s="138"/>
      <c r="M26" s="138"/>
      <c r="N26" s="138"/>
      <c r="O26" s="138"/>
      <c r="P26" s="138"/>
      <c r="Q26" s="138"/>
      <c r="R26" s="138" t="s">
        <v>66</v>
      </c>
      <c r="S26" s="138">
        <v>0</v>
      </c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</row>
    <row r="27" spans="1:47" ht="78.75" outlineLevel="1" x14ac:dyDescent="0.2">
      <c r="A27" s="178">
        <v>18</v>
      </c>
      <c r="B27" s="179" t="s">
        <v>112</v>
      </c>
      <c r="C27" s="185" t="s">
        <v>113</v>
      </c>
      <c r="D27" s="165" t="s">
        <v>67</v>
      </c>
      <c r="E27" s="180">
        <v>1</v>
      </c>
      <c r="F27" s="252"/>
      <c r="G27" s="180">
        <f t="shared" si="1"/>
        <v>0</v>
      </c>
      <c r="H27" s="155" t="s">
        <v>70</v>
      </c>
      <c r="I27" s="177"/>
      <c r="J27" s="138"/>
      <c r="K27" s="138"/>
      <c r="L27" s="138"/>
      <c r="M27" s="138"/>
      <c r="N27" s="138"/>
      <c r="O27" s="138"/>
      <c r="P27" s="138"/>
      <c r="Q27" s="138"/>
      <c r="R27" s="138" t="s">
        <v>66</v>
      </c>
      <c r="S27" s="138">
        <v>0</v>
      </c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</row>
    <row r="28" spans="1:47" ht="90" outlineLevel="1" x14ac:dyDescent="0.2">
      <c r="A28" s="178">
        <v>19</v>
      </c>
      <c r="B28" s="179" t="s">
        <v>114</v>
      </c>
      <c r="C28" s="185" t="s">
        <v>115</v>
      </c>
      <c r="D28" s="165" t="s">
        <v>67</v>
      </c>
      <c r="E28" s="180">
        <v>2</v>
      </c>
      <c r="F28" s="252"/>
      <c r="G28" s="180">
        <f t="shared" si="1"/>
        <v>0</v>
      </c>
      <c r="H28" s="155" t="s">
        <v>70</v>
      </c>
      <c r="I28" s="177"/>
      <c r="J28" s="138"/>
      <c r="K28" s="138"/>
      <c r="L28" s="138"/>
      <c r="M28" s="138"/>
      <c r="N28" s="138"/>
      <c r="O28" s="138"/>
      <c r="P28" s="138"/>
      <c r="Q28" s="138"/>
      <c r="R28" s="138" t="s">
        <v>65</v>
      </c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</row>
    <row r="29" spans="1:47" ht="90" outlineLevel="1" x14ac:dyDescent="0.2">
      <c r="A29" s="178">
        <v>20</v>
      </c>
      <c r="B29" s="179" t="s">
        <v>116</v>
      </c>
      <c r="C29" s="185" t="s">
        <v>117</v>
      </c>
      <c r="D29" s="165" t="s">
        <v>67</v>
      </c>
      <c r="E29" s="180">
        <v>1</v>
      </c>
      <c r="F29" s="252"/>
      <c r="G29" s="180">
        <f t="shared" si="1"/>
        <v>0</v>
      </c>
      <c r="H29" s="155" t="s">
        <v>70</v>
      </c>
      <c r="I29" s="177"/>
      <c r="J29" s="138"/>
      <c r="K29" s="138"/>
      <c r="L29" s="138"/>
      <c r="M29" s="138"/>
      <c r="N29" s="138"/>
      <c r="O29" s="138"/>
      <c r="P29" s="138"/>
      <c r="Q29" s="138"/>
      <c r="R29" s="138" t="s">
        <v>66</v>
      </c>
      <c r="S29" s="138">
        <v>0</v>
      </c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</row>
    <row r="30" spans="1:47" ht="123.75" outlineLevel="1" x14ac:dyDescent="0.2">
      <c r="A30" s="178">
        <v>21</v>
      </c>
      <c r="B30" s="179" t="s">
        <v>118</v>
      </c>
      <c r="C30" s="185" t="s">
        <v>119</v>
      </c>
      <c r="D30" s="165" t="s">
        <v>67</v>
      </c>
      <c r="E30" s="180">
        <v>15</v>
      </c>
      <c r="F30" s="252"/>
      <c r="G30" s="180">
        <f t="shared" si="1"/>
        <v>0</v>
      </c>
      <c r="H30" s="155" t="s">
        <v>70</v>
      </c>
      <c r="I30" s="177"/>
      <c r="J30" s="138"/>
      <c r="K30" s="138"/>
      <c r="L30" s="138"/>
      <c r="M30" s="138"/>
      <c r="N30" s="138"/>
      <c r="O30" s="138"/>
      <c r="P30" s="138"/>
      <c r="Q30" s="138"/>
      <c r="R30" s="138" t="s">
        <v>66</v>
      </c>
      <c r="S30" s="138">
        <v>0</v>
      </c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</row>
    <row r="31" spans="1:47" ht="78.75" outlineLevel="1" x14ac:dyDescent="0.2">
      <c r="A31" s="178">
        <v>22</v>
      </c>
      <c r="B31" s="179" t="s">
        <v>120</v>
      </c>
      <c r="C31" s="185" t="s">
        <v>121</v>
      </c>
      <c r="D31" s="165" t="s">
        <v>67</v>
      </c>
      <c r="E31" s="180">
        <v>2</v>
      </c>
      <c r="F31" s="252"/>
      <c r="G31" s="180">
        <f t="shared" si="1"/>
        <v>0</v>
      </c>
      <c r="H31" s="155" t="s">
        <v>70</v>
      </c>
      <c r="I31" s="177"/>
      <c r="J31" s="138"/>
      <c r="K31" s="138"/>
      <c r="L31" s="138"/>
      <c r="M31" s="138"/>
      <c r="N31" s="138"/>
      <c r="O31" s="138"/>
      <c r="P31" s="138"/>
      <c r="Q31" s="138"/>
      <c r="R31" s="138" t="s">
        <v>66</v>
      </c>
      <c r="S31" s="138">
        <v>0</v>
      </c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</row>
    <row r="32" spans="1:47" x14ac:dyDescent="0.2">
      <c r="A32" s="139" t="s">
        <v>63</v>
      </c>
      <c r="B32" s="186" t="s">
        <v>122</v>
      </c>
      <c r="C32" s="187" t="s">
        <v>123</v>
      </c>
      <c r="D32" s="166"/>
      <c r="E32" s="140"/>
      <c r="F32" s="181"/>
      <c r="G32" s="140">
        <f>SUM(G33:G42)</f>
        <v>0</v>
      </c>
      <c r="H32" s="156"/>
      <c r="I32" s="177"/>
      <c r="R32" t="s">
        <v>64</v>
      </c>
    </row>
    <row r="33" spans="1:47" ht="33.75" outlineLevel="1" x14ac:dyDescent="0.2">
      <c r="A33" s="178">
        <v>34</v>
      </c>
      <c r="B33" s="179" t="s">
        <v>124</v>
      </c>
      <c r="C33" s="185" t="s">
        <v>125</v>
      </c>
      <c r="D33" s="165" t="s">
        <v>67</v>
      </c>
      <c r="E33" s="180">
        <v>9</v>
      </c>
      <c r="F33" s="252"/>
      <c r="G33" s="180">
        <f t="shared" ref="G33:G42" si="2">ROUND(E33*F33,2)</f>
        <v>0</v>
      </c>
      <c r="H33" s="155" t="s">
        <v>70</v>
      </c>
      <c r="I33" s="177"/>
      <c r="J33" s="138"/>
      <c r="K33" s="138"/>
      <c r="L33" s="138"/>
      <c r="M33" s="138"/>
      <c r="N33" s="138"/>
      <c r="O33" s="138"/>
      <c r="P33" s="138"/>
      <c r="Q33" s="138"/>
      <c r="R33" s="138" t="s">
        <v>65</v>
      </c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</row>
    <row r="34" spans="1:47" ht="33.75" outlineLevel="1" x14ac:dyDescent="0.2">
      <c r="A34" s="178">
        <v>35</v>
      </c>
      <c r="B34" s="179" t="s">
        <v>126</v>
      </c>
      <c r="C34" s="185" t="s">
        <v>127</v>
      </c>
      <c r="D34" s="165" t="s">
        <v>67</v>
      </c>
      <c r="E34" s="180">
        <v>1</v>
      </c>
      <c r="F34" s="252"/>
      <c r="G34" s="180">
        <f t="shared" si="2"/>
        <v>0</v>
      </c>
      <c r="H34" s="155" t="s">
        <v>70</v>
      </c>
      <c r="I34" s="177"/>
      <c r="J34" s="138"/>
      <c r="K34" s="138"/>
      <c r="L34" s="138"/>
      <c r="M34" s="138"/>
      <c r="N34" s="138"/>
      <c r="O34" s="138"/>
      <c r="P34" s="138"/>
      <c r="Q34" s="138"/>
      <c r="R34" s="138" t="s">
        <v>66</v>
      </c>
      <c r="S34" s="138">
        <v>0</v>
      </c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</row>
    <row r="35" spans="1:47" ht="33.75" outlineLevel="1" x14ac:dyDescent="0.2">
      <c r="A35" s="178">
        <v>36</v>
      </c>
      <c r="B35" s="179" t="s">
        <v>128</v>
      </c>
      <c r="C35" s="185" t="s">
        <v>129</v>
      </c>
      <c r="D35" s="165" t="s">
        <v>67</v>
      </c>
      <c r="E35" s="180">
        <v>1</v>
      </c>
      <c r="F35" s="252"/>
      <c r="G35" s="180">
        <f t="shared" si="2"/>
        <v>0</v>
      </c>
      <c r="H35" s="155" t="s">
        <v>70</v>
      </c>
      <c r="I35" s="177"/>
      <c r="J35" s="138"/>
      <c r="K35" s="138"/>
      <c r="L35" s="138"/>
      <c r="M35" s="138"/>
      <c r="N35" s="138"/>
      <c r="O35" s="138"/>
      <c r="P35" s="138"/>
      <c r="Q35" s="138"/>
      <c r="R35" s="138" t="s">
        <v>66</v>
      </c>
      <c r="S35" s="138">
        <v>0</v>
      </c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</row>
    <row r="36" spans="1:47" ht="22.5" outlineLevel="1" x14ac:dyDescent="0.2">
      <c r="A36" s="178">
        <v>37</v>
      </c>
      <c r="B36" s="179" t="s">
        <v>130</v>
      </c>
      <c r="C36" s="185" t="s">
        <v>131</v>
      </c>
      <c r="D36" s="165" t="s">
        <v>67</v>
      </c>
      <c r="E36" s="180">
        <v>2</v>
      </c>
      <c r="F36" s="252"/>
      <c r="G36" s="180">
        <f t="shared" si="2"/>
        <v>0</v>
      </c>
      <c r="H36" s="155" t="s">
        <v>70</v>
      </c>
      <c r="I36" s="177"/>
      <c r="J36" s="138"/>
      <c r="K36" s="138"/>
      <c r="L36" s="138"/>
      <c r="M36" s="138"/>
      <c r="N36" s="138"/>
      <c r="O36" s="138"/>
      <c r="P36" s="138"/>
      <c r="Q36" s="138"/>
      <c r="R36" s="138" t="s">
        <v>66</v>
      </c>
      <c r="S36" s="138">
        <v>0</v>
      </c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</row>
    <row r="37" spans="1:47" ht="33.75" outlineLevel="1" x14ac:dyDescent="0.2">
      <c r="A37" s="178">
        <v>38</v>
      </c>
      <c r="B37" s="179" t="s">
        <v>132</v>
      </c>
      <c r="C37" s="185" t="s">
        <v>133</v>
      </c>
      <c r="D37" s="165" t="s">
        <v>67</v>
      </c>
      <c r="E37" s="180">
        <v>1</v>
      </c>
      <c r="F37" s="252"/>
      <c r="G37" s="180">
        <f t="shared" si="2"/>
        <v>0</v>
      </c>
      <c r="H37" s="155" t="s">
        <v>70</v>
      </c>
      <c r="I37" s="177"/>
      <c r="J37" s="138"/>
      <c r="K37" s="138"/>
      <c r="L37" s="138"/>
      <c r="M37" s="138"/>
      <c r="N37" s="138"/>
      <c r="O37" s="138"/>
      <c r="P37" s="138"/>
      <c r="Q37" s="138"/>
      <c r="R37" s="138" t="s">
        <v>66</v>
      </c>
      <c r="S37" s="138">
        <v>0</v>
      </c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</row>
    <row r="38" spans="1:47" ht="45" outlineLevel="1" x14ac:dyDescent="0.2">
      <c r="A38" s="178">
        <v>39</v>
      </c>
      <c r="B38" s="179" t="s">
        <v>134</v>
      </c>
      <c r="C38" s="185" t="s">
        <v>135</v>
      </c>
      <c r="D38" s="165" t="s">
        <v>67</v>
      </c>
      <c r="E38" s="180">
        <v>2</v>
      </c>
      <c r="F38" s="252"/>
      <c r="G38" s="180">
        <f t="shared" si="2"/>
        <v>0</v>
      </c>
      <c r="H38" s="155" t="s">
        <v>70</v>
      </c>
      <c r="I38" s="177"/>
      <c r="J38" s="138"/>
      <c r="K38" s="138"/>
      <c r="L38" s="138"/>
      <c r="M38" s="138"/>
      <c r="N38" s="138"/>
      <c r="O38" s="138"/>
      <c r="P38" s="138"/>
      <c r="Q38" s="138"/>
      <c r="R38" s="138" t="s">
        <v>66</v>
      </c>
      <c r="S38" s="138">
        <v>0</v>
      </c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</row>
    <row r="39" spans="1:47" ht="33.75" outlineLevel="1" x14ac:dyDescent="0.2">
      <c r="A39" s="178">
        <v>40</v>
      </c>
      <c r="B39" s="179" t="s">
        <v>136</v>
      </c>
      <c r="C39" s="185" t="s">
        <v>137</v>
      </c>
      <c r="D39" s="165" t="s">
        <v>67</v>
      </c>
      <c r="E39" s="180">
        <v>10</v>
      </c>
      <c r="F39" s="252"/>
      <c r="G39" s="180">
        <f t="shared" si="2"/>
        <v>0</v>
      </c>
      <c r="H39" s="155" t="s">
        <v>70</v>
      </c>
      <c r="I39" s="177"/>
      <c r="J39" s="138"/>
      <c r="K39" s="138"/>
      <c r="L39" s="138"/>
      <c r="M39" s="138"/>
      <c r="N39" s="138"/>
      <c r="O39" s="138"/>
      <c r="P39" s="138"/>
      <c r="Q39" s="138"/>
      <c r="R39" s="138" t="s">
        <v>66</v>
      </c>
      <c r="S39" s="138">
        <v>0</v>
      </c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</row>
    <row r="40" spans="1:47" ht="33.75" outlineLevel="1" x14ac:dyDescent="0.2">
      <c r="A40" s="178">
        <v>41</v>
      </c>
      <c r="B40" s="179" t="s">
        <v>138</v>
      </c>
      <c r="C40" s="185" t="s">
        <v>139</v>
      </c>
      <c r="D40" s="165" t="s">
        <v>67</v>
      </c>
      <c r="E40" s="180">
        <v>3</v>
      </c>
      <c r="F40" s="252"/>
      <c r="G40" s="180">
        <f t="shared" si="2"/>
        <v>0</v>
      </c>
      <c r="H40" s="155" t="s">
        <v>70</v>
      </c>
      <c r="I40" s="177"/>
      <c r="J40" s="138"/>
      <c r="K40" s="138"/>
      <c r="L40" s="138"/>
      <c r="M40" s="138"/>
      <c r="N40" s="138"/>
      <c r="O40" s="138"/>
      <c r="P40" s="138"/>
      <c r="Q40" s="138"/>
      <c r="R40" s="138" t="s">
        <v>66</v>
      </c>
      <c r="S40" s="138">
        <v>0</v>
      </c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</row>
    <row r="41" spans="1:47" ht="33.75" outlineLevel="1" x14ac:dyDescent="0.2">
      <c r="A41" s="178">
        <v>42</v>
      </c>
      <c r="B41" s="179" t="s">
        <v>140</v>
      </c>
      <c r="C41" s="185" t="s">
        <v>141</v>
      </c>
      <c r="D41" s="165" t="s">
        <v>67</v>
      </c>
      <c r="E41" s="180">
        <v>149</v>
      </c>
      <c r="F41" s="252"/>
      <c r="G41" s="180">
        <f t="shared" si="2"/>
        <v>0</v>
      </c>
      <c r="H41" s="155" t="s">
        <v>70</v>
      </c>
      <c r="I41" s="177"/>
      <c r="J41" s="138"/>
      <c r="K41" s="138"/>
      <c r="L41" s="138"/>
      <c r="M41" s="138"/>
      <c r="N41" s="138"/>
      <c r="O41" s="138"/>
      <c r="P41" s="138"/>
      <c r="Q41" s="138"/>
      <c r="R41" s="138" t="s">
        <v>66</v>
      </c>
      <c r="S41" s="138">
        <v>0</v>
      </c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</row>
    <row r="42" spans="1:47" ht="33.75" outlineLevel="1" x14ac:dyDescent="0.2">
      <c r="A42" s="182">
        <v>43</v>
      </c>
      <c r="B42" s="183" t="s">
        <v>142</v>
      </c>
      <c r="C42" s="188" t="s">
        <v>143</v>
      </c>
      <c r="D42" s="189" t="s">
        <v>67</v>
      </c>
      <c r="E42" s="184">
        <v>10</v>
      </c>
      <c r="F42" s="253"/>
      <c r="G42" s="184">
        <f t="shared" si="2"/>
        <v>0</v>
      </c>
      <c r="H42" s="157" t="s">
        <v>70</v>
      </c>
      <c r="I42" s="177"/>
      <c r="J42" s="138"/>
      <c r="K42" s="138"/>
      <c r="L42" s="138"/>
      <c r="M42" s="138"/>
      <c r="N42" s="138"/>
      <c r="O42" s="138"/>
      <c r="P42" s="138"/>
      <c r="Q42" s="138"/>
      <c r="R42" s="138" t="s">
        <v>66</v>
      </c>
      <c r="S42" s="138">
        <v>0</v>
      </c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</row>
    <row r="43" spans="1:47" x14ac:dyDescent="0.2">
      <c r="B43" s="7" t="s">
        <v>68</v>
      </c>
      <c r="C43" s="150" t="s">
        <v>68</v>
      </c>
      <c r="D43" s="9"/>
      <c r="E43" s="160"/>
      <c r="F43" s="6"/>
      <c r="G43" s="6"/>
      <c r="H43" s="9"/>
      <c r="P43">
        <v>15</v>
      </c>
      <c r="Q43">
        <v>21</v>
      </c>
    </row>
    <row r="44" spans="1:47" x14ac:dyDescent="0.2">
      <c r="A44" s="146"/>
      <c r="B44" s="147" t="s">
        <v>28</v>
      </c>
      <c r="C44" s="151" t="s">
        <v>68</v>
      </c>
      <c r="D44" s="167"/>
      <c r="E44" s="161"/>
      <c r="F44" s="148"/>
      <c r="G44" s="149">
        <f>G8+G16+G32</f>
        <v>0</v>
      </c>
      <c r="H44" s="9"/>
      <c r="P44" t="e">
        <f>SUMIF(#REF!,P43,G7:G42)</f>
        <v>#REF!</v>
      </c>
      <c r="Q44" t="e">
        <f>SUMIF(#REF!,Q43,G7:G42)</f>
        <v>#REF!</v>
      </c>
      <c r="R44" t="s">
        <v>69</v>
      </c>
    </row>
  </sheetData>
  <mergeCells count="4">
    <mergeCell ref="A1:G1"/>
    <mergeCell ref="C2:G2"/>
    <mergeCell ref="C3:G3"/>
    <mergeCell ref="C4:G4"/>
  </mergeCells>
  <pageMargins left="0.39370078740157483" right="0.19685039370078741" top="0.78740157480314965" bottom="0.78740157480314965" header="0.31496062992125984" footer="0.31496062992125984"/>
  <pageSetup paperSize="9" scale="85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Josef Křeháček</cp:lastModifiedBy>
  <cp:lastPrinted>2014-02-28T09:52:57Z</cp:lastPrinted>
  <dcterms:created xsi:type="dcterms:W3CDTF">2009-04-08T07:15:50Z</dcterms:created>
  <dcterms:modified xsi:type="dcterms:W3CDTF">2022-09-06T19:24:29Z</dcterms:modified>
</cp:coreProperties>
</file>