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495" windowWidth="38055" windowHeight="17310"/>
  </bookViews>
  <sheets>
    <sheet name="Rekapitulace stavby" sheetId="1" r:id="rId1"/>
    <sheet name="1224 - OSVĚTLENÍ HRACÍ PL..." sheetId="2" r:id="rId2"/>
  </sheets>
  <definedNames>
    <definedName name="_xlnm._FilterDatabase" localSheetId="1" hidden="1">'1224 - OSVĚTLENÍ HRACÍ PL...'!$C$126:$K$217</definedName>
    <definedName name="_xlnm.Print_Titles" localSheetId="1">'1224 - OSVĚTLENÍ HRACÍ PL...'!$126:$126</definedName>
    <definedName name="_xlnm.Print_Titles" localSheetId="0">'Rekapitulace stavby'!$92:$92</definedName>
    <definedName name="_xlnm.Print_Area" localSheetId="1">'1224 - OSVĚTLENÍ HRACÍ PL...'!$C$82:$J$108,'1224 - OSVĚTLENÍ HRACÍ PL...'!$C$114:$J$217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37" i="2"/>
  <c r="J36"/>
  <c r="AY95" i="1" s="1"/>
  <c r="J35" i="2"/>
  <c r="AX95" i="1" s="1"/>
  <c r="BI217" i="2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T206" s="1"/>
  <c r="R207"/>
  <c r="R206" s="1"/>
  <c r="P207"/>
  <c r="P206" s="1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J34" s="1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F37" s="1"/>
  <c r="BH130"/>
  <c r="F36" s="1"/>
  <c r="BG130"/>
  <c r="F35" s="1"/>
  <c r="BF130"/>
  <c r="F34" s="1"/>
  <c r="T130"/>
  <c r="R130"/>
  <c r="P130"/>
  <c r="J123"/>
  <c r="F123"/>
  <c r="F121"/>
  <c r="E119"/>
  <c r="J91"/>
  <c r="F91"/>
  <c r="F89"/>
  <c r="E87"/>
  <c r="J24"/>
  <c r="E24"/>
  <c r="J124" s="1"/>
  <c r="J23"/>
  <c r="J18"/>
  <c r="E18"/>
  <c r="F124" s="1"/>
  <c r="J17"/>
  <c r="J12"/>
  <c r="J121" s="1"/>
  <c r="E7"/>
  <c r="E117" s="1"/>
  <c r="L90" i="1"/>
  <c r="AM90"/>
  <c r="AM89"/>
  <c r="L89"/>
  <c r="AM87"/>
  <c r="L87"/>
  <c r="L85"/>
  <c r="L84"/>
  <c r="J215" i="2"/>
  <c r="J212"/>
  <c r="J210"/>
  <c r="BK207"/>
  <c r="J205"/>
  <c r="BK200"/>
  <c r="J199"/>
  <c r="BK196"/>
  <c r="J194"/>
  <c r="BK191"/>
  <c r="BK189"/>
  <c r="J188"/>
  <c r="J186"/>
  <c r="BK184"/>
  <c r="BK182"/>
  <c r="BK180"/>
  <c r="BK177"/>
  <c r="J175"/>
  <c r="BK173"/>
  <c r="BK171"/>
  <c r="BK169"/>
  <c r="J168"/>
  <c r="J165"/>
  <c r="J161"/>
  <c r="BK159"/>
  <c r="J157"/>
  <c r="J156"/>
  <c r="BK153"/>
  <c r="BK151"/>
  <c r="J150"/>
  <c r="J148"/>
  <c r="J146"/>
  <c r="J144"/>
  <c r="BK141"/>
  <c r="J139"/>
  <c r="J138"/>
  <c r="BK135"/>
  <c r="BK133"/>
  <c r="J131"/>
  <c r="AS94" i="1"/>
  <c r="BK217" i="2"/>
  <c r="J217"/>
  <c r="BK216"/>
  <c r="J216"/>
  <c r="BK215"/>
  <c r="BK214"/>
  <c r="J214"/>
  <c r="BK212"/>
  <c r="BK211"/>
  <c r="BK210"/>
  <c r="BK209"/>
  <c r="J209"/>
  <c r="BK205"/>
  <c r="J204"/>
  <c r="BK201"/>
  <c r="J200"/>
  <c r="BK198"/>
  <c r="J196"/>
  <c r="J195"/>
  <c r="BK193"/>
  <c r="BK192"/>
  <c r="J191"/>
  <c r="J190"/>
  <c r="BK188"/>
  <c r="J187"/>
  <c r="BK185"/>
  <c r="J184"/>
  <c r="J183"/>
  <c r="BK181"/>
  <c r="J180"/>
  <c r="J179"/>
  <c r="J178"/>
  <c r="BK176"/>
  <c r="J176"/>
  <c r="BK174"/>
  <c r="J173"/>
  <c r="J172"/>
  <c r="BK170"/>
  <c r="J169"/>
  <c r="BK166"/>
  <c r="BK165"/>
  <c r="BK164"/>
  <c r="BK161"/>
  <c r="J160"/>
  <c r="BK158"/>
  <c r="BK157"/>
  <c r="BK155"/>
  <c r="BK154"/>
  <c r="BK152"/>
  <c r="J151"/>
  <c r="BK149"/>
  <c r="BK148"/>
  <c r="J147"/>
  <c r="BK145"/>
  <c r="BK144"/>
  <c r="BK143"/>
  <c r="BK142"/>
  <c r="J141"/>
  <c r="J140"/>
  <c r="BK137"/>
  <c r="BK136"/>
  <c r="J135"/>
  <c r="J134"/>
  <c r="BK132"/>
  <c r="BK131"/>
  <c r="J130"/>
  <c r="J211"/>
  <c r="J207"/>
  <c r="BK204"/>
  <c r="J201"/>
  <c r="BK199"/>
  <c r="J198"/>
  <c r="BK195"/>
  <c r="BK194"/>
  <c r="J193"/>
  <c r="J192"/>
  <c r="BK190"/>
  <c r="J189"/>
  <c r="BK187"/>
  <c r="BK186"/>
  <c r="J185"/>
  <c r="BK183"/>
  <c r="J182"/>
  <c r="J181"/>
  <c r="BK179"/>
  <c r="BK178"/>
  <c r="J177"/>
  <c r="BK175"/>
  <c r="J174"/>
  <c r="BK172"/>
  <c r="J171"/>
  <c r="J170"/>
  <c r="BK168"/>
  <c r="J166"/>
  <c r="J164"/>
  <c r="BK160"/>
  <c r="J159"/>
  <c r="J158"/>
  <c r="BK156"/>
  <c r="J155"/>
  <c r="J154"/>
  <c r="J153"/>
  <c r="J152"/>
  <c r="BK150"/>
  <c r="J149"/>
  <c r="BK147"/>
  <c r="BK146"/>
  <c r="J145"/>
  <c r="J143"/>
  <c r="J142"/>
  <c r="BK140"/>
  <c r="BK139"/>
  <c r="BK138"/>
  <c r="J137"/>
  <c r="J136"/>
  <c r="BK134"/>
  <c r="J133"/>
  <c r="J132"/>
  <c r="BK130"/>
  <c r="R163" l="1"/>
  <c r="P129"/>
  <c r="P128" s="1"/>
  <c r="BK197"/>
  <c r="J197" s="1"/>
  <c r="J102" s="1"/>
  <c r="R129"/>
  <c r="R128" s="1"/>
  <c r="P197"/>
  <c r="P167"/>
  <c r="BK203"/>
  <c r="R208"/>
  <c r="BK129"/>
  <c r="J129" s="1"/>
  <c r="J98" s="1"/>
  <c r="BK163"/>
  <c r="J163"/>
  <c r="J100"/>
  <c r="T197"/>
  <c r="T167" s="1"/>
  <c r="T203"/>
  <c r="T202" s="1"/>
  <c r="T208"/>
  <c r="T163"/>
  <c r="R203"/>
  <c r="BK208"/>
  <c r="J208" s="1"/>
  <c r="J106" s="1"/>
  <c r="P213"/>
  <c r="T129"/>
  <c r="T128" s="1"/>
  <c r="P163"/>
  <c r="R197"/>
  <c r="R167" s="1"/>
  <c r="P203"/>
  <c r="P202" s="1"/>
  <c r="P208"/>
  <c r="BK213"/>
  <c r="J213" s="1"/>
  <c r="J107" s="1"/>
  <c r="R213"/>
  <c r="R202" s="1"/>
  <c r="T213"/>
  <c r="BK167"/>
  <c r="J167" s="1"/>
  <c r="J101" s="1"/>
  <c r="BK206"/>
  <c r="J206" s="1"/>
  <c r="J105" s="1"/>
  <c r="E85"/>
  <c r="J89"/>
  <c r="F92"/>
  <c r="J92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4"/>
  <c r="BE165"/>
  <c r="BE166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8"/>
  <c r="BE199"/>
  <c r="BE200"/>
  <c r="BE201"/>
  <c r="BE204"/>
  <c r="BE205"/>
  <c r="BE207"/>
  <c r="BE209"/>
  <c r="BE210"/>
  <c r="BE211"/>
  <c r="BE212"/>
  <c r="BE214"/>
  <c r="BE215"/>
  <c r="BE216"/>
  <c r="BE217"/>
  <c r="BB95" i="1"/>
  <c r="BB94" s="1"/>
  <c r="W31" s="1"/>
  <c r="BC95"/>
  <c r="BC94" s="1"/>
  <c r="W32" s="1"/>
  <c r="AW95"/>
  <c r="BA95"/>
  <c r="BA94" s="1"/>
  <c r="W30" s="1"/>
  <c r="BD95"/>
  <c r="BD94" s="1"/>
  <c r="W33" s="1"/>
  <c r="R162" i="2" l="1"/>
  <c r="R127" s="1"/>
  <c r="T162"/>
  <c r="T127" s="1"/>
  <c r="BK202"/>
  <c r="J202" s="1"/>
  <c r="J103" s="1"/>
  <c r="P162"/>
  <c r="P127"/>
  <c r="AU95" i="1" s="1"/>
  <c r="AU94" s="1"/>
  <c r="BK162" i="2"/>
  <c r="J162" s="1"/>
  <c r="J99" s="1"/>
  <c r="J203"/>
  <c r="J104" s="1"/>
  <c r="BK128"/>
  <c r="BK127"/>
  <c r="J127" s="1"/>
  <c r="J96" s="1"/>
  <c r="AX94" i="1"/>
  <c r="AY94"/>
  <c r="AW94"/>
  <c r="AK30" s="1"/>
  <c r="J33" i="2"/>
  <c r="AV95" i="1"/>
  <c r="AT95" s="1"/>
  <c r="F33" i="2"/>
  <c r="AZ95" i="1" s="1"/>
  <c r="AZ94" s="1"/>
  <c r="W29" s="1"/>
  <c r="J128" i="2" l="1"/>
  <c r="J97" s="1"/>
  <c r="J30"/>
  <c r="AG95" i="1" s="1"/>
  <c r="AG94" s="1"/>
  <c r="AK26" s="1"/>
  <c r="AK35" s="1"/>
  <c r="AV94"/>
  <c r="AK29" s="1"/>
  <c r="J39" i="2" l="1"/>
  <c r="AN95" i="1"/>
  <c r="AT94"/>
  <c r="AN94" s="1"/>
</calcChain>
</file>

<file path=xl/sharedStrings.xml><?xml version="1.0" encoding="utf-8"?>
<sst xmlns="http://schemas.openxmlformats.org/spreadsheetml/2006/main" count="1437" uniqueCount="463">
  <si>
    <t>Export Komplet</t>
  </si>
  <si>
    <t/>
  </si>
  <si>
    <t>2.0</t>
  </si>
  <si>
    <t>ZAMOK</t>
  </si>
  <si>
    <t>False</t>
  </si>
  <si>
    <t>{8bd6e394-9e08-4e7d-a42c-7856bbca8a1e}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</si>
  <si>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</si>
  <si>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</si>
  <si>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</si>
  <si>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</si>
  <si>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</si>
  <si>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</si>
  <si>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</si>
  <si>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</si>
  <si>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</si>
  <si>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</si>
  <si>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</si>
  <si>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ZIMNÍ STADION KROMĚŘÍŽ, OSVĚTLENÍ HRACÍ PLOCHY A TRIBUN, POSUDEK STÁVAJÍCÍHO STAVU A NÁVRH OPATŘENÍ</t>
  </si>
  <si>
    <t>KSO:</t>
  </si>
  <si>
    <t>CC-CZ:</t>
  </si>
  <si>
    <t>Místo:</t>
  </si>
  <si>
    <t>Obvodová 3474, 767 01 Kroměříž</t>
  </si>
  <si>
    <t>Datum:</t>
  </si>
  <si>
    <t>30. 12. 2024</t>
  </si>
  <si>
    <t>Zadavatel:</t>
  </si>
  <si>
    <t>IČ:</t>
  </si>
  <si>
    <t>21551430</t>
  </si>
  <si>
    <t>Sportovní zařízení města Kroměříže, p.o.</t>
  </si>
  <si>
    <t>DIČ:</t>
  </si>
  <si>
    <t>CZ21551430</t>
  </si>
  <si>
    <t>Uchazeč:</t>
  </si>
  <si>
    <t>Vyplň údaj</t>
  </si>
  <si>
    <t>Projektant:</t>
  </si>
  <si>
    <t>42071887</t>
  </si>
  <si>
    <t>Ing. Zdeněk Novák - NOVEL</t>
  </si>
  <si>
    <t>CZ5807271261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</si>
  <si>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</si>
  <si>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</si>
  <si>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</si>
  <si>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</si>
  <si>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</si>
  <si>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</si>
  <si>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</si>
  <si>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</si>
  <si>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</si>
  <si>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</si>
  <si>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</si>
  <si>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</si>
  <si>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</si>
  <si>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</si>
  <si>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</si>
  <si>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</si>
  <si>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</si>
  <si>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</si>
  <si>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</si>
  <si>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</si>
  <si>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</si>
  <si>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</si>
  <si>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</si>
  <si>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</si>
  <si>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</si>
  <si>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</si>
  <si>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</si>
  <si>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</si>
  <si>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</si>
  <si>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</si>
  <si>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</si>
  <si>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</si>
  <si>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</si>
  <si>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</si>
  <si>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</si>
  <si>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</si>
  <si>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</si>
  <si>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</si>
  <si>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</si>
  <si>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</si>
  <si>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</si>
  <si>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</si>
  <si>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</si>
  <si>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</si>
  <si>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</si>
  <si>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</si>
  <si>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</si>
  <si>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</si>
  <si>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</si>
  <si>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OSVĚTLENÍ HRACÍ PLOCHY A TRIBUN</t>
  </si>
  <si>
    <t>STA</t>
  </si>
  <si>
    <t>1</t>
  </si>
  <si>
    <t>{69eec51a-667b-4188-83a1-9785e2e0d2d0}</t>
  </si>
  <si>
    <t>2</t>
  </si>
  <si>
    <t>KRYCÍ LIST SOUPISU PRACÍ</t>
  </si>
  <si>
    <t>Objekt:</t>
  </si>
  <si>
    <t>1224 - OSVĚTLENÍ HRACÍ PLOCHY A TRIBUN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</si>
  <si>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</si>
  <si>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</si>
  <si>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</si>
  <si>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</si>
  <si>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</si>
  <si>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</si>
  <si>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</si>
  <si>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</si>
  <si>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</si>
  <si>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742 - Elektroinstalace - slaboproud</t>
  </si>
  <si>
    <t xml:space="preserve">      9 - Ostatní konstrukce a práce, bourání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</si>
  <si>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</si>
  <si>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</si>
  <si>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</si>
  <si>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</si>
  <si>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</si>
  <si>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</si>
  <si>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</si>
  <si>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</si>
  <si>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</si>
  <si>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</si>
  <si>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</si>
  <si>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</si>
  <si>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</si>
  <si>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</si>
  <si>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</si>
  <si>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</si>
  <si>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</si>
  <si>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</si>
  <si>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</si>
  <si>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</si>
  <si>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</si>
  <si>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</si>
  <si>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</si>
  <si>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</si>
  <si>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</si>
  <si>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</si>
  <si>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kus</t>
  </si>
  <si>
    <t>4</t>
  </si>
  <si>
    <t>-2086287376</t>
  </si>
  <si>
    <t>M</t>
  </si>
  <si>
    <t>1200732</t>
  </si>
  <si>
    <t>KRABICE IP66 125X125X75 SEDA KSK 125 KA</t>
  </si>
  <si>
    <t>8</t>
  </si>
  <si>
    <t>862451257</t>
  </si>
  <si>
    <t>3</t>
  </si>
  <si>
    <t>1246909</t>
  </si>
  <si>
    <t>SVORKA WAGO 221-415 5X4 ORANZ. PACKA</t>
  </si>
  <si>
    <t>-1614294828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</si>
  <si>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</si>
  <si>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</si>
  <si>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1732569780</t>
  </si>
  <si>
    <t>5</t>
  </si>
  <si>
    <t>1384027</t>
  </si>
  <si>
    <t>KRABICE IP66 POŽÁRNĚ ODOLNÁ 175</t>
  </si>
  <si>
    <t>ks</t>
  </si>
  <si>
    <t>1794533180</t>
  </si>
  <si>
    <t>6</t>
  </si>
  <si>
    <t>741122211</t>
  </si>
  <si>
    <t>Montáž kabelů měděných bez ukončení uložených volně nebo v liště plných kulatých (např. CYKY) počtu a průřezu žil 3x1,5 až 6 mm2</t>
  </si>
  <si>
    <t>m</t>
  </si>
  <si>
    <t>1760138954</t>
  </si>
  <si>
    <t>7</t>
  </si>
  <si>
    <t>1257667</t>
  </si>
  <si>
    <t>KABEL 1-CXKH-V-J P60-R B2CAS1D0 3X2,5 BU</t>
  </si>
  <si>
    <t>-1936114777</t>
  </si>
  <si>
    <t>741122232</t>
  </si>
  <si>
    <t>Montáž kabelů měděných bez ukončení uložených volně nebo v liště plných kulatých (např. CYKY) počtu a průřezu žil 5x4 až 6 mm2</t>
  </si>
  <si>
    <t>746546456</t>
  </si>
  <si>
    <t>9</t>
  </si>
  <si>
    <t>1699573</t>
  </si>
  <si>
    <t>KABEL 1-CXKH-V-J P60-90-R 5X6  B2CAS1 BU</t>
  </si>
  <si>
    <t>256</t>
  </si>
  <si>
    <t>64</t>
  </si>
  <si>
    <t>-973101860</t>
  </si>
  <si>
    <t>10</t>
  </si>
  <si>
    <t>741122234</t>
  </si>
  <si>
    <t>Montáž kabelů měděných bez ukončení uložených volně nebo v liště plných kulatých (např. CYKY) počtu a průřezu žil 5x16 mm2</t>
  </si>
  <si>
    <t>1653977187</t>
  </si>
  <si>
    <t>11</t>
  </si>
  <si>
    <t>1257431002</t>
  </si>
  <si>
    <t>KABEL CYKY-J 5x16, BUBEN</t>
  </si>
  <si>
    <t>95926227</t>
  </si>
  <si>
    <t>12</t>
  </si>
  <si>
    <t>741122237</t>
  </si>
  <si>
    <t>Montáž kabelů měděných bez ukončení uložených volně nebo v liště plných kulatých (CYKY) počtu a průřezu žil 7x1,5 až 2,5 mm2</t>
  </si>
  <si>
    <t>1158722050</t>
  </si>
  <si>
    <t>13</t>
  </si>
  <si>
    <t>1410062</t>
  </si>
  <si>
    <t>KABEL 1-CXKH-V-J 7X2,5 FE180/P60 B2CA BU</t>
  </si>
  <si>
    <t>832655796</t>
  </si>
  <si>
    <t>14</t>
  </si>
  <si>
    <t>1684844</t>
  </si>
  <si>
    <t>KABEL 1-CXKH-R-J B2CAS1D0 7X2,5 BUBEN</t>
  </si>
  <si>
    <t>292974182</t>
  </si>
  <si>
    <t>741130001</t>
  </si>
  <si>
    <t>Ukončení vodičů izolovaných s označením a zapojením v rozváděči nebo na přístroji, průřezu žíly do 2,5 mm2</t>
  </si>
  <si>
    <t>-1939159536</t>
  </si>
  <si>
    <t>16</t>
  </si>
  <si>
    <t>741130006</t>
  </si>
  <si>
    <t>Ukončení vodičů izolovaných s označením a zapojením v rozváděči nebo na přístroji, průřezu žíly do 16 mm2</t>
  </si>
  <si>
    <t>2004812426</t>
  </si>
  <si>
    <t>17</t>
  </si>
  <si>
    <t>741210006.R</t>
  </si>
  <si>
    <t>Montáž rozvodnic oceloplechových nebo plastových bez zapojení vodičů běžných, hmotnosti do 400 kg</t>
  </si>
  <si>
    <t>-191721431</t>
  </si>
  <si>
    <t>18</t>
  </si>
  <si>
    <t>CBS_E90</t>
  </si>
  <si>
    <t>Skříň pro CBS s požární odolností E90, pro vytvoření samostatného požárního úseku</t>
  </si>
  <si>
    <t>1449283085</t>
  </si>
  <si>
    <t>19</t>
  </si>
  <si>
    <t>741374863.1</t>
  </si>
  <si>
    <t>Demontáž svítidel s integrovaným zdrojem LED s odpojením vodičů průmyslových závěsných reflektorů</t>
  </si>
  <si>
    <t>-1655262768</t>
  </si>
  <si>
    <t>20</t>
  </si>
  <si>
    <t>741372152</t>
  </si>
  <si>
    <t>Montáž svítidel s integrovaným zdrojem LED se zapojením vodičů průmyslových závěsných reflektorů</t>
  </si>
  <si>
    <t>1043886330</t>
  </si>
  <si>
    <t>TYP C</t>
  </si>
  <si>
    <t>Svítidlo reflekltorového typu LED 170W 23987lm 4000K CRI80 DALI CLO IP66 IK08 přisazené</t>
  </si>
  <si>
    <t>-829483834</t>
  </si>
  <si>
    <t>22</t>
  </si>
  <si>
    <t>REC_POPL_M</t>
  </si>
  <si>
    <t>Recyklační poplatek svítidla malá</t>
  </si>
  <si>
    <t>-1110838895</t>
  </si>
  <si>
    <t>23</t>
  </si>
  <si>
    <t>742210151</t>
  </si>
  <si>
    <t>Montáž hlásiče tlačítkového se sklíčkem</t>
  </si>
  <si>
    <t>-1314960361</t>
  </si>
  <si>
    <t>24</t>
  </si>
  <si>
    <t>1187656R</t>
  </si>
  <si>
    <t>TLAČÍTKO NOUZOVÉ ODSTAVENÍ CBS</t>
  </si>
  <si>
    <t>2120028798</t>
  </si>
  <si>
    <t>25</t>
  </si>
  <si>
    <t>Drobný materiál</t>
  </si>
  <si>
    <t>Drobný elektroinstalační materiál pro rozvaděč RO1</t>
  </si>
  <si>
    <t>674874440</t>
  </si>
  <si>
    <t>26</t>
  </si>
  <si>
    <t>NO_NAST</t>
  </si>
  <si>
    <t>Nastavení nouzového osvětlení</t>
  </si>
  <si>
    <t>kpl</t>
  </si>
  <si>
    <t>638129217</t>
  </si>
  <si>
    <t>27</t>
  </si>
  <si>
    <t>CBS</t>
  </si>
  <si>
    <t>CBS Schrack MultiControl+_x000D_
Příprava pro 12x okruh, osazeno 04x 6A okruh, adresný/okruhový monitoring. VRLA akumulátory 216V/40Ah s životností 10 let dle EUROBAT. Příprava pro TotalStop. Bezpotenciálové kontakty např. pro MAR. CCIF, RS485 pro komunikaci s periferiemi. Integrovaný WEB server pro dohled a správu CBS. 4portový ethernet switch napájený z vnitřního zdroje CBS._x000D_
Rozměry skríne CBS vxšxh 1.900x600x450mm._x000D_
Vstupní jištení v CBS je 3x20AgG. Max. tepelné ztráty CBS jsou 200W.</t>
  </si>
  <si>
    <t>-377284290</t>
  </si>
  <si>
    <t>28</t>
  </si>
  <si>
    <t>NLMU05----</t>
  </si>
  <si>
    <t>Reléová jednotka pro adresné dohledování 4-200VA</t>
  </si>
  <si>
    <t>1878396114</t>
  </si>
  <si>
    <t>29</t>
  </si>
  <si>
    <t>NLMCLM----</t>
  </si>
  <si>
    <t>Trojfázový monitor sítě MULTICONTROL</t>
  </si>
  <si>
    <t>-894019680</t>
  </si>
  <si>
    <t>30</t>
  </si>
  <si>
    <t>741210002</t>
  </si>
  <si>
    <t>Montáž rozvodnic oceloplechových nebo plastových bez zapojení vodičů běžných, hmotnosti do 50 kg</t>
  </si>
  <si>
    <t>-882038152</t>
  </si>
  <si>
    <t>31</t>
  </si>
  <si>
    <t>REG_NAST</t>
  </si>
  <si>
    <t>Nastavení systému řízení</t>
  </si>
  <si>
    <t>1499516579</t>
  </si>
  <si>
    <t>32</t>
  </si>
  <si>
    <t>Řídící systém</t>
  </si>
  <si>
    <t>Řídící systém komplet</t>
  </si>
  <si>
    <t>-1651649957</t>
  </si>
  <si>
    <t>Práce a dodávky M</t>
  </si>
  <si>
    <t>46-M</t>
  </si>
  <si>
    <t>Zemní práce při extr.mont.pracích</t>
  </si>
  <si>
    <t>33</t>
  </si>
  <si>
    <t>460941115</t>
  </si>
  <si>
    <t>Vyplnění rýh vyplnění a omítnutí rýh ve stropech hloubky do 3 cm a šířky přes 10 do 15 cm</t>
  </si>
  <si>
    <t>-1973883103</t>
  </si>
  <si>
    <t>34</t>
  </si>
  <si>
    <t>468101433</t>
  </si>
  <si>
    <t>Vysekání rýh pro montáž trubek a kabelů v cihelných zdech hloubky přes 5 do 7 cm a šířky přes 10 do 15 cm</t>
  </si>
  <si>
    <t>547664034</t>
  </si>
  <si>
    <t>35</t>
  </si>
  <si>
    <t>742190005</t>
  </si>
  <si>
    <t>Ostatní práce pro trasy vložení požárně těsnicího materiálu pro prostup</t>
  </si>
  <si>
    <t>1173912303</t>
  </si>
  <si>
    <t>742</t>
  </si>
  <si>
    <t>Elektroinstalace - slaboproud</t>
  </si>
  <si>
    <t>36</t>
  </si>
  <si>
    <t>742110102</t>
  </si>
  <si>
    <t>Montáž kabelového žlabu do 150/100 mm</t>
  </si>
  <si>
    <t>-1616179312</t>
  </si>
  <si>
    <t>37</t>
  </si>
  <si>
    <t>1383974</t>
  </si>
  <si>
    <t>KAB. ZLAB 2M MARS NKZI 100X125X1.25 F</t>
  </si>
  <si>
    <t>-184692409</t>
  </si>
  <si>
    <t>38</t>
  </si>
  <si>
    <t>1383300</t>
  </si>
  <si>
    <t>PREPAZKA KABELOVEHO ZLABU (2M) NPZ 100 F</t>
  </si>
  <si>
    <t>-791682994</t>
  </si>
  <si>
    <t>39</t>
  </si>
  <si>
    <t>1229133</t>
  </si>
  <si>
    <t>SPOJKA KABELOVÉHO ŽLABU KLOUBOVÁ SENDZIMIR 50</t>
  </si>
  <si>
    <t>-2003462146</t>
  </si>
  <si>
    <t>40</t>
  </si>
  <si>
    <t>130203</t>
  </si>
  <si>
    <t>Trapézový závěs s navařenou maticí, matice M8, pozinkovaný</t>
  </si>
  <si>
    <t>-1631256029</t>
  </si>
  <si>
    <t>41</t>
  </si>
  <si>
    <t>1004216</t>
  </si>
  <si>
    <t>SROUB VRATOVY A MATICE NSM 6X10 ZNCR</t>
  </si>
  <si>
    <t>-426932201</t>
  </si>
  <si>
    <t>42</t>
  </si>
  <si>
    <t>742110122</t>
  </si>
  <si>
    <t>Montáž kabelového žlabu nosníku včetně konzol nebo závitových tyčí, šířky 150 mm</t>
  </si>
  <si>
    <t>145300661</t>
  </si>
  <si>
    <t>43</t>
  </si>
  <si>
    <t>1183856</t>
  </si>
  <si>
    <t>NOSNIK NZM 100 GZ M2</t>
  </si>
  <si>
    <t>-816747254</t>
  </si>
  <si>
    <t>44</t>
  </si>
  <si>
    <t>1164433</t>
  </si>
  <si>
    <t>PODPERA PZMP 100 GZ M1+M2</t>
  </si>
  <si>
    <t>-1043463906</t>
  </si>
  <si>
    <t>45</t>
  </si>
  <si>
    <t>742121001</t>
  </si>
  <si>
    <t>Montáž kabelů sdělovacích pro vnitřní rozvody počtu žil do 15</t>
  </si>
  <si>
    <t>1234755452</t>
  </si>
  <si>
    <t>46</t>
  </si>
  <si>
    <t>1196578</t>
  </si>
  <si>
    <t>KABEL BELDEN 1583E UTP CAT.5E PVC SEDY</t>
  </si>
  <si>
    <t>-1545866883</t>
  </si>
  <si>
    <t>47</t>
  </si>
  <si>
    <t>RJ45 UTP 5e</t>
  </si>
  <si>
    <t>Konektor RJ-45 UTP cat 5e včetně montáže</t>
  </si>
  <si>
    <t>848479637</t>
  </si>
  <si>
    <t>48</t>
  </si>
  <si>
    <t>742110122.2</t>
  </si>
  <si>
    <t>Úprava délky závitových tyčí</t>
  </si>
  <si>
    <t>159109649</t>
  </si>
  <si>
    <t>49</t>
  </si>
  <si>
    <t>742110122.1</t>
  </si>
  <si>
    <t>1616056144</t>
  </si>
  <si>
    <t>50</t>
  </si>
  <si>
    <t>130020</t>
  </si>
  <si>
    <t>MPC-instalační nosník 40/60, délka: 6.000 mm, pozinkovaný</t>
  </si>
  <si>
    <t>-400448833</t>
  </si>
  <si>
    <t>51</t>
  </si>
  <si>
    <t>163109</t>
  </si>
  <si>
    <t>MPC/MPR-nastavovací spojka k profilu 38/24-38/40, 39/52-40/80, 41/21-41/62, pozinkovaná</t>
  </si>
  <si>
    <t>235069269</t>
  </si>
  <si>
    <t>52</t>
  </si>
  <si>
    <t>113467.1</t>
  </si>
  <si>
    <t>Závitová tyč, M10, 1.000 mm, tř. 4.8, pozinkovaná</t>
  </si>
  <si>
    <t>-1418452633</t>
  </si>
  <si>
    <t>53</t>
  </si>
  <si>
    <t>175780</t>
  </si>
  <si>
    <t>MPC-rychloupínací čep+ pro montáž úhelníků M10 pro profil 38/24 -40/120, pozinkovaný</t>
  </si>
  <si>
    <t>-1626122656</t>
  </si>
  <si>
    <t>54</t>
  </si>
  <si>
    <t>105433</t>
  </si>
  <si>
    <t>Šestihranná matice, DIN 934, M10, pozinkovaná</t>
  </si>
  <si>
    <t>942756142</t>
  </si>
  <si>
    <t>55</t>
  </si>
  <si>
    <t>149730</t>
  </si>
  <si>
    <t>Podložka pro M10 vněj.pr.30</t>
  </si>
  <si>
    <t>-1667880371</t>
  </si>
  <si>
    <t>56</t>
  </si>
  <si>
    <t>130003</t>
  </si>
  <si>
    <t>MPC-instalační nosník 27/18, délka: 6000 mm, pozinkovaný</t>
  </si>
  <si>
    <t>1543456380</t>
  </si>
  <si>
    <t>57</t>
  </si>
  <si>
    <t>118040</t>
  </si>
  <si>
    <t>MPC-zasouvací matice M8, 33 × 23 × 6 mm pro profil 38/24-40/120, pozinkovaná</t>
  </si>
  <si>
    <t>-963359240</t>
  </si>
  <si>
    <t>58</t>
  </si>
  <si>
    <t>105757</t>
  </si>
  <si>
    <t>Šroub se šestihrannou hlavou, DIN 933, 8.8 M8 × 16 mm, pozinkovaný</t>
  </si>
  <si>
    <t>-803173879</t>
  </si>
  <si>
    <t>59</t>
  </si>
  <si>
    <t>105733</t>
  </si>
  <si>
    <t>Šroub se šestihrannou hlavou, DIN933, 8.8 M6 × 20 mm, ZB</t>
  </si>
  <si>
    <t>7922689</t>
  </si>
  <si>
    <t>60</t>
  </si>
  <si>
    <t>127307</t>
  </si>
  <si>
    <t>Podložka, DIN 125, M6, pozinkovaná</t>
  </si>
  <si>
    <t>165022698</t>
  </si>
  <si>
    <t>61</t>
  </si>
  <si>
    <t>106000</t>
  </si>
  <si>
    <t>Vnější krytka k profilu MPC 27/18</t>
  </si>
  <si>
    <t>-609598743</t>
  </si>
  <si>
    <t>62</t>
  </si>
  <si>
    <t>127310</t>
  </si>
  <si>
    <t>Podložka, DIN 125, M8, pozinkovaná</t>
  </si>
  <si>
    <t>404478432</t>
  </si>
  <si>
    <t>63</t>
  </si>
  <si>
    <t>118316</t>
  </si>
  <si>
    <t>MPC-spojka pro křížení nosníků k profilu 40/60, pozinkovaná</t>
  </si>
  <si>
    <t>926288981</t>
  </si>
  <si>
    <t>106008</t>
  </si>
  <si>
    <t>Vnější krytka k profilu MPC 40/60 a 40/120</t>
  </si>
  <si>
    <t>139419</t>
  </si>
  <si>
    <t>Ostatní konstrukce a práce, bourání</t>
  </si>
  <si>
    <t>65</t>
  </si>
  <si>
    <t>945412112.1</t>
  </si>
  <si>
    <t>Teleskopická hydraulická montážní plošina  na samohybném podvozku, s otočným košem výšky zdvihu do 21 m</t>
  </si>
  <si>
    <t>den</t>
  </si>
  <si>
    <t>1036587563</t>
  </si>
  <si>
    <t>66</t>
  </si>
  <si>
    <t>946112123</t>
  </si>
  <si>
    <t>Věže pojízdné trubkové nebo dílcové s maximálním zatížením podlahy do 200 kg/m2 šířky přes 0,9 do 1,6 m, délky do 3,2 m výšky přes 11,6 m do 12,6 m montáž</t>
  </si>
  <si>
    <t>-1839395886</t>
  </si>
  <si>
    <t>67</t>
  </si>
  <si>
    <t>946112223</t>
  </si>
  <si>
    <t>Věže pojízdné trubkové nebo dílcové s maximálním zatížením podlahy do 200 kg/m2 šířky přes 0,9 do 1,6 m, délky do 3,2 m výšky přes 11,6 m do 12,6 m příplatek k ceně za každý den použití</t>
  </si>
  <si>
    <t>1383087039</t>
  </si>
  <si>
    <t>68</t>
  </si>
  <si>
    <t>946112823</t>
  </si>
  <si>
    <t>Věže pojízdné trubkové nebo dílcové s maximálním zatížením podlahy do 200 kg/m2 šířky přes 0,9 do 1,6 m, délky do 3,2 m výšky přes 11,6 m do 12,6 m demontáž</t>
  </si>
  <si>
    <t>-1212217229</t>
  </si>
  <si>
    <t>VRN</t>
  </si>
  <si>
    <t>Vedlejší rozpočtové náklady</t>
  </si>
  <si>
    <t>VRN1</t>
  </si>
  <si>
    <t>Průzkumné, geodetické a projektové práce</t>
  </si>
  <si>
    <t>69</t>
  </si>
  <si>
    <t>011464000</t>
  </si>
  <si>
    <t>Měření (monitoring) úrovně osvětlení</t>
  </si>
  <si>
    <t>1024</t>
  </si>
  <si>
    <t>284789290</t>
  </si>
  <si>
    <t>70</t>
  </si>
  <si>
    <t>013254000.2</t>
  </si>
  <si>
    <t>Dokumentace skutečného provedení stavby</t>
  </si>
  <si>
    <t>-1669456991</t>
  </si>
  <si>
    <t>VRN2</t>
  </si>
  <si>
    <t>Příprava staveniště</t>
  </si>
  <si>
    <t>71</t>
  </si>
  <si>
    <t>020001000</t>
  </si>
  <si>
    <t>Příprava realizace</t>
  </si>
  <si>
    <t>…</t>
  </si>
  <si>
    <t>1547255050</t>
  </si>
  <si>
    <t>VRN3</t>
  </si>
  <si>
    <t>Zařízení staveniště</t>
  </si>
  <si>
    <t>72</t>
  </si>
  <si>
    <t>030001000</t>
  </si>
  <si>
    <t>-317440499</t>
  </si>
  <si>
    <t>73</t>
  </si>
  <si>
    <t>032002000</t>
  </si>
  <si>
    <t>Vybavení staveniště</t>
  </si>
  <si>
    <t>547091003</t>
  </si>
  <si>
    <t>74</t>
  </si>
  <si>
    <t>034002000</t>
  </si>
  <si>
    <t>Zabezpečení staveniště</t>
  </si>
  <si>
    <t>595342482</t>
  </si>
  <si>
    <t>75</t>
  </si>
  <si>
    <t>039002000</t>
  </si>
  <si>
    <t>Zrušení zařízení staveniště</t>
  </si>
  <si>
    <t>1295452286</t>
  </si>
  <si>
    <t>VRN4</t>
  </si>
  <si>
    <t>Inženýrská činnost</t>
  </si>
  <si>
    <t>76</t>
  </si>
  <si>
    <t>044002000.2</t>
  </si>
  <si>
    <t>Revize</t>
  </si>
  <si>
    <t>1571638108</t>
  </si>
  <si>
    <t>77</t>
  </si>
  <si>
    <t>070001000</t>
  </si>
  <si>
    <t>Provozní vlivy</t>
  </si>
  <si>
    <t>1464311455</t>
  </si>
  <si>
    <t>78</t>
  </si>
  <si>
    <t>092203000</t>
  </si>
  <si>
    <t>Náklady na zaškolení</t>
  </si>
  <si>
    <t>-641067367</t>
  </si>
  <si>
    <t>79</t>
  </si>
  <si>
    <t>UVEDNI_DO_PROVOZU</t>
  </si>
  <si>
    <t>Uvedení do provozu</t>
  </si>
  <si>
    <t>1881870726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</si>
</sst>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19"/>
      <c r="AQ5" s="19"/>
      <c r="AR5" s="17"/>
      <c r="BE5" s="210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19"/>
      <c r="AQ6" s="19"/>
      <c r="AR6" s="17"/>
      <c r="BE6" s="211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1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1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1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1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1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1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11"/>
      <c r="BS13" s="14" t="s">
        <v>6</v>
      </c>
    </row>
    <row r="14" spans="1:74" ht="12.75">
      <c r="B14" s="18"/>
      <c r="C14" s="19"/>
      <c r="D14" s="19"/>
      <c r="E14" s="216" t="s">
        <v>31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1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1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33</v>
      </c>
      <c r="AO16" s="19"/>
      <c r="AP16" s="19"/>
      <c r="AQ16" s="19"/>
      <c r="AR16" s="17"/>
      <c r="BE16" s="21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35</v>
      </c>
      <c r="AO17" s="19"/>
      <c r="AP17" s="19"/>
      <c r="AQ17" s="19"/>
      <c r="AR17" s="17"/>
      <c r="BE17" s="211"/>
      <c r="BS17" s="14" t="s">
        <v>36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1"/>
      <c r="BS18" s="14" t="s">
        <v>6</v>
      </c>
    </row>
    <row r="19" spans="1:71" s="1" customFormat="1" ht="12" customHeight="1">
      <c r="B19" s="18"/>
      <c r="C19" s="19"/>
      <c r="D19" s="26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11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1"/>
    </row>
    <row r="22" spans="1:71" s="1" customFormat="1" ht="12" customHeight="1">
      <c r="B22" s="18"/>
      <c r="C22" s="19"/>
      <c r="D22" s="26" t="s">
        <v>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1"/>
    </row>
    <row r="23" spans="1:71" s="1" customFormat="1" ht="16.5" customHeight="1">
      <c r="B23" s="18"/>
      <c r="C23" s="19"/>
      <c r="D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19"/>
      <c r="AP23" s="19"/>
      <c r="AQ23" s="19"/>
      <c r="AR23" s="17"/>
      <c r="BE23" s="21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1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1"/>
    </row>
    <row r="26" spans="1:71" s="2" customFormat="1" ht="25.9" customHeight="1">
      <c r="A26" s="31"/>
      <c r="B26" s="32"/>
      <c r="C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3"/>
      <c r="AQ26" s="33"/>
      <c r="AR26" s="36"/>
      <c r="BE26" s="21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1" t="s">
        <v>41</v>
      </c>
      <c r="M28" s="221"/>
      <c r="N28" s="221"/>
      <c r="O28" s="221"/>
      <c r="P28" s="221"/>
      <c r="Q28" s="33"/>
      <c r="R28" s="33"/>
      <c r="S28" s="33"/>
      <c r="T28" s="33"/>
      <c r="U28" s="33"/>
      <c r="V28" s="33"/>
      <c r="W28" s="221" t="s">
        <v>42</v>
      </c>
      <c r="X28" s="221"/>
      <c r="Y28" s="221"/>
      <c r="Z28" s="221"/>
      <c r="AA28" s="221"/>
      <c r="AB28" s="221"/>
      <c r="AC28" s="221"/>
      <c r="AD28" s="221"/>
      <c r="AE28" s="221"/>
      <c r="AF28" s="33"/>
      <c r="AG28" s="33"/>
      <c r="AH28" s="33"/>
      <c r="AI28" s="33"/>
      <c r="AJ28" s="33"/>
      <c r="AK28" s="221" t="s">
        <v>43</v>
      </c>
      <c r="AL28" s="221"/>
      <c r="AM28" s="221"/>
      <c r="AN28" s="221"/>
      <c r="AO28" s="221"/>
      <c r="AP28" s="33"/>
      <c r="AQ28" s="33"/>
      <c r="AR28" s="36"/>
      <c r="BE28" s="211"/>
    </row>
    <row r="29" spans="1:71" s="3" customFormat="1" ht="14.45" customHeight="1">
      <c r="B29" s="37"/>
      <c r="C29" s="38"/>
      <c r="D29" s="26" t="s">
        <v>44</v>
      </c>
      <c r="E29" s="38"/>
      <c r="F29" s="26" t="s">
        <v>45</v>
      </c>
      <c r="G29" s="38"/>
      <c r="H29" s="38"/>
      <c r="I29" s="38"/>
      <c r="J29" s="38"/>
      <c r="K29" s="38"/>
      <c r="L29" s="224">
        <v>0.21</v>
      </c>
      <c r="M29" s="223"/>
      <c r="N29" s="223"/>
      <c r="O29" s="223"/>
      <c r="P29" s="223"/>
      <c r="Q29" s="38"/>
      <c r="R29" s="38"/>
      <c r="S29" s="38"/>
      <c r="T29" s="38"/>
      <c r="U29" s="38"/>
      <c r="V29" s="38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38"/>
      <c r="AG29" s="38"/>
      <c r="AH29" s="38"/>
      <c r="AI29" s="38"/>
      <c r="AJ29" s="38"/>
      <c r="AK29" s="222">
        <f>ROUND(AV94, 2)</f>
        <v>0</v>
      </c>
      <c r="AL29" s="223"/>
      <c r="AM29" s="223"/>
      <c r="AN29" s="223"/>
      <c r="AO29" s="223"/>
      <c r="AP29" s="38"/>
      <c r="AQ29" s="38"/>
      <c r="AR29" s="39"/>
      <c r="BE29" s="212"/>
    </row>
    <row r="30" spans="1:71" s="3" customFormat="1" ht="14.45" customHeight="1">
      <c r="B30" s="37"/>
      <c r="C30" s="38"/>
      <c r="D30" s="38"/>
      <c r="E30" s="38"/>
      <c r="F30" s="26" t="s">
        <v>46</v>
      </c>
      <c r="G30" s="38"/>
      <c r="H30" s="38"/>
      <c r="I30" s="38"/>
      <c r="J30" s="38"/>
      <c r="K30" s="38"/>
      <c r="L30" s="224">
        <v>0.15</v>
      </c>
      <c r="M30" s="223"/>
      <c r="N30" s="223"/>
      <c r="O30" s="223"/>
      <c r="P30" s="223"/>
      <c r="Q30" s="38"/>
      <c r="R30" s="38"/>
      <c r="S30" s="38"/>
      <c r="T30" s="38"/>
      <c r="U30" s="38"/>
      <c r="V30" s="38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38"/>
      <c r="AG30" s="38"/>
      <c r="AH30" s="38"/>
      <c r="AI30" s="38"/>
      <c r="AJ30" s="38"/>
      <c r="AK30" s="222">
        <f>ROUND(AW94, 2)</f>
        <v>0</v>
      </c>
      <c r="AL30" s="223"/>
      <c r="AM30" s="223"/>
      <c r="AN30" s="223"/>
      <c r="AO30" s="223"/>
      <c r="AP30" s="38"/>
      <c r="AQ30" s="38"/>
      <c r="AR30" s="39"/>
      <c r="BE30" s="212"/>
    </row>
    <row r="31" spans="1:71" s="3" customFormat="1" ht="14.45" hidden="1" customHeight="1">
      <c r="B31" s="37"/>
      <c r="C31" s="38"/>
      <c r="D31" s="38"/>
      <c r="E31" s="38"/>
      <c r="F31" s="26" t="s">
        <v>47</v>
      </c>
      <c r="G31" s="38"/>
      <c r="H31" s="38"/>
      <c r="I31" s="38"/>
      <c r="J31" s="38"/>
      <c r="K31" s="38"/>
      <c r="L31" s="224">
        <v>0.21</v>
      </c>
      <c r="M31" s="223"/>
      <c r="N31" s="223"/>
      <c r="O31" s="223"/>
      <c r="P31" s="223"/>
      <c r="Q31" s="38"/>
      <c r="R31" s="38"/>
      <c r="S31" s="38"/>
      <c r="T31" s="38"/>
      <c r="U31" s="38"/>
      <c r="V31" s="38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F31" s="38"/>
      <c r="AG31" s="38"/>
      <c r="AH31" s="38"/>
      <c r="AI31" s="38"/>
      <c r="AJ31" s="38"/>
      <c r="AK31" s="222">
        <v>0</v>
      </c>
      <c r="AL31" s="223"/>
      <c r="AM31" s="223"/>
      <c r="AN31" s="223"/>
      <c r="AO31" s="223"/>
      <c r="AP31" s="38"/>
      <c r="AQ31" s="38"/>
      <c r="AR31" s="39"/>
      <c r="BE31" s="212"/>
    </row>
    <row r="32" spans="1:71" s="3" customFormat="1" ht="14.45" hidden="1" customHeight="1">
      <c r="B32" s="37"/>
      <c r="C32" s="38"/>
      <c r="D32" s="38"/>
      <c r="E32" s="38"/>
      <c r="F32" s="26" t="s">
        <v>48</v>
      </c>
      <c r="G32" s="38"/>
      <c r="H32" s="38"/>
      <c r="I32" s="38"/>
      <c r="J32" s="38"/>
      <c r="K32" s="38"/>
      <c r="L32" s="224">
        <v>0.15</v>
      </c>
      <c r="M32" s="223"/>
      <c r="N32" s="223"/>
      <c r="O32" s="223"/>
      <c r="P32" s="223"/>
      <c r="Q32" s="38"/>
      <c r="R32" s="38"/>
      <c r="S32" s="38"/>
      <c r="T32" s="38"/>
      <c r="U32" s="38"/>
      <c r="V32" s="38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F32" s="38"/>
      <c r="AG32" s="38"/>
      <c r="AH32" s="38"/>
      <c r="AI32" s="38"/>
      <c r="AJ32" s="38"/>
      <c r="AK32" s="222">
        <v>0</v>
      </c>
      <c r="AL32" s="223"/>
      <c r="AM32" s="223"/>
      <c r="AN32" s="223"/>
      <c r="AO32" s="223"/>
      <c r="AP32" s="38"/>
      <c r="AQ32" s="38"/>
      <c r="AR32" s="39"/>
      <c r="BE32" s="212"/>
    </row>
    <row r="33" spans="1:57" s="3" customFormat="1" ht="14.45" hidden="1" customHeight="1">
      <c r="B33" s="37"/>
      <c r="C33" s="38"/>
      <c r="D33" s="38"/>
      <c r="E33" s="38"/>
      <c r="F33" s="26" t="s">
        <v>49</v>
      </c>
      <c r="G33" s="38"/>
      <c r="H33" s="38"/>
      <c r="I33" s="38"/>
      <c r="J33" s="38"/>
      <c r="K33" s="38"/>
      <c r="L33" s="224">
        <v>0</v>
      </c>
      <c r="M33" s="223"/>
      <c r="N33" s="223"/>
      <c r="O33" s="223"/>
      <c r="P33" s="223"/>
      <c r="Q33" s="38"/>
      <c r="R33" s="38"/>
      <c r="S33" s="38"/>
      <c r="T33" s="38"/>
      <c r="U33" s="38"/>
      <c r="V33" s="38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38"/>
      <c r="AG33" s="38"/>
      <c r="AH33" s="38"/>
      <c r="AI33" s="38"/>
      <c r="AJ33" s="38"/>
      <c r="AK33" s="222">
        <v>0</v>
      </c>
      <c r="AL33" s="223"/>
      <c r="AM33" s="223"/>
      <c r="AN33" s="223"/>
      <c r="AO33" s="223"/>
      <c r="AP33" s="38"/>
      <c r="AQ33" s="38"/>
      <c r="AR33" s="39"/>
      <c r="BE33" s="212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1"/>
    </row>
    <row r="35" spans="1:57" s="2" customFormat="1" ht="25.9" customHeight="1">
      <c r="A35" s="31"/>
      <c r="B35" s="32"/>
      <c r="C35" s="40"/>
      <c r="D35" s="41" t="s">
        <v>50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51</v>
      </c>
      <c r="U35" s="42"/>
      <c r="V35" s="42"/>
      <c r="W35" s="42"/>
      <c r="X35" s="225" t="s">
        <v>52</v>
      </c>
      <c r="Y35" s="226"/>
      <c r="Z35" s="226"/>
      <c r="AA35" s="226"/>
      <c r="AB35" s="226"/>
      <c r="AC35" s="42"/>
      <c r="AD35" s="42"/>
      <c r="AE35" s="42"/>
      <c r="AF35" s="42"/>
      <c r="AG35" s="42"/>
      <c r="AH35" s="42"/>
      <c r="AI35" s="42"/>
      <c r="AJ35" s="42"/>
      <c r="AK35" s="227">
        <f>SUM(AK26:AK33)</f>
        <v>0</v>
      </c>
      <c r="AL35" s="226"/>
      <c r="AM35" s="226"/>
      <c r="AN35" s="226"/>
      <c r="AO35" s="22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54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55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56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55</v>
      </c>
      <c r="AI60" s="35"/>
      <c r="AJ60" s="35"/>
      <c r="AK60" s="35"/>
      <c r="AL60" s="35"/>
      <c r="AM60" s="49" t="s">
        <v>56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57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58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56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55</v>
      </c>
      <c r="AI75" s="35"/>
      <c r="AJ75" s="35"/>
      <c r="AK75" s="35"/>
      <c r="AL75" s="35"/>
      <c r="AM75" s="49" t="s">
        <v>56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1224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9" t="str">
        <f>K6</f>
        <v>ZIMNÍ STADION KROMĚŘÍŽ, OSVĚTLENÍ HRACÍ PLOCHY A TRIBUN, POSUDEK STÁVAJÍCÍHO STAVU A NÁVRH OPATŘENÍ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Obvodová 3474, 767 01 Kroměříž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1" t="str">
        <f>IF(AN8= "","",AN8)</f>
        <v>30. 12. 2024</v>
      </c>
      <c r="AN87" s="231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Sportovní zařízení města Kroměříže, p.o.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32" t="str">
        <f>IF(E17="","",E17)</f>
        <v>Ing. Zdeněk Novák - NOVEL</v>
      </c>
      <c r="AN89" s="233"/>
      <c r="AO89" s="233"/>
      <c r="AP89" s="233"/>
      <c r="AQ89" s="33"/>
      <c r="AR89" s="36"/>
      <c r="AS89" s="234" t="s">
        <v>60</v>
      </c>
      <c r="AT89" s="23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37</v>
      </c>
      <c r="AJ90" s="33"/>
      <c r="AK90" s="33"/>
      <c r="AL90" s="33"/>
      <c r="AM90" s="232" t="str">
        <f>IF(E20="","",E20)</f>
        <v xml:space="preserve"> </v>
      </c>
      <c r="AN90" s="233"/>
      <c r="AO90" s="233"/>
      <c r="AP90" s="233"/>
      <c r="AQ90" s="33"/>
      <c r="AR90" s="36"/>
      <c r="AS90" s="236"/>
      <c r="AT90" s="23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8"/>
      <c r="AT91" s="23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0" t="s">
        <v>61</v>
      </c>
      <c r="D92" s="241"/>
      <c r="E92" s="241"/>
      <c r="F92" s="241"/>
      <c r="G92" s="241"/>
      <c r="H92" s="70"/>
      <c r="I92" s="242" t="s">
        <v>62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63</v>
      </c>
      <c r="AH92" s="241"/>
      <c r="AI92" s="241"/>
      <c r="AJ92" s="241"/>
      <c r="AK92" s="241"/>
      <c r="AL92" s="241"/>
      <c r="AM92" s="241"/>
      <c r="AN92" s="242" t="s">
        <v>64</v>
      </c>
      <c r="AO92" s="241"/>
      <c r="AP92" s="244"/>
      <c r="AQ92" s="71" t="s">
        <v>65</v>
      </c>
      <c r="AR92" s="36"/>
      <c r="AS92" s="72" t="s">
        <v>66</v>
      </c>
      <c r="AT92" s="73" t="s">
        <v>67</v>
      </c>
      <c r="AU92" s="73" t="s">
        <v>68</v>
      </c>
      <c r="AV92" s="73" t="s">
        <v>69</v>
      </c>
      <c r="AW92" s="73" t="s">
        <v>70</v>
      </c>
      <c r="AX92" s="73" t="s">
        <v>71</v>
      </c>
      <c r="AY92" s="73" t="s">
        <v>72</v>
      </c>
      <c r="AZ92" s="73" t="s">
        <v>73</v>
      </c>
      <c r="BA92" s="73" t="s">
        <v>74</v>
      </c>
      <c r="BB92" s="73" t="s">
        <v>75</v>
      </c>
      <c r="BC92" s="73" t="s">
        <v>76</v>
      </c>
      <c r="BD92" s="74" t="s">
        <v>77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78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79</v>
      </c>
      <c r="BT94" s="88" t="s">
        <v>80</v>
      </c>
      <c r="BU94" s="89" t="s">
        <v>81</v>
      </c>
      <c r="BV94" s="88" t="s">
        <v>82</v>
      </c>
      <c r="BW94" s="88" t="s">
        <v>5</v>
      </c>
      <c r="BX94" s="88" t="s">
        <v>83</v>
      </c>
      <c r="CL94" s="88" t="s">
        <v>1</v>
      </c>
    </row>
    <row r="95" spans="1:91" s="7" customFormat="1" ht="16.5" customHeight="1">
      <c r="A95" s="90" t="s">
        <v>84</v>
      </c>
      <c r="B95" s="91"/>
      <c r="C95" s="92"/>
      <c r="D95" s="247" t="s">
        <v>14</v>
      </c>
      <c r="E95" s="247"/>
      <c r="F95" s="247"/>
      <c r="G95" s="247"/>
      <c r="H95" s="247"/>
      <c r="I95" s="93"/>
      <c r="J95" s="247" t="s">
        <v>85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'1224 - OSVĚTLENÍ HRACÍ PL...'!J30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4" t="s">
        <v>86</v>
      </c>
      <c r="AR95" s="95"/>
      <c r="AS95" s="96">
        <v>0</v>
      </c>
      <c r="AT95" s="97">
        <f>ROUND(SUM(AV95:AW95),2)</f>
        <v>0</v>
      </c>
      <c r="AU95" s="98">
        <f>'1224 - OSVĚTLENÍ HRACÍ PL...'!P127</f>
        <v>0</v>
      </c>
      <c r="AV95" s="97">
        <f>'1224 - OSVĚTLENÍ HRACÍ PL...'!J33</f>
        <v>0</v>
      </c>
      <c r="AW95" s="97">
        <f>'1224 - OSVĚTLENÍ HRACÍ PL...'!J34</f>
        <v>0</v>
      </c>
      <c r="AX95" s="97">
        <f>'1224 - OSVĚTLENÍ HRACÍ PL...'!J35</f>
        <v>0</v>
      </c>
      <c r="AY95" s="97">
        <f>'1224 - OSVĚTLENÍ HRACÍ PL...'!J36</f>
        <v>0</v>
      </c>
      <c r="AZ95" s="97">
        <f>'1224 - OSVĚTLENÍ HRACÍ PL...'!F33</f>
        <v>0</v>
      </c>
      <c r="BA95" s="97">
        <f>'1224 - OSVĚTLENÍ HRACÍ PL...'!F34</f>
        <v>0</v>
      </c>
      <c r="BB95" s="97">
        <f>'1224 - OSVĚTLENÍ HRACÍ PL...'!F35</f>
        <v>0</v>
      </c>
      <c r="BC95" s="97">
        <f>'1224 - OSVĚTLENÍ HRACÍ PL...'!F36</f>
        <v>0</v>
      </c>
      <c r="BD95" s="99">
        <f>'1224 - OSVĚTLENÍ HRACÍ PL...'!F37</f>
        <v>0</v>
      </c>
      <c r="BT95" s="100" t="s">
        <v>87</v>
      </c>
      <c r="BV95" s="100" t="s">
        <v>82</v>
      </c>
      <c r="BW95" s="100" t="s">
        <v>88</v>
      </c>
      <c r="BX95" s="100" t="s">
        <v>5</v>
      </c>
      <c r="CL95" s="100" t="s">
        <v>1</v>
      </c>
      <c r="CM95" s="100" t="s">
        <v>89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BaUWKm8q15kZCG/uZDuims9x9DI2fBh+C1Ia0hUc8IsNlWljCjEf7jTIfTEjfl6A/AumQ5GMW1yJ3O8wT/BaKQ==" saltValue="W0ml//QccUUJY7rRajH/daftgzE6okVWSGkOqv3ZgtXIqI+pPujEX5pvjR/64Pk7dgNUfRHsC0v1Rj2QeVHUH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224 - OSVĚTLENÍ HRACÍ PL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4" t="s">
        <v>88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89</v>
      </c>
    </row>
    <row r="4" spans="1:46" s="1" customFormat="1" ht="24.95" hidden="1" customHeight="1">
      <c r="B4" s="17"/>
      <c r="D4" s="103" t="s">
        <v>90</v>
      </c>
      <c r="L4" s="17"/>
      <c r="M4" s="104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5" t="s">
        <v>16</v>
      </c>
      <c r="L6" s="17"/>
    </row>
    <row r="7" spans="1:46" s="1" customFormat="1" ht="26.25" hidden="1" customHeight="1">
      <c r="B7" s="17"/>
      <c r="E7" s="251" t="str">
        <f>'Rekapitulace stavby'!K6</f>
        <v>ZIMNÍ STADION KROMĚŘÍŽ, OSVĚTLENÍ HRACÍ PLOCHY A TRIBUN, POSUDEK STÁVAJÍCÍHO STAVU A NÁVRH OPATŘENÍ</v>
      </c>
      <c r="F7" s="252"/>
      <c r="G7" s="252"/>
      <c r="H7" s="252"/>
      <c r="L7" s="17"/>
    </row>
    <row r="8" spans="1:46" s="2" customFormat="1" ht="12" hidden="1" customHeight="1">
      <c r="A8" s="31"/>
      <c r="B8" s="36"/>
      <c r="C8" s="31"/>
      <c r="D8" s="105" t="s">
        <v>91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3" t="s">
        <v>92</v>
      </c>
      <c r="F9" s="254"/>
      <c r="G9" s="254"/>
      <c r="H9" s="254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 t="str">
        <f>'Rekapitulace stavby'!AN8</f>
        <v>30. 12. 2024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5" t="s">
        <v>24</v>
      </c>
      <c r="E14" s="31"/>
      <c r="F14" s="31"/>
      <c r="G14" s="31"/>
      <c r="H14" s="31"/>
      <c r="I14" s="105" t="s">
        <v>25</v>
      </c>
      <c r="J14" s="106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06" t="s">
        <v>27</v>
      </c>
      <c r="F15" s="31"/>
      <c r="G15" s="31"/>
      <c r="H15" s="31"/>
      <c r="I15" s="105" t="s">
        <v>28</v>
      </c>
      <c r="J15" s="106" t="s">
        <v>29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5" t="s">
        <v>30</v>
      </c>
      <c r="E17" s="31"/>
      <c r="F17" s="31"/>
      <c r="G17" s="31"/>
      <c r="H17" s="31"/>
      <c r="I17" s="105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55" t="str">
        <f>'Rekapitulace stavby'!E14</f>
        <v>Vyplň údaj</v>
      </c>
      <c r="F18" s="256"/>
      <c r="G18" s="256"/>
      <c r="H18" s="256"/>
      <c r="I18" s="105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5" t="s">
        <v>32</v>
      </c>
      <c r="E20" s="31"/>
      <c r="F20" s="31"/>
      <c r="G20" s="31"/>
      <c r="H20" s="31"/>
      <c r="I20" s="105" t="s">
        <v>25</v>
      </c>
      <c r="J20" s="106" t="s">
        <v>33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06" t="s">
        <v>34</v>
      </c>
      <c r="F21" s="31"/>
      <c r="G21" s="31"/>
      <c r="H21" s="31"/>
      <c r="I21" s="105" t="s">
        <v>28</v>
      </c>
      <c r="J21" s="106" t="s">
        <v>35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5" t="s">
        <v>37</v>
      </c>
      <c r="E23" s="31"/>
      <c r="F23" s="31"/>
      <c r="G23" s="31"/>
      <c r="H23" s="31"/>
      <c r="I23" s="105" t="s">
        <v>25</v>
      </c>
      <c r="J23" s="106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06" t="str">
        <f>IF('Rekapitulace stavby'!E20="","",'Rekapitulace stavby'!E20)</f>
        <v xml:space="preserve"> </v>
      </c>
      <c r="F24" s="31"/>
      <c r="G24" s="31"/>
      <c r="H24" s="31"/>
      <c r="I24" s="105" t="s">
        <v>28</v>
      </c>
      <c r="J24" s="106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5" t="s">
        <v>39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08"/>
      <c r="B27" s="109"/>
      <c r="C27" s="108"/>
      <c r="D27" s="108"/>
      <c r="E27" s="257" t="s">
        <v>1</v>
      </c>
      <c r="F27" s="257"/>
      <c r="G27" s="257"/>
      <c r="H27" s="257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2" t="s">
        <v>40</v>
      </c>
      <c r="E30" s="31"/>
      <c r="F30" s="31"/>
      <c r="G30" s="31"/>
      <c r="H30" s="31"/>
      <c r="I30" s="31"/>
      <c r="J30" s="113">
        <f>ROUND(J127,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4" t="s">
        <v>42</v>
      </c>
      <c r="G32" s="31"/>
      <c r="H32" s="31"/>
      <c r="I32" s="114" t="s">
        <v>41</v>
      </c>
      <c r="J32" s="114" t="s">
        <v>43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5" t="s">
        <v>44</v>
      </c>
      <c r="E33" s="105" t="s">
        <v>45</v>
      </c>
      <c r="F33" s="116">
        <f>ROUND((SUM(BE127:BE217)),  2)</f>
        <v>0</v>
      </c>
      <c r="G33" s="31"/>
      <c r="H33" s="31"/>
      <c r="I33" s="117">
        <v>0.21</v>
      </c>
      <c r="J33" s="116">
        <f>ROUND(((SUM(BE127:BE217))*I33),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5" t="s">
        <v>46</v>
      </c>
      <c r="F34" s="116">
        <f>ROUND((SUM(BF127:BF217)),  2)</f>
        <v>0</v>
      </c>
      <c r="G34" s="31"/>
      <c r="H34" s="31"/>
      <c r="I34" s="117">
        <v>0.15</v>
      </c>
      <c r="J34" s="116">
        <f>ROUND(((SUM(BF127:BF217))*I34),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47</v>
      </c>
      <c r="F35" s="116">
        <f>ROUND((SUM(BG127:BG217)),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48</v>
      </c>
      <c r="F36" s="116">
        <f>ROUND((SUM(BH127:BH217)),  2)</f>
        <v>0</v>
      </c>
      <c r="G36" s="31"/>
      <c r="H36" s="31"/>
      <c r="I36" s="117">
        <v>0.15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49</v>
      </c>
      <c r="F37" s="116">
        <f>ROUND((SUM(BI127:BI217)),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18"/>
      <c r="D39" s="119" t="s">
        <v>50</v>
      </c>
      <c r="E39" s="120"/>
      <c r="F39" s="120"/>
      <c r="G39" s="121" t="s">
        <v>51</v>
      </c>
      <c r="H39" s="122" t="s">
        <v>52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5" t="s">
        <v>53</v>
      </c>
      <c r="E50" s="126"/>
      <c r="F50" s="126"/>
      <c r="G50" s="125" t="s">
        <v>54</v>
      </c>
      <c r="H50" s="126"/>
      <c r="I50" s="126"/>
      <c r="J50" s="126"/>
      <c r="K50" s="126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7" t="s">
        <v>55</v>
      </c>
      <c r="E61" s="128"/>
      <c r="F61" s="129" t="s">
        <v>56</v>
      </c>
      <c r="G61" s="127" t="s">
        <v>55</v>
      </c>
      <c r="H61" s="128"/>
      <c r="I61" s="128"/>
      <c r="J61" s="130" t="s">
        <v>56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5" t="s">
        <v>57</v>
      </c>
      <c r="E65" s="131"/>
      <c r="F65" s="131"/>
      <c r="G65" s="125" t="s">
        <v>58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7" t="s">
        <v>55</v>
      </c>
      <c r="E76" s="128"/>
      <c r="F76" s="129" t="s">
        <v>56</v>
      </c>
      <c r="G76" s="127" t="s">
        <v>55</v>
      </c>
      <c r="H76" s="128"/>
      <c r="I76" s="128"/>
      <c r="J76" s="130" t="s">
        <v>56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3"/>
      <c r="D85" s="33"/>
      <c r="E85" s="258" t="str">
        <f>E7</f>
        <v>ZIMNÍ STADION KROMĚŘÍŽ, OSVĚTLENÍ HRACÍ PLOCHY A TRIBUN, POSUDEK STÁVAJÍCÍHO STAVU A NÁVRH OPATŘENÍ</v>
      </c>
      <c r="F85" s="259"/>
      <c r="G85" s="259"/>
      <c r="H85" s="25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9" t="str">
        <f>E9</f>
        <v>1224 - OSVĚTLENÍ HRACÍ PLOCHY A TRIBUN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Obvodová 3474, 767 01 Kroměříž</v>
      </c>
      <c r="G89" s="33"/>
      <c r="H89" s="33"/>
      <c r="I89" s="26" t="s">
        <v>22</v>
      </c>
      <c r="J89" s="63" t="str">
        <f>IF(J12="","",J12)</f>
        <v>30. 12. 2024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24</v>
      </c>
      <c r="D91" s="33"/>
      <c r="E91" s="33"/>
      <c r="F91" s="24" t="str">
        <f>E15</f>
        <v>Sportovní zařízení města Kroměříže, p.o.</v>
      </c>
      <c r="G91" s="33"/>
      <c r="H91" s="33"/>
      <c r="I91" s="26" t="s">
        <v>32</v>
      </c>
      <c r="J91" s="29" t="str">
        <f>E21</f>
        <v>Ing. Zdeněk Novák - NOVEL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37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94</v>
      </c>
      <c r="D94" s="137"/>
      <c r="E94" s="137"/>
      <c r="F94" s="137"/>
      <c r="G94" s="137"/>
      <c r="H94" s="137"/>
      <c r="I94" s="137"/>
      <c r="J94" s="138" t="s">
        <v>95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96</v>
      </c>
      <c r="D96" s="33"/>
      <c r="E96" s="33"/>
      <c r="F96" s="33"/>
      <c r="G96" s="33"/>
      <c r="H96" s="33"/>
      <c r="I96" s="33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97</v>
      </c>
    </row>
    <row r="97" spans="1:31" s="9" customFormat="1" ht="24.95" customHeight="1">
      <c r="B97" s="140"/>
      <c r="C97" s="141"/>
      <c r="D97" s="142" t="s">
        <v>98</v>
      </c>
      <c r="E97" s="143"/>
      <c r="F97" s="143"/>
      <c r="G97" s="143"/>
      <c r="H97" s="143"/>
      <c r="I97" s="143"/>
      <c r="J97" s="144">
        <f>J128</f>
        <v>0</v>
      </c>
      <c r="K97" s="141"/>
      <c r="L97" s="145"/>
    </row>
    <row r="98" spans="1:31" s="10" customFormat="1" ht="19.899999999999999" customHeight="1">
      <c r="B98" s="146"/>
      <c r="C98" s="147"/>
      <c r="D98" s="148" t="s">
        <v>99</v>
      </c>
      <c r="E98" s="149"/>
      <c r="F98" s="149"/>
      <c r="G98" s="149"/>
      <c r="H98" s="149"/>
      <c r="I98" s="149"/>
      <c r="J98" s="150">
        <f>J129</f>
        <v>0</v>
      </c>
      <c r="K98" s="147"/>
      <c r="L98" s="151"/>
    </row>
    <row r="99" spans="1:31" s="9" customFormat="1" ht="24.95" customHeight="1">
      <c r="B99" s="140"/>
      <c r="C99" s="141"/>
      <c r="D99" s="142" t="s">
        <v>100</v>
      </c>
      <c r="E99" s="143"/>
      <c r="F99" s="143"/>
      <c r="G99" s="143"/>
      <c r="H99" s="143"/>
      <c r="I99" s="143"/>
      <c r="J99" s="144">
        <f>J162</f>
        <v>0</v>
      </c>
      <c r="K99" s="141"/>
      <c r="L99" s="145"/>
    </row>
    <row r="100" spans="1:31" s="10" customFormat="1" ht="19.899999999999999" customHeight="1">
      <c r="B100" s="146"/>
      <c r="C100" s="147"/>
      <c r="D100" s="148" t="s">
        <v>101</v>
      </c>
      <c r="E100" s="149"/>
      <c r="F100" s="149"/>
      <c r="G100" s="149"/>
      <c r="H100" s="149"/>
      <c r="I100" s="149"/>
      <c r="J100" s="150">
        <f>J163</f>
        <v>0</v>
      </c>
      <c r="K100" s="147"/>
      <c r="L100" s="151"/>
    </row>
    <row r="101" spans="1:31" s="10" customFormat="1" ht="19.899999999999999" customHeight="1">
      <c r="B101" s="146"/>
      <c r="C101" s="147"/>
      <c r="D101" s="148" t="s">
        <v>102</v>
      </c>
      <c r="E101" s="149"/>
      <c r="F101" s="149"/>
      <c r="G101" s="149"/>
      <c r="H101" s="149"/>
      <c r="I101" s="149"/>
      <c r="J101" s="150">
        <f>J167</f>
        <v>0</v>
      </c>
      <c r="K101" s="147"/>
      <c r="L101" s="151"/>
    </row>
    <row r="102" spans="1:31" s="10" customFormat="1" ht="14.85" customHeight="1">
      <c r="B102" s="146"/>
      <c r="C102" s="147"/>
      <c r="D102" s="148" t="s">
        <v>103</v>
      </c>
      <c r="E102" s="149"/>
      <c r="F102" s="149"/>
      <c r="G102" s="149"/>
      <c r="H102" s="149"/>
      <c r="I102" s="149"/>
      <c r="J102" s="150">
        <f>J197</f>
        <v>0</v>
      </c>
      <c r="K102" s="147"/>
      <c r="L102" s="151"/>
    </row>
    <row r="103" spans="1:31" s="9" customFormat="1" ht="24.95" customHeight="1">
      <c r="B103" s="140"/>
      <c r="C103" s="141"/>
      <c r="D103" s="142" t="s">
        <v>104</v>
      </c>
      <c r="E103" s="143"/>
      <c r="F103" s="143"/>
      <c r="G103" s="143"/>
      <c r="H103" s="143"/>
      <c r="I103" s="143"/>
      <c r="J103" s="144">
        <f>J202</f>
        <v>0</v>
      </c>
      <c r="K103" s="141"/>
      <c r="L103" s="145"/>
    </row>
    <row r="104" spans="1:31" s="10" customFormat="1" ht="19.899999999999999" customHeight="1">
      <c r="B104" s="146"/>
      <c r="C104" s="147"/>
      <c r="D104" s="148" t="s">
        <v>105</v>
      </c>
      <c r="E104" s="149"/>
      <c r="F104" s="149"/>
      <c r="G104" s="149"/>
      <c r="H104" s="149"/>
      <c r="I104" s="149"/>
      <c r="J104" s="150">
        <f>J203</f>
        <v>0</v>
      </c>
      <c r="K104" s="147"/>
      <c r="L104" s="151"/>
    </row>
    <row r="105" spans="1:31" s="10" customFormat="1" ht="19.899999999999999" customHeight="1">
      <c r="B105" s="146"/>
      <c r="C105" s="147"/>
      <c r="D105" s="148" t="s">
        <v>106</v>
      </c>
      <c r="E105" s="149"/>
      <c r="F105" s="149"/>
      <c r="G105" s="149"/>
      <c r="H105" s="149"/>
      <c r="I105" s="149"/>
      <c r="J105" s="150">
        <f>J206</f>
        <v>0</v>
      </c>
      <c r="K105" s="147"/>
      <c r="L105" s="151"/>
    </row>
    <row r="106" spans="1:31" s="10" customFormat="1" ht="19.899999999999999" customHeight="1">
      <c r="B106" s="146"/>
      <c r="C106" s="147"/>
      <c r="D106" s="148" t="s">
        <v>107</v>
      </c>
      <c r="E106" s="149"/>
      <c r="F106" s="149"/>
      <c r="G106" s="149"/>
      <c r="H106" s="149"/>
      <c r="I106" s="149"/>
      <c r="J106" s="150">
        <f>J208</f>
        <v>0</v>
      </c>
      <c r="K106" s="147"/>
      <c r="L106" s="151"/>
    </row>
    <row r="107" spans="1:31" s="10" customFormat="1" ht="19.899999999999999" customHeight="1">
      <c r="B107" s="146"/>
      <c r="C107" s="147"/>
      <c r="D107" s="148" t="s">
        <v>108</v>
      </c>
      <c r="E107" s="149"/>
      <c r="F107" s="149"/>
      <c r="G107" s="149"/>
      <c r="H107" s="149"/>
      <c r="I107" s="149"/>
      <c r="J107" s="150">
        <f>J213</f>
        <v>0</v>
      </c>
      <c r="K107" s="147"/>
      <c r="L107" s="151"/>
    </row>
    <row r="108" spans="1:31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109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26.25" customHeight="1">
      <c r="A117" s="31"/>
      <c r="B117" s="32"/>
      <c r="C117" s="33"/>
      <c r="D117" s="33"/>
      <c r="E117" s="258" t="str">
        <f>E7</f>
        <v>ZIMNÍ STADION KROMĚŘÍŽ, OSVĚTLENÍ HRACÍ PLOCHY A TRIBUN, POSUDEK STÁVAJÍCÍHO STAVU A NÁVRH OPATŘENÍ</v>
      </c>
      <c r="F117" s="259"/>
      <c r="G117" s="259"/>
      <c r="H117" s="259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91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29" t="str">
        <f>E9</f>
        <v>1224 - OSVĚTLENÍ HRACÍ PLOCHY A TRIBUN</v>
      </c>
      <c r="F119" s="260"/>
      <c r="G119" s="260"/>
      <c r="H119" s="260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>Obvodová 3474, 767 01 Kroměříž</v>
      </c>
      <c r="G121" s="33"/>
      <c r="H121" s="33"/>
      <c r="I121" s="26" t="s">
        <v>22</v>
      </c>
      <c r="J121" s="63" t="str">
        <f>IF(J12="","",J12)</f>
        <v>30. 12. 2024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>
      <c r="A123" s="31"/>
      <c r="B123" s="32"/>
      <c r="C123" s="26" t="s">
        <v>24</v>
      </c>
      <c r="D123" s="33"/>
      <c r="E123" s="33"/>
      <c r="F123" s="24" t="str">
        <f>E15</f>
        <v>Sportovní zařízení města Kroměříže, p.o.</v>
      </c>
      <c r="G123" s="33"/>
      <c r="H123" s="33"/>
      <c r="I123" s="26" t="s">
        <v>32</v>
      </c>
      <c r="J123" s="29" t="str">
        <f>E21</f>
        <v>Ing. Zdeněk Novák - NOVEL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30</v>
      </c>
      <c r="D124" s="33"/>
      <c r="E124" s="33"/>
      <c r="F124" s="24" t="str">
        <f>IF(E18="","",E18)</f>
        <v>Vyplň údaj</v>
      </c>
      <c r="G124" s="33"/>
      <c r="H124" s="33"/>
      <c r="I124" s="26" t="s">
        <v>37</v>
      </c>
      <c r="J124" s="29" t="str">
        <f>E24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2"/>
      <c r="B126" s="153"/>
      <c r="C126" s="154" t="s">
        <v>110</v>
      </c>
      <c r="D126" s="155" t="s">
        <v>65</v>
      </c>
      <c r="E126" s="155" t="s">
        <v>61</v>
      </c>
      <c r="F126" s="155" t="s">
        <v>62</v>
      </c>
      <c r="G126" s="155" t="s">
        <v>111</v>
      </c>
      <c r="H126" s="155" t="s">
        <v>112</v>
      </c>
      <c r="I126" s="155" t="s">
        <v>113</v>
      </c>
      <c r="J126" s="156" t="s">
        <v>95</v>
      </c>
      <c r="K126" s="157" t="s">
        <v>114</v>
      </c>
      <c r="L126" s="158"/>
      <c r="M126" s="72" t="s">
        <v>1</v>
      </c>
      <c r="N126" s="73" t="s">
        <v>44</v>
      </c>
      <c r="O126" s="73" t="s">
        <v>115</v>
      </c>
      <c r="P126" s="73" t="s">
        <v>116</v>
      </c>
      <c r="Q126" s="73" t="s">
        <v>117</v>
      </c>
      <c r="R126" s="73" t="s">
        <v>118</v>
      </c>
      <c r="S126" s="73" t="s">
        <v>119</v>
      </c>
      <c r="T126" s="74" t="s">
        <v>120</v>
      </c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</row>
    <row r="127" spans="1:63" s="2" customFormat="1" ht="22.9" customHeight="1">
      <c r="A127" s="31"/>
      <c r="B127" s="32"/>
      <c r="C127" s="79" t="s">
        <v>121</v>
      </c>
      <c r="D127" s="33"/>
      <c r="E127" s="33"/>
      <c r="F127" s="33"/>
      <c r="G127" s="33"/>
      <c r="H127" s="33"/>
      <c r="I127" s="33"/>
      <c r="J127" s="159">
        <f>BK127</f>
        <v>0</v>
      </c>
      <c r="K127" s="33"/>
      <c r="L127" s="36"/>
      <c r="M127" s="75"/>
      <c r="N127" s="160"/>
      <c r="O127" s="76"/>
      <c r="P127" s="161">
        <f>P128+P162+P202</f>
        <v>0</v>
      </c>
      <c r="Q127" s="76"/>
      <c r="R127" s="161">
        <f>R128+R162+R202</f>
        <v>19.427619999999997</v>
      </c>
      <c r="S127" s="76"/>
      <c r="T127" s="162">
        <f>T128+T162+T202</f>
        <v>0.19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79</v>
      </c>
      <c r="AU127" s="14" t="s">
        <v>97</v>
      </c>
      <c r="BK127" s="163">
        <f>BK128+BK162+BK202</f>
        <v>0</v>
      </c>
    </row>
    <row r="128" spans="1:63" s="12" customFormat="1" ht="25.9" customHeight="1">
      <c r="B128" s="164"/>
      <c r="C128" s="165"/>
      <c r="D128" s="166" t="s">
        <v>79</v>
      </c>
      <c r="E128" s="167" t="s">
        <v>122</v>
      </c>
      <c r="F128" s="167" t="s">
        <v>123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P129</f>
        <v>0</v>
      </c>
      <c r="Q128" s="172"/>
      <c r="R128" s="173">
        <f>R129</f>
        <v>19.163319999999999</v>
      </c>
      <c r="S128" s="172"/>
      <c r="T128" s="174">
        <f>T129</f>
        <v>0</v>
      </c>
      <c r="AR128" s="175" t="s">
        <v>87</v>
      </c>
      <c r="AT128" s="176" t="s">
        <v>79</v>
      </c>
      <c r="AU128" s="176" t="s">
        <v>80</v>
      </c>
      <c r="AY128" s="175" t="s">
        <v>124</v>
      </c>
      <c r="BK128" s="177">
        <f>BK129</f>
        <v>0</v>
      </c>
    </row>
    <row r="129" spans="1:65" s="12" customFormat="1" ht="22.9" customHeight="1">
      <c r="B129" s="164"/>
      <c r="C129" s="165"/>
      <c r="D129" s="166" t="s">
        <v>79</v>
      </c>
      <c r="E129" s="178" t="s">
        <v>125</v>
      </c>
      <c r="F129" s="178" t="s">
        <v>126</v>
      </c>
      <c r="G129" s="165"/>
      <c r="H129" s="165"/>
      <c r="I129" s="168"/>
      <c r="J129" s="179">
        <f>BK129</f>
        <v>0</v>
      </c>
      <c r="K129" s="165"/>
      <c r="L129" s="170"/>
      <c r="M129" s="171"/>
      <c r="N129" s="172"/>
      <c r="O129" s="172"/>
      <c r="P129" s="173">
        <f>SUM(P130:P161)</f>
        <v>0</v>
      </c>
      <c r="Q129" s="172"/>
      <c r="R129" s="173">
        <f>SUM(R130:R161)</f>
        <v>19.163319999999999</v>
      </c>
      <c r="S129" s="172"/>
      <c r="T129" s="174">
        <f>SUM(T130:T161)</f>
        <v>0</v>
      </c>
      <c r="AR129" s="175" t="s">
        <v>87</v>
      </c>
      <c r="AT129" s="176" t="s">
        <v>79</v>
      </c>
      <c r="AU129" s="176" t="s">
        <v>87</v>
      </c>
      <c r="AY129" s="175" t="s">
        <v>124</v>
      </c>
      <c r="BK129" s="177">
        <f>SUM(BK130:BK161)</f>
        <v>0</v>
      </c>
    </row>
    <row r="130" spans="1:65" s="2" customFormat="1" ht="55.5" customHeight="1">
      <c r="A130" s="31"/>
      <c r="B130" s="32"/>
      <c r="C130" s="180" t="s">
        <v>87</v>
      </c>
      <c r="D130" s="180" t="s">
        <v>127</v>
      </c>
      <c r="E130" s="181" t="s">
        <v>128</v>
      </c>
      <c r="F130" s="182" t="s">
        <v>129</v>
      </c>
      <c r="G130" s="183" t="s">
        <v>130</v>
      </c>
      <c r="H130" s="184">
        <v>3</v>
      </c>
      <c r="I130" s="185"/>
      <c r="J130" s="186">
        <f t="shared" ref="J130:J161" si="0">ROUND(I130*H130,2)</f>
        <v>0</v>
      </c>
      <c r="K130" s="187"/>
      <c r="L130" s="36"/>
      <c r="M130" s="188" t="s">
        <v>1</v>
      </c>
      <c r="N130" s="189" t="s">
        <v>45</v>
      </c>
      <c r="O130" s="68"/>
      <c r="P130" s="190">
        <f t="shared" ref="P130:P161" si="1">O130*H130</f>
        <v>0</v>
      </c>
      <c r="Q130" s="190">
        <v>0</v>
      </c>
      <c r="R130" s="190">
        <f t="shared" ref="R130:R161" si="2">Q130*H130</f>
        <v>0</v>
      </c>
      <c r="S130" s="190">
        <v>0</v>
      </c>
      <c r="T130" s="191">
        <f t="shared" ref="T130:T161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2" t="s">
        <v>131</v>
      </c>
      <c r="AT130" s="192" t="s">
        <v>127</v>
      </c>
      <c r="AU130" s="192" t="s">
        <v>89</v>
      </c>
      <c r="AY130" s="14" t="s">
        <v>124</v>
      </c>
      <c r="BE130" s="193">
        <f t="shared" ref="BE130:BE161" si="4">IF(N130="základní",J130,0)</f>
        <v>0</v>
      </c>
      <c r="BF130" s="193">
        <f t="shared" ref="BF130:BF161" si="5">IF(N130="snížená",J130,0)</f>
        <v>0</v>
      </c>
      <c r="BG130" s="193">
        <f t="shared" ref="BG130:BG161" si="6">IF(N130="zákl. přenesená",J130,0)</f>
        <v>0</v>
      </c>
      <c r="BH130" s="193">
        <f t="shared" ref="BH130:BH161" si="7">IF(N130="sníž. přenesená",J130,0)</f>
        <v>0</v>
      </c>
      <c r="BI130" s="193">
        <f t="shared" ref="BI130:BI161" si="8">IF(N130="nulová",J130,0)</f>
        <v>0</v>
      </c>
      <c r="BJ130" s="14" t="s">
        <v>87</v>
      </c>
      <c r="BK130" s="193">
        <f t="shared" ref="BK130:BK161" si="9">ROUND(I130*H130,2)</f>
        <v>0</v>
      </c>
      <c r="BL130" s="14" t="s">
        <v>131</v>
      </c>
      <c r="BM130" s="192" t="s">
        <v>132</v>
      </c>
    </row>
    <row r="131" spans="1:65" s="2" customFormat="1" ht="16.5" customHeight="1">
      <c r="A131" s="31"/>
      <c r="B131" s="32"/>
      <c r="C131" s="194" t="s">
        <v>89</v>
      </c>
      <c r="D131" s="194" t="s">
        <v>133</v>
      </c>
      <c r="E131" s="195" t="s">
        <v>134</v>
      </c>
      <c r="F131" s="196" t="s">
        <v>135</v>
      </c>
      <c r="G131" s="197" t="s">
        <v>130</v>
      </c>
      <c r="H131" s="198">
        <v>3</v>
      </c>
      <c r="I131" s="199"/>
      <c r="J131" s="200">
        <f t="shared" si="0"/>
        <v>0</v>
      </c>
      <c r="K131" s="201"/>
      <c r="L131" s="202"/>
      <c r="M131" s="203" t="s">
        <v>1</v>
      </c>
      <c r="N131" s="204" t="s">
        <v>45</v>
      </c>
      <c r="O131" s="68"/>
      <c r="P131" s="190">
        <f t="shared" si="1"/>
        <v>0</v>
      </c>
      <c r="Q131" s="190">
        <v>2.9E-4</v>
      </c>
      <c r="R131" s="190">
        <f t="shared" si="2"/>
        <v>8.7000000000000001E-4</v>
      </c>
      <c r="S131" s="190">
        <v>0</v>
      </c>
      <c r="T131" s="19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2" t="s">
        <v>136</v>
      </c>
      <c r="AT131" s="192" t="s">
        <v>133</v>
      </c>
      <c r="AU131" s="192" t="s">
        <v>89</v>
      </c>
      <c r="AY131" s="14" t="s">
        <v>124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4" t="s">
        <v>87</v>
      </c>
      <c r="BK131" s="193">
        <f t="shared" si="9"/>
        <v>0</v>
      </c>
      <c r="BL131" s="14" t="s">
        <v>131</v>
      </c>
      <c r="BM131" s="192" t="s">
        <v>137</v>
      </c>
    </row>
    <row r="132" spans="1:65" s="2" customFormat="1" ht="16.5" customHeight="1">
      <c r="A132" s="31"/>
      <c r="B132" s="32"/>
      <c r="C132" s="194" t="s">
        <v>138</v>
      </c>
      <c r="D132" s="194" t="s">
        <v>133</v>
      </c>
      <c r="E132" s="195" t="s">
        <v>139</v>
      </c>
      <c r="F132" s="196" t="s">
        <v>140</v>
      </c>
      <c r="G132" s="197" t="s">
        <v>130</v>
      </c>
      <c r="H132" s="198">
        <v>147</v>
      </c>
      <c r="I132" s="199"/>
      <c r="J132" s="200">
        <f t="shared" si="0"/>
        <v>0</v>
      </c>
      <c r="K132" s="201"/>
      <c r="L132" s="202"/>
      <c r="M132" s="203" t="s">
        <v>1</v>
      </c>
      <c r="N132" s="204" t="s">
        <v>45</v>
      </c>
      <c r="O132" s="68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136</v>
      </c>
      <c r="AT132" s="192" t="s">
        <v>133</v>
      </c>
      <c r="AU132" s="192" t="s">
        <v>89</v>
      </c>
      <c r="AY132" s="14" t="s">
        <v>124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4" t="s">
        <v>87</v>
      </c>
      <c r="BK132" s="193">
        <f t="shared" si="9"/>
        <v>0</v>
      </c>
      <c r="BL132" s="14" t="s">
        <v>131</v>
      </c>
      <c r="BM132" s="192" t="s">
        <v>141</v>
      </c>
    </row>
    <row r="133" spans="1:65" s="2" customFormat="1" ht="55.5" customHeight="1">
      <c r="A133" s="31"/>
      <c r="B133" s="32"/>
      <c r="C133" s="180" t="s">
        <v>131</v>
      </c>
      <c r="D133" s="180" t="s">
        <v>127</v>
      </c>
      <c r="E133" s="181" t="s">
        <v>142</v>
      </c>
      <c r="F133" s="182" t="s">
        <v>143</v>
      </c>
      <c r="G133" s="183" t="s">
        <v>130</v>
      </c>
      <c r="H133" s="184">
        <v>28</v>
      </c>
      <c r="I133" s="185"/>
      <c r="J133" s="186">
        <f t="shared" si="0"/>
        <v>0</v>
      </c>
      <c r="K133" s="187"/>
      <c r="L133" s="36"/>
      <c r="M133" s="188" t="s">
        <v>1</v>
      </c>
      <c r="N133" s="189" t="s">
        <v>45</v>
      </c>
      <c r="O133" s="68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2" t="s">
        <v>131</v>
      </c>
      <c r="AT133" s="192" t="s">
        <v>127</v>
      </c>
      <c r="AU133" s="192" t="s">
        <v>89</v>
      </c>
      <c r="AY133" s="14" t="s">
        <v>124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4" t="s">
        <v>87</v>
      </c>
      <c r="BK133" s="193">
        <f t="shared" si="9"/>
        <v>0</v>
      </c>
      <c r="BL133" s="14" t="s">
        <v>131</v>
      </c>
      <c r="BM133" s="192" t="s">
        <v>144</v>
      </c>
    </row>
    <row r="134" spans="1:65" s="2" customFormat="1" ht="16.5" customHeight="1">
      <c r="A134" s="31"/>
      <c r="B134" s="32"/>
      <c r="C134" s="194" t="s">
        <v>145</v>
      </c>
      <c r="D134" s="194" t="s">
        <v>133</v>
      </c>
      <c r="E134" s="195" t="s">
        <v>146</v>
      </c>
      <c r="F134" s="196" t="s">
        <v>147</v>
      </c>
      <c r="G134" s="197" t="s">
        <v>148</v>
      </c>
      <c r="H134" s="198">
        <v>28</v>
      </c>
      <c r="I134" s="199"/>
      <c r="J134" s="200">
        <f t="shared" si="0"/>
        <v>0</v>
      </c>
      <c r="K134" s="201"/>
      <c r="L134" s="202"/>
      <c r="M134" s="203" t="s">
        <v>1</v>
      </c>
      <c r="N134" s="204" t="s">
        <v>45</v>
      </c>
      <c r="O134" s="68"/>
      <c r="P134" s="190">
        <f t="shared" si="1"/>
        <v>0</v>
      </c>
      <c r="Q134" s="190">
        <v>0.66107000000000005</v>
      </c>
      <c r="R134" s="190">
        <f t="shared" si="2"/>
        <v>18.50996</v>
      </c>
      <c r="S134" s="190">
        <v>0</v>
      </c>
      <c r="T134" s="19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2" t="s">
        <v>136</v>
      </c>
      <c r="AT134" s="192" t="s">
        <v>133</v>
      </c>
      <c r="AU134" s="192" t="s">
        <v>89</v>
      </c>
      <c r="AY134" s="14" t="s">
        <v>124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4" t="s">
        <v>87</v>
      </c>
      <c r="BK134" s="193">
        <f t="shared" si="9"/>
        <v>0</v>
      </c>
      <c r="BL134" s="14" t="s">
        <v>131</v>
      </c>
      <c r="BM134" s="192" t="s">
        <v>149</v>
      </c>
    </row>
    <row r="135" spans="1:65" s="2" customFormat="1" ht="44.25" customHeight="1">
      <c r="A135" s="31"/>
      <c r="B135" s="32"/>
      <c r="C135" s="180" t="s">
        <v>150</v>
      </c>
      <c r="D135" s="180" t="s">
        <v>127</v>
      </c>
      <c r="E135" s="181" t="s">
        <v>151</v>
      </c>
      <c r="F135" s="182" t="s">
        <v>152</v>
      </c>
      <c r="G135" s="183" t="s">
        <v>153</v>
      </c>
      <c r="H135" s="184">
        <v>764</v>
      </c>
      <c r="I135" s="185"/>
      <c r="J135" s="186">
        <f t="shared" si="0"/>
        <v>0</v>
      </c>
      <c r="K135" s="187"/>
      <c r="L135" s="36"/>
      <c r="M135" s="188" t="s">
        <v>1</v>
      </c>
      <c r="N135" s="189" t="s">
        <v>45</v>
      </c>
      <c r="O135" s="68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131</v>
      </c>
      <c r="AT135" s="192" t="s">
        <v>127</v>
      </c>
      <c r="AU135" s="192" t="s">
        <v>89</v>
      </c>
      <c r="AY135" s="14" t="s">
        <v>124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4" t="s">
        <v>87</v>
      </c>
      <c r="BK135" s="193">
        <f t="shared" si="9"/>
        <v>0</v>
      </c>
      <c r="BL135" s="14" t="s">
        <v>131</v>
      </c>
      <c r="BM135" s="192" t="s">
        <v>154</v>
      </c>
    </row>
    <row r="136" spans="1:65" s="2" customFormat="1" ht="16.5" customHeight="1">
      <c r="A136" s="31"/>
      <c r="B136" s="32"/>
      <c r="C136" s="194" t="s">
        <v>155</v>
      </c>
      <c r="D136" s="194" t="s">
        <v>133</v>
      </c>
      <c r="E136" s="195" t="s">
        <v>156</v>
      </c>
      <c r="F136" s="196" t="s">
        <v>157</v>
      </c>
      <c r="G136" s="197" t="s">
        <v>153</v>
      </c>
      <c r="H136" s="198">
        <v>764</v>
      </c>
      <c r="I136" s="199"/>
      <c r="J136" s="200">
        <f t="shared" si="0"/>
        <v>0</v>
      </c>
      <c r="K136" s="201"/>
      <c r="L136" s="202"/>
      <c r="M136" s="203" t="s">
        <v>1</v>
      </c>
      <c r="N136" s="204" t="s">
        <v>45</v>
      </c>
      <c r="O136" s="68"/>
      <c r="P136" s="190">
        <f t="shared" si="1"/>
        <v>0</v>
      </c>
      <c r="Q136" s="190">
        <v>1.9000000000000001E-4</v>
      </c>
      <c r="R136" s="190">
        <f t="shared" si="2"/>
        <v>0.14516000000000001</v>
      </c>
      <c r="S136" s="190">
        <v>0</v>
      </c>
      <c r="T136" s="19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2" t="s">
        <v>136</v>
      </c>
      <c r="AT136" s="192" t="s">
        <v>133</v>
      </c>
      <c r="AU136" s="192" t="s">
        <v>89</v>
      </c>
      <c r="AY136" s="14" t="s">
        <v>124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4" t="s">
        <v>87</v>
      </c>
      <c r="BK136" s="193">
        <f t="shared" si="9"/>
        <v>0</v>
      </c>
      <c r="BL136" s="14" t="s">
        <v>131</v>
      </c>
      <c r="BM136" s="192" t="s">
        <v>158</v>
      </c>
    </row>
    <row r="137" spans="1:65" s="2" customFormat="1" ht="44.25" customHeight="1">
      <c r="A137" s="31"/>
      <c r="B137" s="32"/>
      <c r="C137" s="180" t="s">
        <v>136</v>
      </c>
      <c r="D137" s="180" t="s">
        <v>127</v>
      </c>
      <c r="E137" s="181" t="s">
        <v>159</v>
      </c>
      <c r="F137" s="182" t="s">
        <v>160</v>
      </c>
      <c r="G137" s="183" t="s">
        <v>153</v>
      </c>
      <c r="H137" s="184">
        <v>20</v>
      </c>
      <c r="I137" s="185"/>
      <c r="J137" s="186">
        <f t="shared" si="0"/>
        <v>0</v>
      </c>
      <c r="K137" s="187"/>
      <c r="L137" s="36"/>
      <c r="M137" s="188" t="s">
        <v>1</v>
      </c>
      <c r="N137" s="189" t="s">
        <v>45</v>
      </c>
      <c r="O137" s="68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2" t="s">
        <v>131</v>
      </c>
      <c r="AT137" s="192" t="s">
        <v>127</v>
      </c>
      <c r="AU137" s="192" t="s">
        <v>89</v>
      </c>
      <c r="AY137" s="14" t="s">
        <v>124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4" t="s">
        <v>87</v>
      </c>
      <c r="BK137" s="193">
        <f t="shared" si="9"/>
        <v>0</v>
      </c>
      <c r="BL137" s="14" t="s">
        <v>131</v>
      </c>
      <c r="BM137" s="192" t="s">
        <v>161</v>
      </c>
    </row>
    <row r="138" spans="1:65" s="2" customFormat="1" ht="16.5" customHeight="1">
      <c r="A138" s="31"/>
      <c r="B138" s="32"/>
      <c r="C138" s="194" t="s">
        <v>162</v>
      </c>
      <c r="D138" s="194" t="s">
        <v>133</v>
      </c>
      <c r="E138" s="195" t="s">
        <v>163</v>
      </c>
      <c r="F138" s="196" t="s">
        <v>164</v>
      </c>
      <c r="G138" s="197" t="s">
        <v>153</v>
      </c>
      <c r="H138" s="198">
        <v>20</v>
      </c>
      <c r="I138" s="199"/>
      <c r="J138" s="200">
        <f t="shared" si="0"/>
        <v>0</v>
      </c>
      <c r="K138" s="201"/>
      <c r="L138" s="202"/>
      <c r="M138" s="203" t="s">
        <v>1</v>
      </c>
      <c r="N138" s="204" t="s">
        <v>45</v>
      </c>
      <c r="O138" s="68"/>
      <c r="P138" s="190">
        <f t="shared" si="1"/>
        <v>0</v>
      </c>
      <c r="Q138" s="190">
        <v>4.8999999999999998E-4</v>
      </c>
      <c r="R138" s="190">
        <f t="shared" si="2"/>
        <v>9.7999999999999997E-3</v>
      </c>
      <c r="S138" s="190">
        <v>0</v>
      </c>
      <c r="T138" s="19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2" t="s">
        <v>165</v>
      </c>
      <c r="AT138" s="192" t="s">
        <v>133</v>
      </c>
      <c r="AU138" s="192" t="s">
        <v>89</v>
      </c>
      <c r="AY138" s="14" t="s">
        <v>124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4" t="s">
        <v>87</v>
      </c>
      <c r="BK138" s="193">
        <f t="shared" si="9"/>
        <v>0</v>
      </c>
      <c r="BL138" s="14" t="s">
        <v>166</v>
      </c>
      <c r="BM138" s="192" t="s">
        <v>167</v>
      </c>
    </row>
    <row r="139" spans="1:65" s="2" customFormat="1" ht="37.9" customHeight="1">
      <c r="A139" s="31"/>
      <c r="B139" s="32"/>
      <c r="C139" s="180" t="s">
        <v>168</v>
      </c>
      <c r="D139" s="180" t="s">
        <v>127</v>
      </c>
      <c r="E139" s="181" t="s">
        <v>169</v>
      </c>
      <c r="F139" s="182" t="s">
        <v>170</v>
      </c>
      <c r="G139" s="183" t="s">
        <v>153</v>
      </c>
      <c r="H139" s="184">
        <v>20</v>
      </c>
      <c r="I139" s="185"/>
      <c r="J139" s="186">
        <f t="shared" si="0"/>
        <v>0</v>
      </c>
      <c r="K139" s="187"/>
      <c r="L139" s="36"/>
      <c r="M139" s="188" t="s">
        <v>1</v>
      </c>
      <c r="N139" s="189" t="s">
        <v>45</v>
      </c>
      <c r="O139" s="68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2" t="s">
        <v>131</v>
      </c>
      <c r="AT139" s="192" t="s">
        <v>127</v>
      </c>
      <c r="AU139" s="192" t="s">
        <v>89</v>
      </c>
      <c r="AY139" s="14" t="s">
        <v>124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4" t="s">
        <v>87</v>
      </c>
      <c r="BK139" s="193">
        <f t="shared" si="9"/>
        <v>0</v>
      </c>
      <c r="BL139" s="14" t="s">
        <v>131</v>
      </c>
      <c r="BM139" s="192" t="s">
        <v>171</v>
      </c>
    </row>
    <row r="140" spans="1:65" s="2" customFormat="1" ht="16.5" customHeight="1">
      <c r="A140" s="31"/>
      <c r="B140" s="32"/>
      <c r="C140" s="194" t="s">
        <v>172</v>
      </c>
      <c r="D140" s="194" t="s">
        <v>133</v>
      </c>
      <c r="E140" s="195" t="s">
        <v>173</v>
      </c>
      <c r="F140" s="196" t="s">
        <v>174</v>
      </c>
      <c r="G140" s="197" t="s">
        <v>153</v>
      </c>
      <c r="H140" s="198">
        <v>20</v>
      </c>
      <c r="I140" s="199"/>
      <c r="J140" s="200">
        <f t="shared" si="0"/>
        <v>0</v>
      </c>
      <c r="K140" s="201"/>
      <c r="L140" s="202"/>
      <c r="M140" s="203" t="s">
        <v>1</v>
      </c>
      <c r="N140" s="204" t="s">
        <v>45</v>
      </c>
      <c r="O140" s="68"/>
      <c r="P140" s="190">
        <f t="shared" si="1"/>
        <v>0</v>
      </c>
      <c r="Q140" s="190">
        <v>1.1299999999999999E-3</v>
      </c>
      <c r="R140" s="190">
        <f t="shared" si="2"/>
        <v>2.2599999999999999E-2</v>
      </c>
      <c r="S140" s="190">
        <v>0</v>
      </c>
      <c r="T140" s="19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136</v>
      </c>
      <c r="AT140" s="192" t="s">
        <v>133</v>
      </c>
      <c r="AU140" s="192" t="s">
        <v>89</v>
      </c>
      <c r="AY140" s="14" t="s">
        <v>124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4" t="s">
        <v>87</v>
      </c>
      <c r="BK140" s="193">
        <f t="shared" si="9"/>
        <v>0</v>
      </c>
      <c r="BL140" s="14" t="s">
        <v>131</v>
      </c>
      <c r="BM140" s="192" t="s">
        <v>175</v>
      </c>
    </row>
    <row r="141" spans="1:65" s="2" customFormat="1" ht="37.9" customHeight="1">
      <c r="A141" s="31"/>
      <c r="B141" s="32"/>
      <c r="C141" s="180" t="s">
        <v>176</v>
      </c>
      <c r="D141" s="180" t="s">
        <v>127</v>
      </c>
      <c r="E141" s="181" t="s">
        <v>177</v>
      </c>
      <c r="F141" s="182" t="s">
        <v>178</v>
      </c>
      <c r="G141" s="183" t="s">
        <v>153</v>
      </c>
      <c r="H141" s="184">
        <v>1396</v>
      </c>
      <c r="I141" s="185"/>
      <c r="J141" s="186">
        <f t="shared" si="0"/>
        <v>0</v>
      </c>
      <c r="K141" s="187"/>
      <c r="L141" s="36"/>
      <c r="M141" s="188" t="s">
        <v>1</v>
      </c>
      <c r="N141" s="189" t="s">
        <v>45</v>
      </c>
      <c r="O141" s="68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2" t="s">
        <v>131</v>
      </c>
      <c r="AT141" s="192" t="s">
        <v>127</v>
      </c>
      <c r="AU141" s="192" t="s">
        <v>89</v>
      </c>
      <c r="AY141" s="14" t="s">
        <v>124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4" t="s">
        <v>87</v>
      </c>
      <c r="BK141" s="193">
        <f t="shared" si="9"/>
        <v>0</v>
      </c>
      <c r="BL141" s="14" t="s">
        <v>131</v>
      </c>
      <c r="BM141" s="192" t="s">
        <v>179</v>
      </c>
    </row>
    <row r="142" spans="1:65" s="2" customFormat="1" ht="16.5" customHeight="1">
      <c r="A142" s="31"/>
      <c r="B142" s="32"/>
      <c r="C142" s="194" t="s">
        <v>180</v>
      </c>
      <c r="D142" s="194" t="s">
        <v>133</v>
      </c>
      <c r="E142" s="195" t="s">
        <v>181</v>
      </c>
      <c r="F142" s="196" t="s">
        <v>182</v>
      </c>
      <c r="G142" s="197" t="s">
        <v>153</v>
      </c>
      <c r="H142" s="198">
        <v>764</v>
      </c>
      <c r="I142" s="199"/>
      <c r="J142" s="200">
        <f t="shared" si="0"/>
        <v>0</v>
      </c>
      <c r="K142" s="201"/>
      <c r="L142" s="202"/>
      <c r="M142" s="203" t="s">
        <v>1</v>
      </c>
      <c r="N142" s="204" t="s">
        <v>45</v>
      </c>
      <c r="O142" s="68"/>
      <c r="P142" s="190">
        <f t="shared" si="1"/>
        <v>0</v>
      </c>
      <c r="Q142" s="190">
        <v>3.4000000000000002E-4</v>
      </c>
      <c r="R142" s="190">
        <f t="shared" si="2"/>
        <v>0.25975999999999999</v>
      </c>
      <c r="S142" s="190">
        <v>0</v>
      </c>
      <c r="T142" s="19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2" t="s">
        <v>136</v>
      </c>
      <c r="AT142" s="192" t="s">
        <v>133</v>
      </c>
      <c r="AU142" s="192" t="s">
        <v>89</v>
      </c>
      <c r="AY142" s="14" t="s">
        <v>124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14" t="s">
        <v>87</v>
      </c>
      <c r="BK142" s="193">
        <f t="shared" si="9"/>
        <v>0</v>
      </c>
      <c r="BL142" s="14" t="s">
        <v>131</v>
      </c>
      <c r="BM142" s="192" t="s">
        <v>183</v>
      </c>
    </row>
    <row r="143" spans="1:65" s="2" customFormat="1" ht="16.5" customHeight="1">
      <c r="A143" s="31"/>
      <c r="B143" s="32"/>
      <c r="C143" s="194" t="s">
        <v>184</v>
      </c>
      <c r="D143" s="194" t="s">
        <v>133</v>
      </c>
      <c r="E143" s="195" t="s">
        <v>185</v>
      </c>
      <c r="F143" s="196" t="s">
        <v>186</v>
      </c>
      <c r="G143" s="197" t="s">
        <v>153</v>
      </c>
      <c r="H143" s="198">
        <v>632</v>
      </c>
      <c r="I143" s="199"/>
      <c r="J143" s="200">
        <f t="shared" si="0"/>
        <v>0</v>
      </c>
      <c r="K143" s="201"/>
      <c r="L143" s="202"/>
      <c r="M143" s="203" t="s">
        <v>1</v>
      </c>
      <c r="N143" s="204" t="s">
        <v>45</v>
      </c>
      <c r="O143" s="68"/>
      <c r="P143" s="190">
        <f t="shared" si="1"/>
        <v>0</v>
      </c>
      <c r="Q143" s="190">
        <v>3.4000000000000002E-4</v>
      </c>
      <c r="R143" s="190">
        <f t="shared" si="2"/>
        <v>0.21488000000000002</v>
      </c>
      <c r="S143" s="190">
        <v>0</v>
      </c>
      <c r="T143" s="19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2" t="s">
        <v>136</v>
      </c>
      <c r="AT143" s="192" t="s">
        <v>133</v>
      </c>
      <c r="AU143" s="192" t="s">
        <v>89</v>
      </c>
      <c r="AY143" s="14" t="s">
        <v>124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14" t="s">
        <v>87</v>
      </c>
      <c r="BK143" s="193">
        <f t="shared" si="9"/>
        <v>0</v>
      </c>
      <c r="BL143" s="14" t="s">
        <v>131</v>
      </c>
      <c r="BM143" s="192" t="s">
        <v>187</v>
      </c>
    </row>
    <row r="144" spans="1:65" s="2" customFormat="1" ht="33" customHeight="1">
      <c r="A144" s="31"/>
      <c r="B144" s="32"/>
      <c r="C144" s="180" t="s">
        <v>8</v>
      </c>
      <c r="D144" s="180" t="s">
        <v>127</v>
      </c>
      <c r="E144" s="181" t="s">
        <v>188</v>
      </c>
      <c r="F144" s="182" t="s">
        <v>189</v>
      </c>
      <c r="G144" s="183" t="s">
        <v>130</v>
      </c>
      <c r="H144" s="184">
        <v>1466</v>
      </c>
      <c r="I144" s="185"/>
      <c r="J144" s="186">
        <f t="shared" si="0"/>
        <v>0</v>
      </c>
      <c r="K144" s="187"/>
      <c r="L144" s="36"/>
      <c r="M144" s="188" t="s">
        <v>1</v>
      </c>
      <c r="N144" s="189" t="s">
        <v>45</v>
      </c>
      <c r="O144" s="68"/>
      <c r="P144" s="190">
        <f t="shared" si="1"/>
        <v>0</v>
      </c>
      <c r="Q144" s="190">
        <v>0</v>
      </c>
      <c r="R144" s="190">
        <f t="shared" si="2"/>
        <v>0</v>
      </c>
      <c r="S144" s="190">
        <v>0</v>
      </c>
      <c r="T144" s="19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131</v>
      </c>
      <c r="AT144" s="192" t="s">
        <v>127</v>
      </c>
      <c r="AU144" s="192" t="s">
        <v>89</v>
      </c>
      <c r="AY144" s="14" t="s">
        <v>124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14" t="s">
        <v>87</v>
      </c>
      <c r="BK144" s="193">
        <f t="shared" si="9"/>
        <v>0</v>
      </c>
      <c r="BL144" s="14" t="s">
        <v>131</v>
      </c>
      <c r="BM144" s="192" t="s">
        <v>190</v>
      </c>
    </row>
    <row r="145" spans="1:65" s="2" customFormat="1" ht="33" customHeight="1">
      <c r="A145" s="31"/>
      <c r="B145" s="32"/>
      <c r="C145" s="180" t="s">
        <v>191</v>
      </c>
      <c r="D145" s="180" t="s">
        <v>127</v>
      </c>
      <c r="E145" s="181" t="s">
        <v>192</v>
      </c>
      <c r="F145" s="182" t="s">
        <v>193</v>
      </c>
      <c r="G145" s="183" t="s">
        <v>130</v>
      </c>
      <c r="H145" s="184">
        <v>10</v>
      </c>
      <c r="I145" s="185"/>
      <c r="J145" s="186">
        <f t="shared" si="0"/>
        <v>0</v>
      </c>
      <c r="K145" s="187"/>
      <c r="L145" s="36"/>
      <c r="M145" s="188" t="s">
        <v>1</v>
      </c>
      <c r="N145" s="189" t="s">
        <v>45</v>
      </c>
      <c r="O145" s="68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2" t="s">
        <v>131</v>
      </c>
      <c r="AT145" s="192" t="s">
        <v>127</v>
      </c>
      <c r="AU145" s="192" t="s">
        <v>89</v>
      </c>
      <c r="AY145" s="14" t="s">
        <v>124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4" t="s">
        <v>87</v>
      </c>
      <c r="BK145" s="193">
        <f t="shared" si="9"/>
        <v>0</v>
      </c>
      <c r="BL145" s="14" t="s">
        <v>131</v>
      </c>
      <c r="BM145" s="192" t="s">
        <v>194</v>
      </c>
    </row>
    <row r="146" spans="1:65" s="2" customFormat="1" ht="33" customHeight="1">
      <c r="A146" s="31"/>
      <c r="B146" s="32"/>
      <c r="C146" s="180" t="s">
        <v>195</v>
      </c>
      <c r="D146" s="180" t="s">
        <v>127</v>
      </c>
      <c r="E146" s="181" t="s">
        <v>196</v>
      </c>
      <c r="F146" s="182" t="s">
        <v>197</v>
      </c>
      <c r="G146" s="183" t="s">
        <v>130</v>
      </c>
      <c r="H146" s="184">
        <v>1</v>
      </c>
      <c r="I146" s="185"/>
      <c r="J146" s="186">
        <f t="shared" si="0"/>
        <v>0</v>
      </c>
      <c r="K146" s="187"/>
      <c r="L146" s="36"/>
      <c r="M146" s="188" t="s">
        <v>1</v>
      </c>
      <c r="N146" s="189" t="s">
        <v>45</v>
      </c>
      <c r="O146" s="68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2" t="s">
        <v>131</v>
      </c>
      <c r="AT146" s="192" t="s">
        <v>127</v>
      </c>
      <c r="AU146" s="192" t="s">
        <v>89</v>
      </c>
      <c r="AY146" s="14" t="s">
        <v>124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4" t="s">
        <v>87</v>
      </c>
      <c r="BK146" s="193">
        <f t="shared" si="9"/>
        <v>0</v>
      </c>
      <c r="BL146" s="14" t="s">
        <v>131</v>
      </c>
      <c r="BM146" s="192" t="s">
        <v>198</v>
      </c>
    </row>
    <row r="147" spans="1:65" s="2" customFormat="1" ht="24.2" customHeight="1">
      <c r="A147" s="31"/>
      <c r="B147" s="32"/>
      <c r="C147" s="194" t="s">
        <v>199</v>
      </c>
      <c r="D147" s="194" t="s">
        <v>133</v>
      </c>
      <c r="E147" s="195" t="s">
        <v>200</v>
      </c>
      <c r="F147" s="196" t="s">
        <v>201</v>
      </c>
      <c r="G147" s="197" t="s">
        <v>130</v>
      </c>
      <c r="H147" s="198">
        <v>1</v>
      </c>
      <c r="I147" s="199"/>
      <c r="J147" s="200">
        <f t="shared" si="0"/>
        <v>0</v>
      </c>
      <c r="K147" s="201"/>
      <c r="L147" s="202"/>
      <c r="M147" s="203" t="s">
        <v>1</v>
      </c>
      <c r="N147" s="204" t="s">
        <v>45</v>
      </c>
      <c r="O147" s="68"/>
      <c r="P147" s="190">
        <f t="shared" si="1"/>
        <v>0</v>
      </c>
      <c r="Q147" s="190">
        <v>0</v>
      </c>
      <c r="R147" s="190">
        <f t="shared" si="2"/>
        <v>0</v>
      </c>
      <c r="S147" s="190">
        <v>0</v>
      </c>
      <c r="T147" s="19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2" t="s">
        <v>136</v>
      </c>
      <c r="AT147" s="192" t="s">
        <v>133</v>
      </c>
      <c r="AU147" s="192" t="s">
        <v>89</v>
      </c>
      <c r="AY147" s="14" t="s">
        <v>124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4" t="s">
        <v>87</v>
      </c>
      <c r="BK147" s="193">
        <f t="shared" si="9"/>
        <v>0</v>
      </c>
      <c r="BL147" s="14" t="s">
        <v>131</v>
      </c>
      <c r="BM147" s="192" t="s">
        <v>202</v>
      </c>
    </row>
    <row r="148" spans="1:65" s="2" customFormat="1" ht="33" customHeight="1">
      <c r="A148" s="31"/>
      <c r="B148" s="32"/>
      <c r="C148" s="180" t="s">
        <v>203</v>
      </c>
      <c r="D148" s="180" t="s">
        <v>127</v>
      </c>
      <c r="E148" s="181" t="s">
        <v>204</v>
      </c>
      <c r="F148" s="182" t="s">
        <v>205</v>
      </c>
      <c r="G148" s="183" t="s">
        <v>130</v>
      </c>
      <c r="H148" s="184">
        <v>78</v>
      </c>
      <c r="I148" s="185"/>
      <c r="J148" s="186">
        <f t="shared" si="0"/>
        <v>0</v>
      </c>
      <c r="K148" s="187"/>
      <c r="L148" s="36"/>
      <c r="M148" s="188" t="s">
        <v>1</v>
      </c>
      <c r="N148" s="189" t="s">
        <v>45</v>
      </c>
      <c r="O148" s="68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131</v>
      </c>
      <c r="AT148" s="192" t="s">
        <v>127</v>
      </c>
      <c r="AU148" s="192" t="s">
        <v>89</v>
      </c>
      <c r="AY148" s="14" t="s">
        <v>124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4" t="s">
        <v>87</v>
      </c>
      <c r="BK148" s="193">
        <f t="shared" si="9"/>
        <v>0</v>
      </c>
      <c r="BL148" s="14" t="s">
        <v>131</v>
      </c>
      <c r="BM148" s="192" t="s">
        <v>206</v>
      </c>
    </row>
    <row r="149" spans="1:65" s="2" customFormat="1" ht="33" customHeight="1">
      <c r="A149" s="31"/>
      <c r="B149" s="32"/>
      <c r="C149" s="180" t="s">
        <v>207</v>
      </c>
      <c r="D149" s="180" t="s">
        <v>127</v>
      </c>
      <c r="E149" s="181" t="s">
        <v>208</v>
      </c>
      <c r="F149" s="182" t="s">
        <v>209</v>
      </c>
      <c r="G149" s="183" t="s">
        <v>130</v>
      </c>
      <c r="H149" s="184">
        <v>99</v>
      </c>
      <c r="I149" s="185"/>
      <c r="J149" s="186">
        <f t="shared" si="0"/>
        <v>0</v>
      </c>
      <c r="K149" s="187"/>
      <c r="L149" s="36"/>
      <c r="M149" s="188" t="s">
        <v>1</v>
      </c>
      <c r="N149" s="189" t="s">
        <v>45</v>
      </c>
      <c r="O149" s="68"/>
      <c r="P149" s="190">
        <f t="shared" si="1"/>
        <v>0</v>
      </c>
      <c r="Q149" s="190">
        <v>0</v>
      </c>
      <c r="R149" s="190">
        <f t="shared" si="2"/>
        <v>0</v>
      </c>
      <c r="S149" s="190">
        <v>0</v>
      </c>
      <c r="T149" s="19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2" t="s">
        <v>191</v>
      </c>
      <c r="AT149" s="192" t="s">
        <v>127</v>
      </c>
      <c r="AU149" s="192" t="s">
        <v>89</v>
      </c>
      <c r="AY149" s="14" t="s">
        <v>124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14" t="s">
        <v>87</v>
      </c>
      <c r="BK149" s="193">
        <f t="shared" si="9"/>
        <v>0</v>
      </c>
      <c r="BL149" s="14" t="s">
        <v>191</v>
      </c>
      <c r="BM149" s="192" t="s">
        <v>210</v>
      </c>
    </row>
    <row r="150" spans="1:65" s="2" customFormat="1" ht="24.2" customHeight="1">
      <c r="A150" s="31"/>
      <c r="B150" s="32"/>
      <c r="C150" s="194" t="s">
        <v>7</v>
      </c>
      <c r="D150" s="194" t="s">
        <v>133</v>
      </c>
      <c r="E150" s="195" t="s">
        <v>211</v>
      </c>
      <c r="F150" s="196" t="s">
        <v>212</v>
      </c>
      <c r="G150" s="197" t="s">
        <v>130</v>
      </c>
      <c r="H150" s="198">
        <v>21</v>
      </c>
      <c r="I150" s="199"/>
      <c r="J150" s="200">
        <f t="shared" si="0"/>
        <v>0</v>
      </c>
      <c r="K150" s="201"/>
      <c r="L150" s="202"/>
      <c r="M150" s="203" t="s">
        <v>1</v>
      </c>
      <c r="N150" s="204" t="s">
        <v>45</v>
      </c>
      <c r="O150" s="68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2" t="s">
        <v>136</v>
      </c>
      <c r="AT150" s="192" t="s">
        <v>133</v>
      </c>
      <c r="AU150" s="192" t="s">
        <v>89</v>
      </c>
      <c r="AY150" s="14" t="s">
        <v>124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14" t="s">
        <v>87</v>
      </c>
      <c r="BK150" s="193">
        <f t="shared" si="9"/>
        <v>0</v>
      </c>
      <c r="BL150" s="14" t="s">
        <v>131</v>
      </c>
      <c r="BM150" s="192" t="s">
        <v>213</v>
      </c>
    </row>
    <row r="151" spans="1:65" s="2" customFormat="1" ht="16.5" customHeight="1">
      <c r="A151" s="31"/>
      <c r="B151" s="32"/>
      <c r="C151" s="194" t="s">
        <v>214</v>
      </c>
      <c r="D151" s="194" t="s">
        <v>133</v>
      </c>
      <c r="E151" s="195" t="s">
        <v>215</v>
      </c>
      <c r="F151" s="196" t="s">
        <v>216</v>
      </c>
      <c r="G151" s="197" t="s">
        <v>130</v>
      </c>
      <c r="H151" s="198">
        <v>21</v>
      </c>
      <c r="I151" s="199"/>
      <c r="J151" s="200">
        <f t="shared" si="0"/>
        <v>0</v>
      </c>
      <c r="K151" s="201"/>
      <c r="L151" s="202"/>
      <c r="M151" s="203" t="s">
        <v>1</v>
      </c>
      <c r="N151" s="204" t="s">
        <v>45</v>
      </c>
      <c r="O151" s="68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136</v>
      </c>
      <c r="AT151" s="192" t="s">
        <v>133</v>
      </c>
      <c r="AU151" s="192" t="s">
        <v>89</v>
      </c>
      <c r="AY151" s="14" t="s">
        <v>124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14" t="s">
        <v>87</v>
      </c>
      <c r="BK151" s="193">
        <f t="shared" si="9"/>
        <v>0</v>
      </c>
      <c r="BL151" s="14" t="s">
        <v>131</v>
      </c>
      <c r="BM151" s="192" t="s">
        <v>217</v>
      </c>
    </row>
    <row r="152" spans="1:65" s="2" customFormat="1" ht="16.5" customHeight="1">
      <c r="A152" s="31"/>
      <c r="B152" s="32"/>
      <c r="C152" s="180" t="s">
        <v>218</v>
      </c>
      <c r="D152" s="180" t="s">
        <v>127</v>
      </c>
      <c r="E152" s="181" t="s">
        <v>219</v>
      </c>
      <c r="F152" s="182" t="s">
        <v>220</v>
      </c>
      <c r="G152" s="183" t="s">
        <v>130</v>
      </c>
      <c r="H152" s="184">
        <v>1</v>
      </c>
      <c r="I152" s="185"/>
      <c r="J152" s="186">
        <f t="shared" si="0"/>
        <v>0</v>
      </c>
      <c r="K152" s="187"/>
      <c r="L152" s="36"/>
      <c r="M152" s="188" t="s">
        <v>1</v>
      </c>
      <c r="N152" s="189" t="s">
        <v>45</v>
      </c>
      <c r="O152" s="68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2" t="s">
        <v>131</v>
      </c>
      <c r="AT152" s="192" t="s">
        <v>127</v>
      </c>
      <c r="AU152" s="192" t="s">
        <v>89</v>
      </c>
      <c r="AY152" s="14" t="s">
        <v>124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14" t="s">
        <v>87</v>
      </c>
      <c r="BK152" s="193">
        <f t="shared" si="9"/>
        <v>0</v>
      </c>
      <c r="BL152" s="14" t="s">
        <v>131</v>
      </c>
      <c r="BM152" s="192" t="s">
        <v>221</v>
      </c>
    </row>
    <row r="153" spans="1:65" s="2" customFormat="1" ht="16.5" customHeight="1">
      <c r="A153" s="31"/>
      <c r="B153" s="32"/>
      <c r="C153" s="194" t="s">
        <v>222</v>
      </c>
      <c r="D153" s="194" t="s">
        <v>133</v>
      </c>
      <c r="E153" s="195" t="s">
        <v>223</v>
      </c>
      <c r="F153" s="196" t="s">
        <v>224</v>
      </c>
      <c r="G153" s="197" t="s">
        <v>130</v>
      </c>
      <c r="H153" s="198">
        <v>1</v>
      </c>
      <c r="I153" s="199"/>
      <c r="J153" s="200">
        <f t="shared" si="0"/>
        <v>0</v>
      </c>
      <c r="K153" s="201"/>
      <c r="L153" s="202"/>
      <c r="M153" s="203" t="s">
        <v>1</v>
      </c>
      <c r="N153" s="204" t="s">
        <v>45</v>
      </c>
      <c r="O153" s="68"/>
      <c r="P153" s="190">
        <f t="shared" si="1"/>
        <v>0</v>
      </c>
      <c r="Q153" s="190">
        <v>2.9E-4</v>
      </c>
      <c r="R153" s="190">
        <f t="shared" si="2"/>
        <v>2.9E-4</v>
      </c>
      <c r="S153" s="190">
        <v>0</v>
      </c>
      <c r="T153" s="191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2" t="s">
        <v>136</v>
      </c>
      <c r="AT153" s="192" t="s">
        <v>133</v>
      </c>
      <c r="AU153" s="192" t="s">
        <v>89</v>
      </c>
      <c r="AY153" s="14" t="s">
        <v>124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14" t="s">
        <v>87</v>
      </c>
      <c r="BK153" s="193">
        <f t="shared" si="9"/>
        <v>0</v>
      </c>
      <c r="BL153" s="14" t="s">
        <v>131</v>
      </c>
      <c r="BM153" s="192" t="s">
        <v>225</v>
      </c>
    </row>
    <row r="154" spans="1:65" s="2" customFormat="1" ht="21.75" customHeight="1">
      <c r="A154" s="31"/>
      <c r="B154" s="32"/>
      <c r="C154" s="194" t="s">
        <v>226</v>
      </c>
      <c r="D154" s="194" t="s">
        <v>133</v>
      </c>
      <c r="E154" s="195" t="s">
        <v>227</v>
      </c>
      <c r="F154" s="196" t="s">
        <v>228</v>
      </c>
      <c r="G154" s="197" t="s">
        <v>148</v>
      </c>
      <c r="H154" s="198">
        <v>1</v>
      </c>
      <c r="I154" s="199"/>
      <c r="J154" s="200">
        <f t="shared" si="0"/>
        <v>0</v>
      </c>
      <c r="K154" s="201"/>
      <c r="L154" s="202"/>
      <c r="M154" s="203" t="s">
        <v>1</v>
      </c>
      <c r="N154" s="204" t="s">
        <v>45</v>
      </c>
      <c r="O154" s="68"/>
      <c r="P154" s="190">
        <f t="shared" si="1"/>
        <v>0</v>
      </c>
      <c r="Q154" s="190">
        <v>0</v>
      </c>
      <c r="R154" s="190">
        <f t="shared" si="2"/>
        <v>0</v>
      </c>
      <c r="S154" s="190">
        <v>0</v>
      </c>
      <c r="T154" s="191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136</v>
      </c>
      <c r="AT154" s="192" t="s">
        <v>133</v>
      </c>
      <c r="AU154" s="192" t="s">
        <v>89</v>
      </c>
      <c r="AY154" s="14" t="s">
        <v>124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14" t="s">
        <v>87</v>
      </c>
      <c r="BK154" s="193">
        <f t="shared" si="9"/>
        <v>0</v>
      </c>
      <c r="BL154" s="14" t="s">
        <v>131</v>
      </c>
      <c r="BM154" s="192" t="s">
        <v>229</v>
      </c>
    </row>
    <row r="155" spans="1:65" s="2" customFormat="1" ht="16.5" customHeight="1">
      <c r="A155" s="31"/>
      <c r="B155" s="32"/>
      <c r="C155" s="180" t="s">
        <v>230</v>
      </c>
      <c r="D155" s="180" t="s">
        <v>127</v>
      </c>
      <c r="E155" s="181" t="s">
        <v>231</v>
      </c>
      <c r="F155" s="182" t="s">
        <v>232</v>
      </c>
      <c r="G155" s="183" t="s">
        <v>233</v>
      </c>
      <c r="H155" s="184">
        <v>1</v>
      </c>
      <c r="I155" s="185"/>
      <c r="J155" s="186">
        <f t="shared" si="0"/>
        <v>0</v>
      </c>
      <c r="K155" s="187"/>
      <c r="L155" s="36"/>
      <c r="M155" s="188" t="s">
        <v>1</v>
      </c>
      <c r="N155" s="189" t="s">
        <v>45</v>
      </c>
      <c r="O155" s="68"/>
      <c r="P155" s="190">
        <f t="shared" si="1"/>
        <v>0</v>
      </c>
      <c r="Q155" s="190">
        <v>0</v>
      </c>
      <c r="R155" s="190">
        <f t="shared" si="2"/>
        <v>0</v>
      </c>
      <c r="S155" s="190">
        <v>0</v>
      </c>
      <c r="T155" s="191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2" t="s">
        <v>131</v>
      </c>
      <c r="AT155" s="192" t="s">
        <v>127</v>
      </c>
      <c r="AU155" s="192" t="s">
        <v>89</v>
      </c>
      <c r="AY155" s="14" t="s">
        <v>124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14" t="s">
        <v>87</v>
      </c>
      <c r="BK155" s="193">
        <f t="shared" si="9"/>
        <v>0</v>
      </c>
      <c r="BL155" s="14" t="s">
        <v>131</v>
      </c>
      <c r="BM155" s="192" t="s">
        <v>234</v>
      </c>
    </row>
    <row r="156" spans="1:65" s="2" customFormat="1" ht="153.4" customHeight="1">
      <c r="A156" s="31"/>
      <c r="B156" s="32"/>
      <c r="C156" s="194" t="s">
        <v>235</v>
      </c>
      <c r="D156" s="194" t="s">
        <v>133</v>
      </c>
      <c r="E156" s="195" t="s">
        <v>236</v>
      </c>
      <c r="F156" s="196" t="s">
        <v>237</v>
      </c>
      <c r="G156" s="197" t="s">
        <v>130</v>
      </c>
      <c r="H156" s="198">
        <v>1</v>
      </c>
      <c r="I156" s="199"/>
      <c r="J156" s="200">
        <f t="shared" si="0"/>
        <v>0</v>
      </c>
      <c r="K156" s="201"/>
      <c r="L156" s="202"/>
      <c r="M156" s="203" t="s">
        <v>1</v>
      </c>
      <c r="N156" s="204" t="s">
        <v>45</v>
      </c>
      <c r="O156" s="68"/>
      <c r="P156" s="190">
        <f t="shared" si="1"/>
        <v>0</v>
      </c>
      <c r="Q156" s="190">
        <v>0</v>
      </c>
      <c r="R156" s="190">
        <f t="shared" si="2"/>
        <v>0</v>
      </c>
      <c r="S156" s="190">
        <v>0</v>
      </c>
      <c r="T156" s="191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2" t="s">
        <v>136</v>
      </c>
      <c r="AT156" s="192" t="s">
        <v>133</v>
      </c>
      <c r="AU156" s="192" t="s">
        <v>89</v>
      </c>
      <c r="AY156" s="14" t="s">
        <v>124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14" t="s">
        <v>87</v>
      </c>
      <c r="BK156" s="193">
        <f t="shared" si="9"/>
        <v>0</v>
      </c>
      <c r="BL156" s="14" t="s">
        <v>131</v>
      </c>
      <c r="BM156" s="192" t="s">
        <v>238</v>
      </c>
    </row>
    <row r="157" spans="1:65" s="2" customFormat="1" ht="21.75" customHeight="1">
      <c r="A157" s="31"/>
      <c r="B157" s="32"/>
      <c r="C157" s="194" t="s">
        <v>239</v>
      </c>
      <c r="D157" s="194" t="s">
        <v>133</v>
      </c>
      <c r="E157" s="195" t="s">
        <v>240</v>
      </c>
      <c r="F157" s="196" t="s">
        <v>241</v>
      </c>
      <c r="G157" s="197" t="s">
        <v>130</v>
      </c>
      <c r="H157" s="198">
        <v>18</v>
      </c>
      <c r="I157" s="199"/>
      <c r="J157" s="200">
        <f t="shared" si="0"/>
        <v>0</v>
      </c>
      <c r="K157" s="201"/>
      <c r="L157" s="202"/>
      <c r="M157" s="203" t="s">
        <v>1</v>
      </c>
      <c r="N157" s="204" t="s">
        <v>45</v>
      </c>
      <c r="O157" s="68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2" t="s">
        <v>136</v>
      </c>
      <c r="AT157" s="192" t="s">
        <v>133</v>
      </c>
      <c r="AU157" s="192" t="s">
        <v>89</v>
      </c>
      <c r="AY157" s="14" t="s">
        <v>124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14" t="s">
        <v>87</v>
      </c>
      <c r="BK157" s="193">
        <f t="shared" si="9"/>
        <v>0</v>
      </c>
      <c r="BL157" s="14" t="s">
        <v>131</v>
      </c>
      <c r="BM157" s="192" t="s">
        <v>242</v>
      </c>
    </row>
    <row r="158" spans="1:65" s="2" customFormat="1" ht="16.5" customHeight="1">
      <c r="A158" s="31"/>
      <c r="B158" s="32"/>
      <c r="C158" s="194" t="s">
        <v>243</v>
      </c>
      <c r="D158" s="194" t="s">
        <v>133</v>
      </c>
      <c r="E158" s="195" t="s">
        <v>244</v>
      </c>
      <c r="F158" s="196" t="s">
        <v>245</v>
      </c>
      <c r="G158" s="197" t="s">
        <v>130</v>
      </c>
      <c r="H158" s="198">
        <v>1</v>
      </c>
      <c r="I158" s="199"/>
      <c r="J158" s="200">
        <f t="shared" si="0"/>
        <v>0</v>
      </c>
      <c r="K158" s="201"/>
      <c r="L158" s="202"/>
      <c r="M158" s="203" t="s">
        <v>1</v>
      </c>
      <c r="N158" s="204" t="s">
        <v>45</v>
      </c>
      <c r="O158" s="68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136</v>
      </c>
      <c r="AT158" s="192" t="s">
        <v>133</v>
      </c>
      <c r="AU158" s="192" t="s">
        <v>89</v>
      </c>
      <c r="AY158" s="14" t="s">
        <v>124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14" t="s">
        <v>87</v>
      </c>
      <c r="BK158" s="193">
        <f t="shared" si="9"/>
        <v>0</v>
      </c>
      <c r="BL158" s="14" t="s">
        <v>131</v>
      </c>
      <c r="BM158" s="192" t="s">
        <v>246</v>
      </c>
    </row>
    <row r="159" spans="1:65" s="2" customFormat="1" ht="33" customHeight="1">
      <c r="A159" s="31"/>
      <c r="B159" s="32"/>
      <c r="C159" s="180" t="s">
        <v>247</v>
      </c>
      <c r="D159" s="180" t="s">
        <v>127</v>
      </c>
      <c r="E159" s="181" t="s">
        <v>248</v>
      </c>
      <c r="F159" s="182" t="s">
        <v>249</v>
      </c>
      <c r="G159" s="183" t="s">
        <v>130</v>
      </c>
      <c r="H159" s="184">
        <v>1</v>
      </c>
      <c r="I159" s="185"/>
      <c r="J159" s="186">
        <f t="shared" si="0"/>
        <v>0</v>
      </c>
      <c r="K159" s="187"/>
      <c r="L159" s="36"/>
      <c r="M159" s="188" t="s">
        <v>1</v>
      </c>
      <c r="N159" s="189" t="s">
        <v>45</v>
      </c>
      <c r="O159" s="68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2" t="s">
        <v>131</v>
      </c>
      <c r="AT159" s="192" t="s">
        <v>127</v>
      </c>
      <c r="AU159" s="192" t="s">
        <v>89</v>
      </c>
      <c r="AY159" s="14" t="s">
        <v>124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4" t="s">
        <v>87</v>
      </c>
      <c r="BK159" s="193">
        <f t="shared" si="9"/>
        <v>0</v>
      </c>
      <c r="BL159" s="14" t="s">
        <v>131</v>
      </c>
      <c r="BM159" s="192" t="s">
        <v>250</v>
      </c>
    </row>
    <row r="160" spans="1:65" s="2" customFormat="1" ht="16.5" customHeight="1">
      <c r="A160" s="31"/>
      <c r="B160" s="32"/>
      <c r="C160" s="180" t="s">
        <v>251</v>
      </c>
      <c r="D160" s="180" t="s">
        <v>127</v>
      </c>
      <c r="E160" s="181" t="s">
        <v>252</v>
      </c>
      <c r="F160" s="182" t="s">
        <v>253</v>
      </c>
      <c r="G160" s="183" t="s">
        <v>233</v>
      </c>
      <c r="H160" s="184">
        <v>1</v>
      </c>
      <c r="I160" s="185"/>
      <c r="J160" s="186">
        <f t="shared" si="0"/>
        <v>0</v>
      </c>
      <c r="K160" s="187"/>
      <c r="L160" s="36"/>
      <c r="M160" s="188" t="s">
        <v>1</v>
      </c>
      <c r="N160" s="189" t="s">
        <v>45</v>
      </c>
      <c r="O160" s="68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2" t="s">
        <v>131</v>
      </c>
      <c r="AT160" s="192" t="s">
        <v>127</v>
      </c>
      <c r="AU160" s="192" t="s">
        <v>89</v>
      </c>
      <c r="AY160" s="14" t="s">
        <v>124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14" t="s">
        <v>87</v>
      </c>
      <c r="BK160" s="193">
        <f t="shared" si="9"/>
        <v>0</v>
      </c>
      <c r="BL160" s="14" t="s">
        <v>131</v>
      </c>
      <c r="BM160" s="192" t="s">
        <v>254</v>
      </c>
    </row>
    <row r="161" spans="1:65" s="2" customFormat="1" ht="16.5" customHeight="1">
      <c r="A161" s="31"/>
      <c r="B161" s="32"/>
      <c r="C161" s="194" t="s">
        <v>255</v>
      </c>
      <c r="D161" s="194" t="s">
        <v>133</v>
      </c>
      <c r="E161" s="195" t="s">
        <v>256</v>
      </c>
      <c r="F161" s="196" t="s">
        <v>257</v>
      </c>
      <c r="G161" s="197" t="s">
        <v>148</v>
      </c>
      <c r="H161" s="198">
        <v>1</v>
      </c>
      <c r="I161" s="199"/>
      <c r="J161" s="200">
        <f t="shared" si="0"/>
        <v>0</v>
      </c>
      <c r="K161" s="201"/>
      <c r="L161" s="202"/>
      <c r="M161" s="203" t="s">
        <v>1</v>
      </c>
      <c r="N161" s="204" t="s">
        <v>45</v>
      </c>
      <c r="O161" s="68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2" t="s">
        <v>136</v>
      </c>
      <c r="AT161" s="192" t="s">
        <v>133</v>
      </c>
      <c r="AU161" s="192" t="s">
        <v>89</v>
      </c>
      <c r="AY161" s="14" t="s">
        <v>124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4" t="s">
        <v>87</v>
      </c>
      <c r="BK161" s="193">
        <f t="shared" si="9"/>
        <v>0</v>
      </c>
      <c r="BL161" s="14" t="s">
        <v>131</v>
      </c>
      <c r="BM161" s="192" t="s">
        <v>258</v>
      </c>
    </row>
    <row r="162" spans="1:65" s="12" customFormat="1" ht="25.9" customHeight="1">
      <c r="B162" s="164"/>
      <c r="C162" s="165"/>
      <c r="D162" s="166" t="s">
        <v>79</v>
      </c>
      <c r="E162" s="167" t="s">
        <v>133</v>
      </c>
      <c r="F162" s="167" t="s">
        <v>259</v>
      </c>
      <c r="G162" s="165"/>
      <c r="H162" s="165"/>
      <c r="I162" s="168"/>
      <c r="J162" s="169">
        <f>BK162</f>
        <v>0</v>
      </c>
      <c r="K162" s="165"/>
      <c r="L162" s="170"/>
      <c r="M162" s="171"/>
      <c r="N162" s="172"/>
      <c r="O162" s="172"/>
      <c r="P162" s="173">
        <f>P163+P167</f>
        <v>0</v>
      </c>
      <c r="Q162" s="172"/>
      <c r="R162" s="173">
        <f>R163+R167</f>
        <v>0.26429999999999992</v>
      </c>
      <c r="S162" s="172"/>
      <c r="T162" s="174">
        <f>T163+T167</f>
        <v>0.19</v>
      </c>
      <c r="AR162" s="175" t="s">
        <v>138</v>
      </c>
      <c r="AT162" s="176" t="s">
        <v>79</v>
      </c>
      <c r="AU162" s="176" t="s">
        <v>80</v>
      </c>
      <c r="AY162" s="175" t="s">
        <v>124</v>
      </c>
      <c r="BK162" s="177">
        <f>BK163+BK167</f>
        <v>0</v>
      </c>
    </row>
    <row r="163" spans="1:65" s="12" customFormat="1" ht="22.9" customHeight="1">
      <c r="B163" s="164"/>
      <c r="C163" s="165"/>
      <c r="D163" s="166" t="s">
        <v>79</v>
      </c>
      <c r="E163" s="178" t="s">
        <v>260</v>
      </c>
      <c r="F163" s="178" t="s">
        <v>261</v>
      </c>
      <c r="G163" s="165"/>
      <c r="H163" s="165"/>
      <c r="I163" s="168"/>
      <c r="J163" s="179">
        <f>BK163</f>
        <v>0</v>
      </c>
      <c r="K163" s="165"/>
      <c r="L163" s="170"/>
      <c r="M163" s="171"/>
      <c r="N163" s="172"/>
      <c r="O163" s="172"/>
      <c r="P163" s="173">
        <f>SUM(P164:P166)</f>
        <v>0</v>
      </c>
      <c r="Q163" s="172"/>
      <c r="R163" s="173">
        <f>SUM(R164:R166)</f>
        <v>7.6999999999999994E-3</v>
      </c>
      <c r="S163" s="172"/>
      <c r="T163" s="174">
        <f>SUM(T164:T166)</f>
        <v>0.19</v>
      </c>
      <c r="AR163" s="175" t="s">
        <v>138</v>
      </c>
      <c r="AT163" s="176" t="s">
        <v>79</v>
      </c>
      <c r="AU163" s="176" t="s">
        <v>87</v>
      </c>
      <c r="AY163" s="175" t="s">
        <v>124</v>
      </c>
      <c r="BK163" s="177">
        <f>SUM(BK164:BK166)</f>
        <v>0</v>
      </c>
    </row>
    <row r="164" spans="1:65" s="2" customFormat="1" ht="24.2" customHeight="1">
      <c r="A164" s="31"/>
      <c r="B164" s="32"/>
      <c r="C164" s="180" t="s">
        <v>262</v>
      </c>
      <c r="D164" s="180" t="s">
        <v>127</v>
      </c>
      <c r="E164" s="181" t="s">
        <v>263</v>
      </c>
      <c r="F164" s="182" t="s">
        <v>264</v>
      </c>
      <c r="G164" s="183" t="s">
        <v>153</v>
      </c>
      <c r="H164" s="184">
        <v>10</v>
      </c>
      <c r="I164" s="185"/>
      <c r="J164" s="186">
        <f>ROUND(I164*H164,2)</f>
        <v>0</v>
      </c>
      <c r="K164" s="187"/>
      <c r="L164" s="36"/>
      <c r="M164" s="188" t="s">
        <v>1</v>
      </c>
      <c r="N164" s="189" t="s">
        <v>45</v>
      </c>
      <c r="O164" s="68"/>
      <c r="P164" s="190">
        <f>O164*H164</f>
        <v>0</v>
      </c>
      <c r="Q164" s="190">
        <v>7.6999999999999996E-4</v>
      </c>
      <c r="R164" s="190">
        <f>Q164*H164</f>
        <v>7.6999999999999994E-3</v>
      </c>
      <c r="S164" s="190">
        <v>0</v>
      </c>
      <c r="T164" s="19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2" t="s">
        <v>166</v>
      </c>
      <c r="AT164" s="192" t="s">
        <v>127</v>
      </c>
      <c r="AU164" s="192" t="s">
        <v>89</v>
      </c>
      <c r="AY164" s="14" t="s">
        <v>124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4" t="s">
        <v>87</v>
      </c>
      <c r="BK164" s="193">
        <f>ROUND(I164*H164,2)</f>
        <v>0</v>
      </c>
      <c r="BL164" s="14" t="s">
        <v>166</v>
      </c>
      <c r="BM164" s="192" t="s">
        <v>265</v>
      </c>
    </row>
    <row r="165" spans="1:65" s="2" customFormat="1" ht="33" customHeight="1">
      <c r="A165" s="31"/>
      <c r="B165" s="32"/>
      <c r="C165" s="180" t="s">
        <v>266</v>
      </c>
      <c r="D165" s="180" t="s">
        <v>127</v>
      </c>
      <c r="E165" s="181" t="s">
        <v>267</v>
      </c>
      <c r="F165" s="182" t="s">
        <v>268</v>
      </c>
      <c r="G165" s="183" t="s">
        <v>153</v>
      </c>
      <c r="H165" s="184">
        <v>10</v>
      </c>
      <c r="I165" s="185"/>
      <c r="J165" s="186">
        <f>ROUND(I165*H165,2)</f>
        <v>0</v>
      </c>
      <c r="K165" s="187"/>
      <c r="L165" s="36"/>
      <c r="M165" s="188" t="s">
        <v>1</v>
      </c>
      <c r="N165" s="189" t="s">
        <v>45</v>
      </c>
      <c r="O165" s="68"/>
      <c r="P165" s="190">
        <f>O165*H165</f>
        <v>0</v>
      </c>
      <c r="Q165" s="190">
        <v>0</v>
      </c>
      <c r="R165" s="190">
        <f>Q165*H165</f>
        <v>0</v>
      </c>
      <c r="S165" s="190">
        <v>1.9E-2</v>
      </c>
      <c r="T165" s="191">
        <f>S165*H165</f>
        <v>0.19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2" t="s">
        <v>166</v>
      </c>
      <c r="AT165" s="192" t="s">
        <v>127</v>
      </c>
      <c r="AU165" s="192" t="s">
        <v>89</v>
      </c>
      <c r="AY165" s="14" t="s">
        <v>124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4" t="s">
        <v>87</v>
      </c>
      <c r="BK165" s="193">
        <f>ROUND(I165*H165,2)</f>
        <v>0</v>
      </c>
      <c r="BL165" s="14" t="s">
        <v>166</v>
      </c>
      <c r="BM165" s="192" t="s">
        <v>269</v>
      </c>
    </row>
    <row r="166" spans="1:65" s="2" customFormat="1" ht="24.2" customHeight="1">
      <c r="A166" s="31"/>
      <c r="B166" s="32"/>
      <c r="C166" s="180" t="s">
        <v>270</v>
      </c>
      <c r="D166" s="180" t="s">
        <v>127</v>
      </c>
      <c r="E166" s="181" t="s">
        <v>271</v>
      </c>
      <c r="F166" s="182" t="s">
        <v>272</v>
      </c>
      <c r="G166" s="183" t="s">
        <v>130</v>
      </c>
      <c r="H166" s="184">
        <v>10</v>
      </c>
      <c r="I166" s="185"/>
      <c r="J166" s="186">
        <f>ROUND(I166*H166,2)</f>
        <v>0</v>
      </c>
      <c r="K166" s="187"/>
      <c r="L166" s="36"/>
      <c r="M166" s="188" t="s">
        <v>1</v>
      </c>
      <c r="N166" s="189" t="s">
        <v>45</v>
      </c>
      <c r="O166" s="68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191</v>
      </c>
      <c r="AT166" s="192" t="s">
        <v>127</v>
      </c>
      <c r="AU166" s="192" t="s">
        <v>89</v>
      </c>
      <c r="AY166" s="14" t="s">
        <v>124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4" t="s">
        <v>87</v>
      </c>
      <c r="BK166" s="193">
        <f>ROUND(I166*H166,2)</f>
        <v>0</v>
      </c>
      <c r="BL166" s="14" t="s">
        <v>191</v>
      </c>
      <c r="BM166" s="192" t="s">
        <v>273</v>
      </c>
    </row>
    <row r="167" spans="1:65" s="12" customFormat="1" ht="22.9" customHeight="1">
      <c r="B167" s="164"/>
      <c r="C167" s="165"/>
      <c r="D167" s="166" t="s">
        <v>79</v>
      </c>
      <c r="E167" s="178" t="s">
        <v>274</v>
      </c>
      <c r="F167" s="178" t="s">
        <v>275</v>
      </c>
      <c r="G167" s="165"/>
      <c r="H167" s="165"/>
      <c r="I167" s="168"/>
      <c r="J167" s="179">
        <f>BK167</f>
        <v>0</v>
      </c>
      <c r="K167" s="165"/>
      <c r="L167" s="170"/>
      <c r="M167" s="171"/>
      <c r="N167" s="172"/>
      <c r="O167" s="172"/>
      <c r="P167" s="173">
        <f>P168+SUM(P169:P197)</f>
        <v>0</v>
      </c>
      <c r="Q167" s="172"/>
      <c r="R167" s="173">
        <f>R168+SUM(R169:R197)</f>
        <v>0.25659999999999994</v>
      </c>
      <c r="S167" s="172"/>
      <c r="T167" s="174">
        <f>T168+SUM(T169:T197)</f>
        <v>0</v>
      </c>
      <c r="AR167" s="175" t="s">
        <v>87</v>
      </c>
      <c r="AT167" s="176" t="s">
        <v>79</v>
      </c>
      <c r="AU167" s="176" t="s">
        <v>87</v>
      </c>
      <c r="AY167" s="175" t="s">
        <v>124</v>
      </c>
      <c r="BK167" s="177">
        <f>BK168+SUM(BK169:BK197)</f>
        <v>0</v>
      </c>
    </row>
    <row r="168" spans="1:65" s="2" customFormat="1" ht="16.5" customHeight="1">
      <c r="A168" s="31"/>
      <c r="B168" s="32"/>
      <c r="C168" s="180" t="s">
        <v>276</v>
      </c>
      <c r="D168" s="180" t="s">
        <v>127</v>
      </c>
      <c r="E168" s="181" t="s">
        <v>277</v>
      </c>
      <c r="F168" s="182" t="s">
        <v>278</v>
      </c>
      <c r="G168" s="183" t="s">
        <v>153</v>
      </c>
      <c r="H168" s="184">
        <v>60</v>
      </c>
      <c r="I168" s="185"/>
      <c r="J168" s="186">
        <f t="shared" ref="J168:J196" si="10">ROUND(I168*H168,2)</f>
        <v>0</v>
      </c>
      <c r="K168" s="187"/>
      <c r="L168" s="36"/>
      <c r="M168" s="188" t="s">
        <v>1</v>
      </c>
      <c r="N168" s="189" t="s">
        <v>45</v>
      </c>
      <c r="O168" s="68"/>
      <c r="P168" s="190">
        <f t="shared" ref="P168:P196" si="11">O168*H168</f>
        <v>0</v>
      </c>
      <c r="Q168" s="190">
        <v>0</v>
      </c>
      <c r="R168" s="190">
        <f t="shared" ref="R168:R196" si="12">Q168*H168</f>
        <v>0</v>
      </c>
      <c r="S168" s="190">
        <v>0</v>
      </c>
      <c r="T168" s="191">
        <f t="shared" ref="T168:T196" si="13"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2" t="s">
        <v>131</v>
      </c>
      <c r="AT168" s="192" t="s">
        <v>127</v>
      </c>
      <c r="AU168" s="192" t="s">
        <v>89</v>
      </c>
      <c r="AY168" s="14" t="s">
        <v>124</v>
      </c>
      <c r="BE168" s="193">
        <f t="shared" ref="BE168:BE196" si="14">IF(N168="základní",J168,0)</f>
        <v>0</v>
      </c>
      <c r="BF168" s="193">
        <f t="shared" ref="BF168:BF196" si="15">IF(N168="snížená",J168,0)</f>
        <v>0</v>
      </c>
      <c r="BG168" s="193">
        <f t="shared" ref="BG168:BG196" si="16">IF(N168="zákl. přenesená",J168,0)</f>
        <v>0</v>
      </c>
      <c r="BH168" s="193">
        <f t="shared" ref="BH168:BH196" si="17">IF(N168="sníž. přenesená",J168,0)</f>
        <v>0</v>
      </c>
      <c r="BI168" s="193">
        <f t="shared" ref="BI168:BI196" si="18">IF(N168="nulová",J168,0)</f>
        <v>0</v>
      </c>
      <c r="BJ168" s="14" t="s">
        <v>87</v>
      </c>
      <c r="BK168" s="193">
        <f t="shared" ref="BK168:BK196" si="19">ROUND(I168*H168,2)</f>
        <v>0</v>
      </c>
      <c r="BL168" s="14" t="s">
        <v>131</v>
      </c>
      <c r="BM168" s="192" t="s">
        <v>279</v>
      </c>
    </row>
    <row r="169" spans="1:65" s="2" customFormat="1" ht="16.5" customHeight="1">
      <c r="A169" s="31"/>
      <c r="B169" s="32"/>
      <c r="C169" s="194" t="s">
        <v>280</v>
      </c>
      <c r="D169" s="194" t="s">
        <v>133</v>
      </c>
      <c r="E169" s="195" t="s">
        <v>281</v>
      </c>
      <c r="F169" s="196" t="s">
        <v>282</v>
      </c>
      <c r="G169" s="197" t="s">
        <v>153</v>
      </c>
      <c r="H169" s="198">
        <v>60</v>
      </c>
      <c r="I169" s="199"/>
      <c r="J169" s="200">
        <f t="shared" si="10"/>
        <v>0</v>
      </c>
      <c r="K169" s="201"/>
      <c r="L169" s="202"/>
      <c r="M169" s="203" t="s">
        <v>1</v>
      </c>
      <c r="N169" s="204" t="s">
        <v>45</v>
      </c>
      <c r="O169" s="68"/>
      <c r="P169" s="190">
        <f t="shared" si="11"/>
        <v>0</v>
      </c>
      <c r="Q169" s="190">
        <v>3.2699999999999999E-3</v>
      </c>
      <c r="R169" s="190">
        <f t="shared" si="12"/>
        <v>0.19619999999999999</v>
      </c>
      <c r="S169" s="190">
        <v>0</v>
      </c>
      <c r="T169" s="191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2" t="s">
        <v>136</v>
      </c>
      <c r="AT169" s="192" t="s">
        <v>133</v>
      </c>
      <c r="AU169" s="192" t="s">
        <v>89</v>
      </c>
      <c r="AY169" s="14" t="s">
        <v>124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4" t="s">
        <v>87</v>
      </c>
      <c r="BK169" s="193">
        <f t="shared" si="19"/>
        <v>0</v>
      </c>
      <c r="BL169" s="14" t="s">
        <v>131</v>
      </c>
      <c r="BM169" s="192" t="s">
        <v>283</v>
      </c>
    </row>
    <row r="170" spans="1:65" s="2" customFormat="1" ht="21.75" customHeight="1">
      <c r="A170" s="31"/>
      <c r="B170" s="32"/>
      <c r="C170" s="194" t="s">
        <v>284</v>
      </c>
      <c r="D170" s="194" t="s">
        <v>133</v>
      </c>
      <c r="E170" s="195" t="s">
        <v>285</v>
      </c>
      <c r="F170" s="196" t="s">
        <v>286</v>
      </c>
      <c r="G170" s="197" t="s">
        <v>153</v>
      </c>
      <c r="H170" s="198">
        <v>20</v>
      </c>
      <c r="I170" s="199"/>
      <c r="J170" s="200">
        <f t="shared" si="10"/>
        <v>0</v>
      </c>
      <c r="K170" s="201"/>
      <c r="L170" s="202"/>
      <c r="M170" s="203" t="s">
        <v>1</v>
      </c>
      <c r="N170" s="204" t="s">
        <v>45</v>
      </c>
      <c r="O170" s="68"/>
      <c r="P170" s="190">
        <f t="shared" si="11"/>
        <v>0</v>
      </c>
      <c r="Q170" s="190">
        <v>1.09E-3</v>
      </c>
      <c r="R170" s="190">
        <f t="shared" si="12"/>
        <v>2.18E-2</v>
      </c>
      <c r="S170" s="190">
        <v>0</v>
      </c>
      <c r="T170" s="191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2" t="s">
        <v>136</v>
      </c>
      <c r="AT170" s="192" t="s">
        <v>133</v>
      </c>
      <c r="AU170" s="192" t="s">
        <v>89</v>
      </c>
      <c r="AY170" s="14" t="s">
        <v>124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4" t="s">
        <v>87</v>
      </c>
      <c r="BK170" s="193">
        <f t="shared" si="19"/>
        <v>0</v>
      </c>
      <c r="BL170" s="14" t="s">
        <v>131</v>
      </c>
      <c r="BM170" s="192" t="s">
        <v>287</v>
      </c>
    </row>
    <row r="171" spans="1:65" s="2" customFormat="1" ht="24.2" customHeight="1">
      <c r="A171" s="31"/>
      <c r="B171" s="32"/>
      <c r="C171" s="194" t="s">
        <v>288</v>
      </c>
      <c r="D171" s="194" t="s">
        <v>133</v>
      </c>
      <c r="E171" s="195" t="s">
        <v>289</v>
      </c>
      <c r="F171" s="196" t="s">
        <v>290</v>
      </c>
      <c r="G171" s="197" t="s">
        <v>130</v>
      </c>
      <c r="H171" s="198">
        <v>60</v>
      </c>
      <c r="I171" s="199"/>
      <c r="J171" s="200">
        <f t="shared" si="10"/>
        <v>0</v>
      </c>
      <c r="K171" s="201"/>
      <c r="L171" s="202"/>
      <c r="M171" s="203" t="s">
        <v>1</v>
      </c>
      <c r="N171" s="204" t="s">
        <v>45</v>
      </c>
      <c r="O171" s="68"/>
      <c r="P171" s="190">
        <f t="shared" si="11"/>
        <v>0</v>
      </c>
      <c r="Q171" s="190">
        <v>9.0000000000000006E-5</v>
      </c>
      <c r="R171" s="190">
        <f t="shared" si="12"/>
        <v>5.4000000000000003E-3</v>
      </c>
      <c r="S171" s="190">
        <v>0</v>
      </c>
      <c r="T171" s="191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2" t="s">
        <v>136</v>
      </c>
      <c r="AT171" s="192" t="s">
        <v>133</v>
      </c>
      <c r="AU171" s="192" t="s">
        <v>89</v>
      </c>
      <c r="AY171" s="14" t="s">
        <v>124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4" t="s">
        <v>87</v>
      </c>
      <c r="BK171" s="193">
        <f t="shared" si="19"/>
        <v>0</v>
      </c>
      <c r="BL171" s="14" t="s">
        <v>131</v>
      </c>
      <c r="BM171" s="192" t="s">
        <v>291</v>
      </c>
    </row>
    <row r="172" spans="1:65" s="2" customFormat="1" ht="24.2" customHeight="1">
      <c r="A172" s="31"/>
      <c r="B172" s="32"/>
      <c r="C172" s="194" t="s">
        <v>292</v>
      </c>
      <c r="D172" s="194" t="s">
        <v>133</v>
      </c>
      <c r="E172" s="195" t="s">
        <v>293</v>
      </c>
      <c r="F172" s="196" t="s">
        <v>294</v>
      </c>
      <c r="G172" s="197" t="s">
        <v>148</v>
      </c>
      <c r="H172" s="198">
        <v>30</v>
      </c>
      <c r="I172" s="199"/>
      <c r="J172" s="200">
        <f t="shared" si="10"/>
        <v>0</v>
      </c>
      <c r="K172" s="201"/>
      <c r="L172" s="202"/>
      <c r="M172" s="203" t="s">
        <v>1</v>
      </c>
      <c r="N172" s="204" t="s">
        <v>45</v>
      </c>
      <c r="O172" s="68"/>
      <c r="P172" s="190">
        <f t="shared" si="11"/>
        <v>0</v>
      </c>
      <c r="Q172" s="190">
        <v>0</v>
      </c>
      <c r="R172" s="190">
        <f t="shared" si="12"/>
        <v>0</v>
      </c>
      <c r="S172" s="190">
        <v>0</v>
      </c>
      <c r="T172" s="191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2" t="s">
        <v>136</v>
      </c>
      <c r="AT172" s="192" t="s">
        <v>133</v>
      </c>
      <c r="AU172" s="192" t="s">
        <v>89</v>
      </c>
      <c r="AY172" s="14" t="s">
        <v>124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14" t="s">
        <v>87</v>
      </c>
      <c r="BK172" s="193">
        <f t="shared" si="19"/>
        <v>0</v>
      </c>
      <c r="BL172" s="14" t="s">
        <v>131</v>
      </c>
      <c r="BM172" s="192" t="s">
        <v>295</v>
      </c>
    </row>
    <row r="173" spans="1:65" s="2" customFormat="1" ht="16.5" customHeight="1">
      <c r="A173" s="31"/>
      <c r="B173" s="32"/>
      <c r="C173" s="194" t="s">
        <v>296</v>
      </c>
      <c r="D173" s="194" t="s">
        <v>133</v>
      </c>
      <c r="E173" s="195" t="s">
        <v>297</v>
      </c>
      <c r="F173" s="196" t="s">
        <v>298</v>
      </c>
      <c r="G173" s="197" t="s">
        <v>130</v>
      </c>
      <c r="H173" s="198">
        <v>200</v>
      </c>
      <c r="I173" s="199"/>
      <c r="J173" s="200">
        <f t="shared" si="10"/>
        <v>0</v>
      </c>
      <c r="K173" s="201"/>
      <c r="L173" s="202"/>
      <c r="M173" s="203" t="s">
        <v>1</v>
      </c>
      <c r="N173" s="204" t="s">
        <v>45</v>
      </c>
      <c r="O173" s="68"/>
      <c r="P173" s="190">
        <f t="shared" si="11"/>
        <v>0</v>
      </c>
      <c r="Q173" s="190">
        <v>0</v>
      </c>
      <c r="R173" s="190">
        <f t="shared" si="12"/>
        <v>0</v>
      </c>
      <c r="S173" s="190">
        <v>0</v>
      </c>
      <c r="T173" s="191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2" t="s">
        <v>136</v>
      </c>
      <c r="AT173" s="192" t="s">
        <v>133</v>
      </c>
      <c r="AU173" s="192" t="s">
        <v>89</v>
      </c>
      <c r="AY173" s="14" t="s">
        <v>124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14" t="s">
        <v>87</v>
      </c>
      <c r="BK173" s="193">
        <f t="shared" si="19"/>
        <v>0</v>
      </c>
      <c r="BL173" s="14" t="s">
        <v>131</v>
      </c>
      <c r="BM173" s="192" t="s">
        <v>299</v>
      </c>
    </row>
    <row r="174" spans="1:65" s="2" customFormat="1" ht="24.2" customHeight="1">
      <c r="A174" s="31"/>
      <c r="B174" s="32"/>
      <c r="C174" s="180" t="s">
        <v>300</v>
      </c>
      <c r="D174" s="180" t="s">
        <v>127</v>
      </c>
      <c r="E174" s="181" t="s">
        <v>301</v>
      </c>
      <c r="F174" s="182" t="s">
        <v>302</v>
      </c>
      <c r="G174" s="183" t="s">
        <v>130</v>
      </c>
      <c r="H174" s="184">
        <v>80</v>
      </c>
      <c r="I174" s="185"/>
      <c r="J174" s="186">
        <f t="shared" si="10"/>
        <v>0</v>
      </c>
      <c r="K174" s="187"/>
      <c r="L174" s="36"/>
      <c r="M174" s="188" t="s">
        <v>1</v>
      </c>
      <c r="N174" s="189" t="s">
        <v>45</v>
      </c>
      <c r="O174" s="68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2" t="s">
        <v>131</v>
      </c>
      <c r="AT174" s="192" t="s">
        <v>127</v>
      </c>
      <c r="AU174" s="192" t="s">
        <v>89</v>
      </c>
      <c r="AY174" s="14" t="s">
        <v>124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14" t="s">
        <v>87</v>
      </c>
      <c r="BK174" s="193">
        <f t="shared" si="19"/>
        <v>0</v>
      </c>
      <c r="BL174" s="14" t="s">
        <v>131</v>
      </c>
      <c r="BM174" s="192" t="s">
        <v>303</v>
      </c>
    </row>
    <row r="175" spans="1:65" s="2" customFormat="1" ht="16.5" customHeight="1">
      <c r="A175" s="31"/>
      <c r="B175" s="32"/>
      <c r="C175" s="194" t="s">
        <v>304</v>
      </c>
      <c r="D175" s="194" t="s">
        <v>133</v>
      </c>
      <c r="E175" s="195" t="s">
        <v>305</v>
      </c>
      <c r="F175" s="196" t="s">
        <v>306</v>
      </c>
      <c r="G175" s="197" t="s">
        <v>130</v>
      </c>
      <c r="H175" s="198">
        <v>80</v>
      </c>
      <c r="I175" s="199"/>
      <c r="J175" s="200">
        <f t="shared" si="10"/>
        <v>0</v>
      </c>
      <c r="K175" s="201"/>
      <c r="L175" s="202"/>
      <c r="M175" s="203" t="s">
        <v>1</v>
      </c>
      <c r="N175" s="204" t="s">
        <v>45</v>
      </c>
      <c r="O175" s="68"/>
      <c r="P175" s="190">
        <f t="shared" si="11"/>
        <v>0</v>
      </c>
      <c r="Q175" s="190">
        <v>1.1E-4</v>
      </c>
      <c r="R175" s="190">
        <f t="shared" si="12"/>
        <v>8.8000000000000005E-3</v>
      </c>
      <c r="S175" s="190">
        <v>0</v>
      </c>
      <c r="T175" s="191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2" t="s">
        <v>136</v>
      </c>
      <c r="AT175" s="192" t="s">
        <v>133</v>
      </c>
      <c r="AU175" s="192" t="s">
        <v>89</v>
      </c>
      <c r="AY175" s="14" t="s">
        <v>124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14" t="s">
        <v>87</v>
      </c>
      <c r="BK175" s="193">
        <f t="shared" si="19"/>
        <v>0</v>
      </c>
      <c r="BL175" s="14" t="s">
        <v>131</v>
      </c>
      <c r="BM175" s="192" t="s">
        <v>307</v>
      </c>
    </row>
    <row r="176" spans="1:65" s="2" customFormat="1" ht="16.5" customHeight="1">
      <c r="A176" s="31"/>
      <c r="B176" s="32"/>
      <c r="C176" s="194" t="s">
        <v>308</v>
      </c>
      <c r="D176" s="194" t="s">
        <v>133</v>
      </c>
      <c r="E176" s="195" t="s">
        <v>309</v>
      </c>
      <c r="F176" s="196" t="s">
        <v>310</v>
      </c>
      <c r="G176" s="197" t="s">
        <v>130</v>
      </c>
      <c r="H176" s="198">
        <v>80</v>
      </c>
      <c r="I176" s="199"/>
      <c r="J176" s="200">
        <f t="shared" si="10"/>
        <v>0</v>
      </c>
      <c r="K176" s="201"/>
      <c r="L176" s="202"/>
      <c r="M176" s="203" t="s">
        <v>1</v>
      </c>
      <c r="N176" s="204" t="s">
        <v>45</v>
      </c>
      <c r="O176" s="68"/>
      <c r="P176" s="190">
        <f t="shared" si="11"/>
        <v>0</v>
      </c>
      <c r="Q176" s="190">
        <v>2.3000000000000001E-4</v>
      </c>
      <c r="R176" s="190">
        <f t="shared" si="12"/>
        <v>1.84E-2</v>
      </c>
      <c r="S176" s="190">
        <v>0</v>
      </c>
      <c r="T176" s="191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2" t="s">
        <v>136</v>
      </c>
      <c r="AT176" s="192" t="s">
        <v>133</v>
      </c>
      <c r="AU176" s="192" t="s">
        <v>89</v>
      </c>
      <c r="AY176" s="14" t="s">
        <v>124</v>
      </c>
      <c r="BE176" s="193">
        <f t="shared" si="14"/>
        <v>0</v>
      </c>
      <c r="BF176" s="193">
        <f t="shared" si="15"/>
        <v>0</v>
      </c>
      <c r="BG176" s="193">
        <f t="shared" si="16"/>
        <v>0</v>
      </c>
      <c r="BH176" s="193">
        <f t="shared" si="17"/>
        <v>0</v>
      </c>
      <c r="BI176" s="193">
        <f t="shared" si="18"/>
        <v>0</v>
      </c>
      <c r="BJ176" s="14" t="s">
        <v>87</v>
      </c>
      <c r="BK176" s="193">
        <f t="shared" si="19"/>
        <v>0</v>
      </c>
      <c r="BL176" s="14" t="s">
        <v>131</v>
      </c>
      <c r="BM176" s="192" t="s">
        <v>311</v>
      </c>
    </row>
    <row r="177" spans="1:65" s="2" customFormat="1" ht="24.2" customHeight="1">
      <c r="A177" s="31"/>
      <c r="B177" s="32"/>
      <c r="C177" s="180" t="s">
        <v>312</v>
      </c>
      <c r="D177" s="180" t="s">
        <v>127</v>
      </c>
      <c r="E177" s="181" t="s">
        <v>313</v>
      </c>
      <c r="F177" s="182" t="s">
        <v>314</v>
      </c>
      <c r="G177" s="183" t="s">
        <v>153</v>
      </c>
      <c r="H177" s="184">
        <v>150</v>
      </c>
      <c r="I177" s="185"/>
      <c r="J177" s="186">
        <f t="shared" si="10"/>
        <v>0</v>
      </c>
      <c r="K177" s="187"/>
      <c r="L177" s="36"/>
      <c r="M177" s="188" t="s">
        <v>1</v>
      </c>
      <c r="N177" s="189" t="s">
        <v>45</v>
      </c>
      <c r="O177" s="68"/>
      <c r="P177" s="190">
        <f t="shared" si="11"/>
        <v>0</v>
      </c>
      <c r="Q177" s="190">
        <v>0</v>
      </c>
      <c r="R177" s="190">
        <f t="shared" si="12"/>
        <v>0</v>
      </c>
      <c r="S177" s="190">
        <v>0</v>
      </c>
      <c r="T177" s="191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2" t="s">
        <v>131</v>
      </c>
      <c r="AT177" s="192" t="s">
        <v>127</v>
      </c>
      <c r="AU177" s="192" t="s">
        <v>89</v>
      </c>
      <c r="AY177" s="14" t="s">
        <v>124</v>
      </c>
      <c r="BE177" s="193">
        <f t="shared" si="14"/>
        <v>0</v>
      </c>
      <c r="BF177" s="193">
        <f t="shared" si="15"/>
        <v>0</v>
      </c>
      <c r="BG177" s="193">
        <f t="shared" si="16"/>
        <v>0</v>
      </c>
      <c r="BH177" s="193">
        <f t="shared" si="17"/>
        <v>0</v>
      </c>
      <c r="BI177" s="193">
        <f t="shared" si="18"/>
        <v>0</v>
      </c>
      <c r="BJ177" s="14" t="s">
        <v>87</v>
      </c>
      <c r="BK177" s="193">
        <f t="shared" si="19"/>
        <v>0</v>
      </c>
      <c r="BL177" s="14" t="s">
        <v>131</v>
      </c>
      <c r="BM177" s="192" t="s">
        <v>315</v>
      </c>
    </row>
    <row r="178" spans="1:65" s="2" customFormat="1" ht="16.5" customHeight="1">
      <c r="A178" s="31"/>
      <c r="B178" s="32"/>
      <c r="C178" s="194" t="s">
        <v>316</v>
      </c>
      <c r="D178" s="194" t="s">
        <v>133</v>
      </c>
      <c r="E178" s="195" t="s">
        <v>317</v>
      </c>
      <c r="F178" s="196" t="s">
        <v>318</v>
      </c>
      <c r="G178" s="197" t="s">
        <v>153</v>
      </c>
      <c r="H178" s="198">
        <v>150</v>
      </c>
      <c r="I178" s="199"/>
      <c r="J178" s="200">
        <f t="shared" si="10"/>
        <v>0</v>
      </c>
      <c r="K178" s="201"/>
      <c r="L178" s="202"/>
      <c r="M178" s="203" t="s">
        <v>1</v>
      </c>
      <c r="N178" s="204" t="s">
        <v>45</v>
      </c>
      <c r="O178" s="68"/>
      <c r="P178" s="190">
        <f t="shared" si="11"/>
        <v>0</v>
      </c>
      <c r="Q178" s="190">
        <v>4.0000000000000003E-5</v>
      </c>
      <c r="R178" s="190">
        <f t="shared" si="12"/>
        <v>6.0000000000000001E-3</v>
      </c>
      <c r="S178" s="190">
        <v>0</v>
      </c>
      <c r="T178" s="191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2" t="s">
        <v>136</v>
      </c>
      <c r="AT178" s="192" t="s">
        <v>133</v>
      </c>
      <c r="AU178" s="192" t="s">
        <v>89</v>
      </c>
      <c r="AY178" s="14" t="s">
        <v>124</v>
      </c>
      <c r="BE178" s="193">
        <f t="shared" si="14"/>
        <v>0</v>
      </c>
      <c r="BF178" s="193">
        <f t="shared" si="15"/>
        <v>0</v>
      </c>
      <c r="BG178" s="193">
        <f t="shared" si="16"/>
        <v>0</v>
      </c>
      <c r="BH178" s="193">
        <f t="shared" si="17"/>
        <v>0</v>
      </c>
      <c r="BI178" s="193">
        <f t="shared" si="18"/>
        <v>0</v>
      </c>
      <c r="BJ178" s="14" t="s">
        <v>87</v>
      </c>
      <c r="BK178" s="193">
        <f t="shared" si="19"/>
        <v>0</v>
      </c>
      <c r="BL178" s="14" t="s">
        <v>131</v>
      </c>
      <c r="BM178" s="192" t="s">
        <v>319</v>
      </c>
    </row>
    <row r="179" spans="1:65" s="2" customFormat="1" ht="16.5" customHeight="1">
      <c r="A179" s="31"/>
      <c r="B179" s="32"/>
      <c r="C179" s="194" t="s">
        <v>320</v>
      </c>
      <c r="D179" s="194" t="s">
        <v>133</v>
      </c>
      <c r="E179" s="195" t="s">
        <v>321</v>
      </c>
      <c r="F179" s="196" t="s">
        <v>322</v>
      </c>
      <c r="G179" s="197" t="s">
        <v>148</v>
      </c>
      <c r="H179" s="198">
        <v>26</v>
      </c>
      <c r="I179" s="199"/>
      <c r="J179" s="200">
        <f t="shared" si="10"/>
        <v>0</v>
      </c>
      <c r="K179" s="201"/>
      <c r="L179" s="202"/>
      <c r="M179" s="203" t="s">
        <v>1</v>
      </c>
      <c r="N179" s="204" t="s">
        <v>45</v>
      </c>
      <c r="O179" s="68"/>
      <c r="P179" s="190">
        <f t="shared" si="11"/>
        <v>0</v>
      </c>
      <c r="Q179" s="190">
        <v>0</v>
      </c>
      <c r="R179" s="190">
        <f t="shared" si="12"/>
        <v>0</v>
      </c>
      <c r="S179" s="190">
        <v>0</v>
      </c>
      <c r="T179" s="191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2" t="s">
        <v>136</v>
      </c>
      <c r="AT179" s="192" t="s">
        <v>133</v>
      </c>
      <c r="AU179" s="192" t="s">
        <v>89</v>
      </c>
      <c r="AY179" s="14" t="s">
        <v>124</v>
      </c>
      <c r="BE179" s="193">
        <f t="shared" si="14"/>
        <v>0</v>
      </c>
      <c r="BF179" s="193">
        <f t="shared" si="15"/>
        <v>0</v>
      </c>
      <c r="BG179" s="193">
        <f t="shared" si="16"/>
        <v>0</v>
      </c>
      <c r="BH179" s="193">
        <f t="shared" si="17"/>
        <v>0</v>
      </c>
      <c r="BI179" s="193">
        <f t="shared" si="18"/>
        <v>0</v>
      </c>
      <c r="BJ179" s="14" t="s">
        <v>87</v>
      </c>
      <c r="BK179" s="193">
        <f t="shared" si="19"/>
        <v>0</v>
      </c>
      <c r="BL179" s="14" t="s">
        <v>131</v>
      </c>
      <c r="BM179" s="192" t="s">
        <v>323</v>
      </c>
    </row>
    <row r="180" spans="1:65" s="2" customFormat="1" ht="16.5" customHeight="1">
      <c r="A180" s="31"/>
      <c r="B180" s="32"/>
      <c r="C180" s="180" t="s">
        <v>324</v>
      </c>
      <c r="D180" s="180" t="s">
        <v>127</v>
      </c>
      <c r="E180" s="181" t="s">
        <v>325</v>
      </c>
      <c r="F180" s="182" t="s">
        <v>326</v>
      </c>
      <c r="G180" s="183" t="s">
        <v>130</v>
      </c>
      <c r="H180" s="184">
        <v>171</v>
      </c>
      <c r="I180" s="185"/>
      <c r="J180" s="186">
        <f t="shared" si="10"/>
        <v>0</v>
      </c>
      <c r="K180" s="187"/>
      <c r="L180" s="36"/>
      <c r="M180" s="188" t="s">
        <v>1</v>
      </c>
      <c r="N180" s="189" t="s">
        <v>45</v>
      </c>
      <c r="O180" s="68"/>
      <c r="P180" s="190">
        <f t="shared" si="11"/>
        <v>0</v>
      </c>
      <c r="Q180" s="190">
        <v>0</v>
      </c>
      <c r="R180" s="190">
        <f t="shared" si="12"/>
        <v>0</v>
      </c>
      <c r="S180" s="190">
        <v>0</v>
      </c>
      <c r="T180" s="191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2" t="s">
        <v>131</v>
      </c>
      <c r="AT180" s="192" t="s">
        <v>127</v>
      </c>
      <c r="AU180" s="192" t="s">
        <v>89</v>
      </c>
      <c r="AY180" s="14" t="s">
        <v>124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14" t="s">
        <v>87</v>
      </c>
      <c r="BK180" s="193">
        <f t="shared" si="19"/>
        <v>0</v>
      </c>
      <c r="BL180" s="14" t="s">
        <v>131</v>
      </c>
      <c r="BM180" s="192" t="s">
        <v>327</v>
      </c>
    </row>
    <row r="181" spans="1:65" s="2" customFormat="1" ht="24.2" customHeight="1">
      <c r="A181" s="31"/>
      <c r="B181" s="32"/>
      <c r="C181" s="180" t="s">
        <v>328</v>
      </c>
      <c r="D181" s="180" t="s">
        <v>127</v>
      </c>
      <c r="E181" s="181" t="s">
        <v>329</v>
      </c>
      <c r="F181" s="182" t="s">
        <v>302</v>
      </c>
      <c r="G181" s="183" t="s">
        <v>130</v>
      </c>
      <c r="H181" s="184">
        <v>140</v>
      </c>
      <c r="I181" s="185"/>
      <c r="J181" s="186">
        <f t="shared" si="10"/>
        <v>0</v>
      </c>
      <c r="K181" s="187"/>
      <c r="L181" s="36"/>
      <c r="M181" s="188" t="s">
        <v>1</v>
      </c>
      <c r="N181" s="189" t="s">
        <v>45</v>
      </c>
      <c r="O181" s="68"/>
      <c r="P181" s="190">
        <f t="shared" si="11"/>
        <v>0</v>
      </c>
      <c r="Q181" s="190">
        <v>0</v>
      </c>
      <c r="R181" s="190">
        <f t="shared" si="12"/>
        <v>0</v>
      </c>
      <c r="S181" s="190">
        <v>0</v>
      </c>
      <c r="T181" s="191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2" t="s">
        <v>131</v>
      </c>
      <c r="AT181" s="192" t="s">
        <v>127</v>
      </c>
      <c r="AU181" s="192" t="s">
        <v>89</v>
      </c>
      <c r="AY181" s="14" t="s">
        <v>124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14" t="s">
        <v>87</v>
      </c>
      <c r="BK181" s="193">
        <f t="shared" si="19"/>
        <v>0</v>
      </c>
      <c r="BL181" s="14" t="s">
        <v>131</v>
      </c>
      <c r="BM181" s="192" t="s">
        <v>330</v>
      </c>
    </row>
    <row r="182" spans="1:65" s="2" customFormat="1" ht="24.2" customHeight="1">
      <c r="A182" s="31"/>
      <c r="B182" s="32"/>
      <c r="C182" s="194" t="s">
        <v>331</v>
      </c>
      <c r="D182" s="194" t="s">
        <v>133</v>
      </c>
      <c r="E182" s="195" t="s">
        <v>332</v>
      </c>
      <c r="F182" s="196" t="s">
        <v>333</v>
      </c>
      <c r="G182" s="197" t="s">
        <v>130</v>
      </c>
      <c r="H182" s="198">
        <v>40</v>
      </c>
      <c r="I182" s="199"/>
      <c r="J182" s="200">
        <f t="shared" si="10"/>
        <v>0</v>
      </c>
      <c r="K182" s="201"/>
      <c r="L182" s="202"/>
      <c r="M182" s="203" t="s">
        <v>1</v>
      </c>
      <c r="N182" s="204" t="s">
        <v>45</v>
      </c>
      <c r="O182" s="68"/>
      <c r="P182" s="190">
        <f t="shared" si="11"/>
        <v>0</v>
      </c>
      <c r="Q182" s="190">
        <v>0</v>
      </c>
      <c r="R182" s="190">
        <f t="shared" si="12"/>
        <v>0</v>
      </c>
      <c r="S182" s="190">
        <v>0</v>
      </c>
      <c r="T182" s="191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2" t="s">
        <v>136</v>
      </c>
      <c r="AT182" s="192" t="s">
        <v>133</v>
      </c>
      <c r="AU182" s="192" t="s">
        <v>89</v>
      </c>
      <c r="AY182" s="14" t="s">
        <v>124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14" t="s">
        <v>87</v>
      </c>
      <c r="BK182" s="193">
        <f t="shared" si="19"/>
        <v>0</v>
      </c>
      <c r="BL182" s="14" t="s">
        <v>131</v>
      </c>
      <c r="BM182" s="192" t="s">
        <v>334</v>
      </c>
    </row>
    <row r="183" spans="1:65" s="2" customFormat="1" ht="24.2" customHeight="1">
      <c r="A183" s="31"/>
      <c r="B183" s="32"/>
      <c r="C183" s="194" t="s">
        <v>335</v>
      </c>
      <c r="D183" s="194" t="s">
        <v>133</v>
      </c>
      <c r="E183" s="195" t="s">
        <v>336</v>
      </c>
      <c r="F183" s="196" t="s">
        <v>337</v>
      </c>
      <c r="G183" s="197" t="s">
        <v>130</v>
      </c>
      <c r="H183" s="198">
        <v>40</v>
      </c>
      <c r="I183" s="199"/>
      <c r="J183" s="200">
        <f t="shared" si="10"/>
        <v>0</v>
      </c>
      <c r="K183" s="201"/>
      <c r="L183" s="202"/>
      <c r="M183" s="203" t="s">
        <v>1</v>
      </c>
      <c r="N183" s="204" t="s">
        <v>45</v>
      </c>
      <c r="O183" s="68"/>
      <c r="P183" s="190">
        <f t="shared" si="11"/>
        <v>0</v>
      </c>
      <c r="Q183" s="190">
        <v>0</v>
      </c>
      <c r="R183" s="190">
        <f t="shared" si="12"/>
        <v>0</v>
      </c>
      <c r="S183" s="190">
        <v>0</v>
      </c>
      <c r="T183" s="191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2" t="s">
        <v>136</v>
      </c>
      <c r="AT183" s="192" t="s">
        <v>133</v>
      </c>
      <c r="AU183" s="192" t="s">
        <v>89</v>
      </c>
      <c r="AY183" s="14" t="s">
        <v>124</v>
      </c>
      <c r="BE183" s="193">
        <f t="shared" si="14"/>
        <v>0</v>
      </c>
      <c r="BF183" s="193">
        <f t="shared" si="15"/>
        <v>0</v>
      </c>
      <c r="BG183" s="193">
        <f t="shared" si="16"/>
        <v>0</v>
      </c>
      <c r="BH183" s="193">
        <f t="shared" si="17"/>
        <v>0</v>
      </c>
      <c r="BI183" s="193">
        <f t="shared" si="18"/>
        <v>0</v>
      </c>
      <c r="BJ183" s="14" t="s">
        <v>87</v>
      </c>
      <c r="BK183" s="193">
        <f t="shared" si="19"/>
        <v>0</v>
      </c>
      <c r="BL183" s="14" t="s">
        <v>131</v>
      </c>
      <c r="BM183" s="192" t="s">
        <v>338</v>
      </c>
    </row>
    <row r="184" spans="1:65" s="2" customFormat="1" ht="21.75" customHeight="1">
      <c r="A184" s="31"/>
      <c r="B184" s="32"/>
      <c r="C184" s="194" t="s">
        <v>339</v>
      </c>
      <c r="D184" s="194" t="s">
        <v>133</v>
      </c>
      <c r="E184" s="195" t="s">
        <v>340</v>
      </c>
      <c r="F184" s="196" t="s">
        <v>341</v>
      </c>
      <c r="G184" s="197" t="s">
        <v>130</v>
      </c>
      <c r="H184" s="198">
        <v>110</v>
      </c>
      <c r="I184" s="199"/>
      <c r="J184" s="200">
        <f t="shared" si="10"/>
        <v>0</v>
      </c>
      <c r="K184" s="201"/>
      <c r="L184" s="202"/>
      <c r="M184" s="203" t="s">
        <v>1</v>
      </c>
      <c r="N184" s="204" t="s">
        <v>45</v>
      </c>
      <c r="O184" s="68"/>
      <c r="P184" s="190">
        <f t="shared" si="11"/>
        <v>0</v>
      </c>
      <c r="Q184" s="190">
        <v>0</v>
      </c>
      <c r="R184" s="190">
        <f t="shared" si="12"/>
        <v>0</v>
      </c>
      <c r="S184" s="190">
        <v>0</v>
      </c>
      <c r="T184" s="191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2" t="s">
        <v>136</v>
      </c>
      <c r="AT184" s="192" t="s">
        <v>133</v>
      </c>
      <c r="AU184" s="192" t="s">
        <v>89</v>
      </c>
      <c r="AY184" s="14" t="s">
        <v>124</v>
      </c>
      <c r="BE184" s="193">
        <f t="shared" si="14"/>
        <v>0</v>
      </c>
      <c r="BF184" s="193">
        <f t="shared" si="15"/>
        <v>0</v>
      </c>
      <c r="BG184" s="193">
        <f t="shared" si="16"/>
        <v>0</v>
      </c>
      <c r="BH184" s="193">
        <f t="shared" si="17"/>
        <v>0</v>
      </c>
      <c r="BI184" s="193">
        <f t="shared" si="18"/>
        <v>0</v>
      </c>
      <c r="BJ184" s="14" t="s">
        <v>87</v>
      </c>
      <c r="BK184" s="193">
        <f t="shared" si="19"/>
        <v>0</v>
      </c>
      <c r="BL184" s="14" t="s">
        <v>131</v>
      </c>
      <c r="BM184" s="192" t="s">
        <v>342</v>
      </c>
    </row>
    <row r="185" spans="1:65" s="2" customFormat="1" ht="24.2" customHeight="1">
      <c r="A185" s="31"/>
      <c r="B185" s="32"/>
      <c r="C185" s="194" t="s">
        <v>343</v>
      </c>
      <c r="D185" s="194" t="s">
        <v>133</v>
      </c>
      <c r="E185" s="195" t="s">
        <v>344</v>
      </c>
      <c r="F185" s="196" t="s">
        <v>345</v>
      </c>
      <c r="G185" s="197" t="s">
        <v>130</v>
      </c>
      <c r="H185" s="198">
        <v>100</v>
      </c>
      <c r="I185" s="199"/>
      <c r="J185" s="200">
        <f t="shared" si="10"/>
        <v>0</v>
      </c>
      <c r="K185" s="201"/>
      <c r="L185" s="202"/>
      <c r="M185" s="203" t="s">
        <v>1</v>
      </c>
      <c r="N185" s="204" t="s">
        <v>45</v>
      </c>
      <c r="O185" s="68"/>
      <c r="P185" s="190">
        <f t="shared" si="11"/>
        <v>0</v>
      </c>
      <c r="Q185" s="190">
        <v>0</v>
      </c>
      <c r="R185" s="190">
        <f t="shared" si="12"/>
        <v>0</v>
      </c>
      <c r="S185" s="190">
        <v>0</v>
      </c>
      <c r="T185" s="191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2" t="s">
        <v>136</v>
      </c>
      <c r="AT185" s="192" t="s">
        <v>133</v>
      </c>
      <c r="AU185" s="192" t="s">
        <v>89</v>
      </c>
      <c r="AY185" s="14" t="s">
        <v>124</v>
      </c>
      <c r="BE185" s="193">
        <f t="shared" si="14"/>
        <v>0</v>
      </c>
      <c r="BF185" s="193">
        <f t="shared" si="15"/>
        <v>0</v>
      </c>
      <c r="BG185" s="193">
        <f t="shared" si="16"/>
        <v>0</v>
      </c>
      <c r="BH185" s="193">
        <f t="shared" si="17"/>
        <v>0</v>
      </c>
      <c r="BI185" s="193">
        <f t="shared" si="18"/>
        <v>0</v>
      </c>
      <c r="BJ185" s="14" t="s">
        <v>87</v>
      </c>
      <c r="BK185" s="193">
        <f t="shared" si="19"/>
        <v>0</v>
      </c>
      <c r="BL185" s="14" t="s">
        <v>131</v>
      </c>
      <c r="BM185" s="192" t="s">
        <v>346</v>
      </c>
    </row>
    <row r="186" spans="1:65" s="2" customFormat="1" ht="16.5" customHeight="1">
      <c r="A186" s="31"/>
      <c r="B186" s="32"/>
      <c r="C186" s="194" t="s">
        <v>347</v>
      </c>
      <c r="D186" s="194" t="s">
        <v>133</v>
      </c>
      <c r="E186" s="195" t="s">
        <v>348</v>
      </c>
      <c r="F186" s="196" t="s">
        <v>349</v>
      </c>
      <c r="G186" s="197" t="s">
        <v>130</v>
      </c>
      <c r="H186" s="198">
        <v>100</v>
      </c>
      <c r="I186" s="199"/>
      <c r="J186" s="200">
        <f t="shared" si="10"/>
        <v>0</v>
      </c>
      <c r="K186" s="201"/>
      <c r="L186" s="202"/>
      <c r="M186" s="203" t="s">
        <v>1</v>
      </c>
      <c r="N186" s="204" t="s">
        <v>45</v>
      </c>
      <c r="O186" s="68"/>
      <c r="P186" s="190">
        <f t="shared" si="11"/>
        <v>0</v>
      </c>
      <c r="Q186" s="190">
        <v>0</v>
      </c>
      <c r="R186" s="190">
        <f t="shared" si="12"/>
        <v>0</v>
      </c>
      <c r="S186" s="190">
        <v>0</v>
      </c>
      <c r="T186" s="191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2" t="s">
        <v>136</v>
      </c>
      <c r="AT186" s="192" t="s">
        <v>133</v>
      </c>
      <c r="AU186" s="192" t="s">
        <v>89</v>
      </c>
      <c r="AY186" s="14" t="s">
        <v>124</v>
      </c>
      <c r="BE186" s="193">
        <f t="shared" si="14"/>
        <v>0</v>
      </c>
      <c r="BF186" s="193">
        <f t="shared" si="15"/>
        <v>0</v>
      </c>
      <c r="BG186" s="193">
        <f t="shared" si="16"/>
        <v>0</v>
      </c>
      <c r="BH186" s="193">
        <f t="shared" si="17"/>
        <v>0</v>
      </c>
      <c r="BI186" s="193">
        <f t="shared" si="18"/>
        <v>0</v>
      </c>
      <c r="BJ186" s="14" t="s">
        <v>87</v>
      </c>
      <c r="BK186" s="193">
        <f t="shared" si="19"/>
        <v>0</v>
      </c>
      <c r="BL186" s="14" t="s">
        <v>131</v>
      </c>
      <c r="BM186" s="192" t="s">
        <v>350</v>
      </c>
    </row>
    <row r="187" spans="1:65" s="2" customFormat="1" ht="16.5" customHeight="1">
      <c r="A187" s="31"/>
      <c r="B187" s="32"/>
      <c r="C187" s="194" t="s">
        <v>351</v>
      </c>
      <c r="D187" s="194" t="s">
        <v>133</v>
      </c>
      <c r="E187" s="195" t="s">
        <v>352</v>
      </c>
      <c r="F187" s="196" t="s">
        <v>353</v>
      </c>
      <c r="G187" s="197" t="s">
        <v>130</v>
      </c>
      <c r="H187" s="198">
        <v>300</v>
      </c>
      <c r="I187" s="199"/>
      <c r="J187" s="200">
        <f t="shared" si="10"/>
        <v>0</v>
      </c>
      <c r="K187" s="201"/>
      <c r="L187" s="202"/>
      <c r="M187" s="203" t="s">
        <v>1</v>
      </c>
      <c r="N187" s="204" t="s">
        <v>45</v>
      </c>
      <c r="O187" s="68"/>
      <c r="P187" s="190">
        <f t="shared" si="11"/>
        <v>0</v>
      </c>
      <c r="Q187" s="190">
        <v>0</v>
      </c>
      <c r="R187" s="190">
        <f t="shared" si="12"/>
        <v>0</v>
      </c>
      <c r="S187" s="190">
        <v>0</v>
      </c>
      <c r="T187" s="191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2" t="s">
        <v>136</v>
      </c>
      <c r="AT187" s="192" t="s">
        <v>133</v>
      </c>
      <c r="AU187" s="192" t="s">
        <v>89</v>
      </c>
      <c r="AY187" s="14" t="s">
        <v>124</v>
      </c>
      <c r="BE187" s="193">
        <f t="shared" si="14"/>
        <v>0</v>
      </c>
      <c r="BF187" s="193">
        <f t="shared" si="15"/>
        <v>0</v>
      </c>
      <c r="BG187" s="193">
        <f t="shared" si="16"/>
        <v>0</v>
      </c>
      <c r="BH187" s="193">
        <f t="shared" si="17"/>
        <v>0</v>
      </c>
      <c r="BI187" s="193">
        <f t="shared" si="18"/>
        <v>0</v>
      </c>
      <c r="BJ187" s="14" t="s">
        <v>87</v>
      </c>
      <c r="BK187" s="193">
        <f t="shared" si="19"/>
        <v>0</v>
      </c>
      <c r="BL187" s="14" t="s">
        <v>131</v>
      </c>
      <c r="BM187" s="192" t="s">
        <v>354</v>
      </c>
    </row>
    <row r="188" spans="1:65" s="2" customFormat="1" ht="24.2" customHeight="1">
      <c r="A188" s="31"/>
      <c r="B188" s="32"/>
      <c r="C188" s="194" t="s">
        <v>355</v>
      </c>
      <c r="D188" s="194" t="s">
        <v>133</v>
      </c>
      <c r="E188" s="195" t="s">
        <v>356</v>
      </c>
      <c r="F188" s="196" t="s">
        <v>357</v>
      </c>
      <c r="G188" s="197" t="s">
        <v>130</v>
      </c>
      <c r="H188" s="198">
        <v>2</v>
      </c>
      <c r="I188" s="199"/>
      <c r="J188" s="200">
        <f t="shared" si="10"/>
        <v>0</v>
      </c>
      <c r="K188" s="201"/>
      <c r="L188" s="202"/>
      <c r="M188" s="203" t="s">
        <v>1</v>
      </c>
      <c r="N188" s="204" t="s">
        <v>45</v>
      </c>
      <c r="O188" s="68"/>
      <c r="P188" s="190">
        <f t="shared" si="11"/>
        <v>0</v>
      </c>
      <c r="Q188" s="190">
        <v>0</v>
      </c>
      <c r="R188" s="190">
        <f t="shared" si="12"/>
        <v>0</v>
      </c>
      <c r="S188" s="190">
        <v>0</v>
      </c>
      <c r="T188" s="191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2" t="s">
        <v>136</v>
      </c>
      <c r="AT188" s="192" t="s">
        <v>133</v>
      </c>
      <c r="AU188" s="192" t="s">
        <v>89</v>
      </c>
      <c r="AY188" s="14" t="s">
        <v>124</v>
      </c>
      <c r="BE188" s="193">
        <f t="shared" si="14"/>
        <v>0</v>
      </c>
      <c r="BF188" s="193">
        <f t="shared" si="15"/>
        <v>0</v>
      </c>
      <c r="BG188" s="193">
        <f t="shared" si="16"/>
        <v>0</v>
      </c>
      <c r="BH188" s="193">
        <f t="shared" si="17"/>
        <v>0</v>
      </c>
      <c r="BI188" s="193">
        <f t="shared" si="18"/>
        <v>0</v>
      </c>
      <c r="BJ188" s="14" t="s">
        <v>87</v>
      </c>
      <c r="BK188" s="193">
        <f t="shared" si="19"/>
        <v>0</v>
      </c>
      <c r="BL188" s="14" t="s">
        <v>131</v>
      </c>
      <c r="BM188" s="192" t="s">
        <v>358</v>
      </c>
    </row>
    <row r="189" spans="1:65" s="2" customFormat="1" ht="24.2" customHeight="1">
      <c r="A189" s="31"/>
      <c r="B189" s="32"/>
      <c r="C189" s="194" t="s">
        <v>359</v>
      </c>
      <c r="D189" s="194" t="s">
        <v>133</v>
      </c>
      <c r="E189" s="195" t="s">
        <v>360</v>
      </c>
      <c r="F189" s="196" t="s">
        <v>361</v>
      </c>
      <c r="G189" s="197" t="s">
        <v>130</v>
      </c>
      <c r="H189" s="198">
        <v>100</v>
      </c>
      <c r="I189" s="199"/>
      <c r="J189" s="200">
        <f t="shared" si="10"/>
        <v>0</v>
      </c>
      <c r="K189" s="201"/>
      <c r="L189" s="202"/>
      <c r="M189" s="203" t="s">
        <v>1</v>
      </c>
      <c r="N189" s="204" t="s">
        <v>45</v>
      </c>
      <c r="O189" s="68"/>
      <c r="P189" s="190">
        <f t="shared" si="11"/>
        <v>0</v>
      </c>
      <c r="Q189" s="190">
        <v>0</v>
      </c>
      <c r="R189" s="190">
        <f t="shared" si="12"/>
        <v>0</v>
      </c>
      <c r="S189" s="190">
        <v>0</v>
      </c>
      <c r="T189" s="191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2" t="s">
        <v>136</v>
      </c>
      <c r="AT189" s="192" t="s">
        <v>133</v>
      </c>
      <c r="AU189" s="192" t="s">
        <v>89</v>
      </c>
      <c r="AY189" s="14" t="s">
        <v>124</v>
      </c>
      <c r="BE189" s="193">
        <f t="shared" si="14"/>
        <v>0</v>
      </c>
      <c r="BF189" s="193">
        <f t="shared" si="15"/>
        <v>0</v>
      </c>
      <c r="BG189" s="193">
        <f t="shared" si="16"/>
        <v>0</v>
      </c>
      <c r="BH189" s="193">
        <f t="shared" si="17"/>
        <v>0</v>
      </c>
      <c r="BI189" s="193">
        <f t="shared" si="18"/>
        <v>0</v>
      </c>
      <c r="BJ189" s="14" t="s">
        <v>87</v>
      </c>
      <c r="BK189" s="193">
        <f t="shared" si="19"/>
        <v>0</v>
      </c>
      <c r="BL189" s="14" t="s">
        <v>131</v>
      </c>
      <c r="BM189" s="192" t="s">
        <v>362</v>
      </c>
    </row>
    <row r="190" spans="1:65" s="2" customFormat="1" ht="24.2" customHeight="1">
      <c r="A190" s="31"/>
      <c r="B190" s="32"/>
      <c r="C190" s="194" t="s">
        <v>363</v>
      </c>
      <c r="D190" s="194" t="s">
        <v>133</v>
      </c>
      <c r="E190" s="195" t="s">
        <v>364</v>
      </c>
      <c r="F190" s="196" t="s">
        <v>365</v>
      </c>
      <c r="G190" s="197" t="s">
        <v>130</v>
      </c>
      <c r="H190" s="198">
        <v>100</v>
      </c>
      <c r="I190" s="199"/>
      <c r="J190" s="200">
        <f t="shared" si="10"/>
        <v>0</v>
      </c>
      <c r="K190" s="201"/>
      <c r="L190" s="202"/>
      <c r="M190" s="203" t="s">
        <v>1</v>
      </c>
      <c r="N190" s="204" t="s">
        <v>45</v>
      </c>
      <c r="O190" s="68"/>
      <c r="P190" s="190">
        <f t="shared" si="11"/>
        <v>0</v>
      </c>
      <c r="Q190" s="190">
        <v>0</v>
      </c>
      <c r="R190" s="190">
        <f t="shared" si="12"/>
        <v>0</v>
      </c>
      <c r="S190" s="190">
        <v>0</v>
      </c>
      <c r="T190" s="191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2" t="s">
        <v>136</v>
      </c>
      <c r="AT190" s="192" t="s">
        <v>133</v>
      </c>
      <c r="AU190" s="192" t="s">
        <v>89</v>
      </c>
      <c r="AY190" s="14" t="s">
        <v>124</v>
      </c>
      <c r="BE190" s="193">
        <f t="shared" si="14"/>
        <v>0</v>
      </c>
      <c r="BF190" s="193">
        <f t="shared" si="15"/>
        <v>0</v>
      </c>
      <c r="BG190" s="193">
        <f t="shared" si="16"/>
        <v>0</v>
      </c>
      <c r="BH190" s="193">
        <f t="shared" si="17"/>
        <v>0</v>
      </c>
      <c r="BI190" s="193">
        <f t="shared" si="18"/>
        <v>0</v>
      </c>
      <c r="BJ190" s="14" t="s">
        <v>87</v>
      </c>
      <c r="BK190" s="193">
        <f t="shared" si="19"/>
        <v>0</v>
      </c>
      <c r="BL190" s="14" t="s">
        <v>131</v>
      </c>
      <c r="BM190" s="192" t="s">
        <v>366</v>
      </c>
    </row>
    <row r="191" spans="1:65" s="2" customFormat="1" ht="24.2" customHeight="1">
      <c r="A191" s="31"/>
      <c r="B191" s="32"/>
      <c r="C191" s="194" t="s">
        <v>367</v>
      </c>
      <c r="D191" s="194" t="s">
        <v>133</v>
      </c>
      <c r="E191" s="195" t="s">
        <v>368</v>
      </c>
      <c r="F191" s="196" t="s">
        <v>369</v>
      </c>
      <c r="G191" s="197" t="s">
        <v>130</v>
      </c>
      <c r="H191" s="198">
        <v>100</v>
      </c>
      <c r="I191" s="199"/>
      <c r="J191" s="200">
        <f t="shared" si="10"/>
        <v>0</v>
      </c>
      <c r="K191" s="201"/>
      <c r="L191" s="202"/>
      <c r="M191" s="203" t="s">
        <v>1</v>
      </c>
      <c r="N191" s="204" t="s">
        <v>45</v>
      </c>
      <c r="O191" s="68"/>
      <c r="P191" s="190">
        <f t="shared" si="11"/>
        <v>0</v>
      </c>
      <c r="Q191" s="190">
        <v>0</v>
      </c>
      <c r="R191" s="190">
        <f t="shared" si="12"/>
        <v>0</v>
      </c>
      <c r="S191" s="190">
        <v>0</v>
      </c>
      <c r="T191" s="191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2" t="s">
        <v>136</v>
      </c>
      <c r="AT191" s="192" t="s">
        <v>133</v>
      </c>
      <c r="AU191" s="192" t="s">
        <v>89</v>
      </c>
      <c r="AY191" s="14" t="s">
        <v>124</v>
      </c>
      <c r="BE191" s="193">
        <f t="shared" si="14"/>
        <v>0</v>
      </c>
      <c r="BF191" s="193">
        <f t="shared" si="15"/>
        <v>0</v>
      </c>
      <c r="BG191" s="193">
        <f t="shared" si="16"/>
        <v>0</v>
      </c>
      <c r="BH191" s="193">
        <f t="shared" si="17"/>
        <v>0</v>
      </c>
      <c r="BI191" s="193">
        <f t="shared" si="18"/>
        <v>0</v>
      </c>
      <c r="BJ191" s="14" t="s">
        <v>87</v>
      </c>
      <c r="BK191" s="193">
        <f t="shared" si="19"/>
        <v>0</v>
      </c>
      <c r="BL191" s="14" t="s">
        <v>131</v>
      </c>
      <c r="BM191" s="192" t="s">
        <v>370</v>
      </c>
    </row>
    <row r="192" spans="1:65" s="2" customFormat="1" ht="16.5" customHeight="1">
      <c r="A192" s="31"/>
      <c r="B192" s="32"/>
      <c r="C192" s="194" t="s">
        <v>371</v>
      </c>
      <c r="D192" s="194" t="s">
        <v>133</v>
      </c>
      <c r="E192" s="195" t="s">
        <v>372</v>
      </c>
      <c r="F192" s="196" t="s">
        <v>373</v>
      </c>
      <c r="G192" s="197" t="s">
        <v>130</v>
      </c>
      <c r="H192" s="198">
        <v>100</v>
      </c>
      <c r="I192" s="199"/>
      <c r="J192" s="200">
        <f t="shared" si="10"/>
        <v>0</v>
      </c>
      <c r="K192" s="201"/>
      <c r="L192" s="202"/>
      <c r="M192" s="203" t="s">
        <v>1</v>
      </c>
      <c r="N192" s="204" t="s">
        <v>45</v>
      </c>
      <c r="O192" s="68"/>
      <c r="P192" s="190">
        <f t="shared" si="11"/>
        <v>0</v>
      </c>
      <c r="Q192" s="190">
        <v>0</v>
      </c>
      <c r="R192" s="190">
        <f t="shared" si="12"/>
        <v>0</v>
      </c>
      <c r="S192" s="190">
        <v>0</v>
      </c>
      <c r="T192" s="191">
        <f t="shared" si="1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2" t="s">
        <v>136</v>
      </c>
      <c r="AT192" s="192" t="s">
        <v>133</v>
      </c>
      <c r="AU192" s="192" t="s">
        <v>89</v>
      </c>
      <c r="AY192" s="14" t="s">
        <v>124</v>
      </c>
      <c r="BE192" s="193">
        <f t="shared" si="14"/>
        <v>0</v>
      </c>
      <c r="BF192" s="193">
        <f t="shared" si="15"/>
        <v>0</v>
      </c>
      <c r="BG192" s="193">
        <f t="shared" si="16"/>
        <v>0</v>
      </c>
      <c r="BH192" s="193">
        <f t="shared" si="17"/>
        <v>0</v>
      </c>
      <c r="BI192" s="193">
        <f t="shared" si="18"/>
        <v>0</v>
      </c>
      <c r="BJ192" s="14" t="s">
        <v>87</v>
      </c>
      <c r="BK192" s="193">
        <f t="shared" si="19"/>
        <v>0</v>
      </c>
      <c r="BL192" s="14" t="s">
        <v>131</v>
      </c>
      <c r="BM192" s="192" t="s">
        <v>374</v>
      </c>
    </row>
    <row r="193" spans="1:65" s="2" customFormat="1" ht="16.5" customHeight="1">
      <c r="A193" s="31"/>
      <c r="B193" s="32"/>
      <c r="C193" s="194" t="s">
        <v>375</v>
      </c>
      <c r="D193" s="194" t="s">
        <v>133</v>
      </c>
      <c r="E193" s="195" t="s">
        <v>376</v>
      </c>
      <c r="F193" s="196" t="s">
        <v>377</v>
      </c>
      <c r="G193" s="197" t="s">
        <v>130</v>
      </c>
      <c r="H193" s="198">
        <v>100</v>
      </c>
      <c r="I193" s="199"/>
      <c r="J193" s="200">
        <f t="shared" si="10"/>
        <v>0</v>
      </c>
      <c r="K193" s="201"/>
      <c r="L193" s="202"/>
      <c r="M193" s="203" t="s">
        <v>1</v>
      </c>
      <c r="N193" s="204" t="s">
        <v>45</v>
      </c>
      <c r="O193" s="68"/>
      <c r="P193" s="190">
        <f t="shared" si="11"/>
        <v>0</v>
      </c>
      <c r="Q193" s="190">
        <v>0</v>
      </c>
      <c r="R193" s="190">
        <f t="shared" si="12"/>
        <v>0</v>
      </c>
      <c r="S193" s="190">
        <v>0</v>
      </c>
      <c r="T193" s="191">
        <f t="shared" si="1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2" t="s">
        <v>136</v>
      </c>
      <c r="AT193" s="192" t="s">
        <v>133</v>
      </c>
      <c r="AU193" s="192" t="s">
        <v>89</v>
      </c>
      <c r="AY193" s="14" t="s">
        <v>124</v>
      </c>
      <c r="BE193" s="193">
        <f t="shared" si="14"/>
        <v>0</v>
      </c>
      <c r="BF193" s="193">
        <f t="shared" si="15"/>
        <v>0</v>
      </c>
      <c r="BG193" s="193">
        <f t="shared" si="16"/>
        <v>0</v>
      </c>
      <c r="BH193" s="193">
        <f t="shared" si="17"/>
        <v>0</v>
      </c>
      <c r="BI193" s="193">
        <f t="shared" si="18"/>
        <v>0</v>
      </c>
      <c r="BJ193" s="14" t="s">
        <v>87</v>
      </c>
      <c r="BK193" s="193">
        <f t="shared" si="19"/>
        <v>0</v>
      </c>
      <c r="BL193" s="14" t="s">
        <v>131</v>
      </c>
      <c r="BM193" s="192" t="s">
        <v>378</v>
      </c>
    </row>
    <row r="194" spans="1:65" s="2" customFormat="1" ht="16.5" customHeight="1">
      <c r="A194" s="31"/>
      <c r="B194" s="32"/>
      <c r="C194" s="194" t="s">
        <v>379</v>
      </c>
      <c r="D194" s="194" t="s">
        <v>133</v>
      </c>
      <c r="E194" s="195" t="s">
        <v>380</v>
      </c>
      <c r="F194" s="196" t="s">
        <v>381</v>
      </c>
      <c r="G194" s="197" t="s">
        <v>130</v>
      </c>
      <c r="H194" s="198">
        <v>100</v>
      </c>
      <c r="I194" s="199"/>
      <c r="J194" s="200">
        <f t="shared" si="10"/>
        <v>0</v>
      </c>
      <c r="K194" s="201"/>
      <c r="L194" s="202"/>
      <c r="M194" s="203" t="s">
        <v>1</v>
      </c>
      <c r="N194" s="204" t="s">
        <v>45</v>
      </c>
      <c r="O194" s="68"/>
      <c r="P194" s="190">
        <f t="shared" si="11"/>
        <v>0</v>
      </c>
      <c r="Q194" s="190">
        <v>0</v>
      </c>
      <c r="R194" s="190">
        <f t="shared" si="12"/>
        <v>0</v>
      </c>
      <c r="S194" s="190">
        <v>0</v>
      </c>
      <c r="T194" s="191">
        <f t="shared" si="1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2" t="s">
        <v>136</v>
      </c>
      <c r="AT194" s="192" t="s">
        <v>133</v>
      </c>
      <c r="AU194" s="192" t="s">
        <v>89</v>
      </c>
      <c r="AY194" s="14" t="s">
        <v>124</v>
      </c>
      <c r="BE194" s="193">
        <f t="shared" si="14"/>
        <v>0</v>
      </c>
      <c r="BF194" s="193">
        <f t="shared" si="15"/>
        <v>0</v>
      </c>
      <c r="BG194" s="193">
        <f t="shared" si="16"/>
        <v>0</v>
      </c>
      <c r="BH194" s="193">
        <f t="shared" si="17"/>
        <v>0</v>
      </c>
      <c r="BI194" s="193">
        <f t="shared" si="18"/>
        <v>0</v>
      </c>
      <c r="BJ194" s="14" t="s">
        <v>87</v>
      </c>
      <c r="BK194" s="193">
        <f t="shared" si="19"/>
        <v>0</v>
      </c>
      <c r="BL194" s="14" t="s">
        <v>131</v>
      </c>
      <c r="BM194" s="192" t="s">
        <v>382</v>
      </c>
    </row>
    <row r="195" spans="1:65" s="2" customFormat="1" ht="24.2" customHeight="1">
      <c r="A195" s="31"/>
      <c r="B195" s="32"/>
      <c r="C195" s="194" t="s">
        <v>383</v>
      </c>
      <c r="D195" s="194" t="s">
        <v>133</v>
      </c>
      <c r="E195" s="195" t="s">
        <v>384</v>
      </c>
      <c r="F195" s="196" t="s">
        <v>385</v>
      </c>
      <c r="G195" s="197" t="s">
        <v>130</v>
      </c>
      <c r="H195" s="198">
        <v>98</v>
      </c>
      <c r="I195" s="199"/>
      <c r="J195" s="200">
        <f t="shared" si="10"/>
        <v>0</v>
      </c>
      <c r="K195" s="201"/>
      <c r="L195" s="202"/>
      <c r="M195" s="203" t="s">
        <v>1</v>
      </c>
      <c r="N195" s="204" t="s">
        <v>45</v>
      </c>
      <c r="O195" s="68"/>
      <c r="P195" s="190">
        <f t="shared" si="11"/>
        <v>0</v>
      </c>
      <c r="Q195" s="190">
        <v>0</v>
      </c>
      <c r="R195" s="190">
        <f t="shared" si="12"/>
        <v>0</v>
      </c>
      <c r="S195" s="190">
        <v>0</v>
      </c>
      <c r="T195" s="191">
        <f t="shared" si="1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2" t="s">
        <v>136</v>
      </c>
      <c r="AT195" s="192" t="s">
        <v>133</v>
      </c>
      <c r="AU195" s="192" t="s">
        <v>89</v>
      </c>
      <c r="AY195" s="14" t="s">
        <v>124</v>
      </c>
      <c r="BE195" s="193">
        <f t="shared" si="14"/>
        <v>0</v>
      </c>
      <c r="BF195" s="193">
        <f t="shared" si="15"/>
        <v>0</v>
      </c>
      <c r="BG195" s="193">
        <f t="shared" si="16"/>
        <v>0</v>
      </c>
      <c r="BH195" s="193">
        <f t="shared" si="17"/>
        <v>0</v>
      </c>
      <c r="BI195" s="193">
        <f t="shared" si="18"/>
        <v>0</v>
      </c>
      <c r="BJ195" s="14" t="s">
        <v>87</v>
      </c>
      <c r="BK195" s="193">
        <f t="shared" si="19"/>
        <v>0</v>
      </c>
      <c r="BL195" s="14" t="s">
        <v>131</v>
      </c>
      <c r="BM195" s="192" t="s">
        <v>386</v>
      </c>
    </row>
    <row r="196" spans="1:65" s="2" customFormat="1" ht="16.5" customHeight="1">
      <c r="A196" s="31"/>
      <c r="B196" s="32"/>
      <c r="C196" s="194" t="s">
        <v>166</v>
      </c>
      <c r="D196" s="194" t="s">
        <v>133</v>
      </c>
      <c r="E196" s="195" t="s">
        <v>387</v>
      </c>
      <c r="F196" s="196" t="s">
        <v>388</v>
      </c>
      <c r="G196" s="197" t="s">
        <v>130</v>
      </c>
      <c r="H196" s="198">
        <v>10</v>
      </c>
      <c r="I196" s="199"/>
      <c r="J196" s="200">
        <f t="shared" si="10"/>
        <v>0</v>
      </c>
      <c r="K196" s="201"/>
      <c r="L196" s="202"/>
      <c r="M196" s="203" t="s">
        <v>1</v>
      </c>
      <c r="N196" s="204" t="s">
        <v>45</v>
      </c>
      <c r="O196" s="68"/>
      <c r="P196" s="190">
        <f t="shared" si="11"/>
        <v>0</v>
      </c>
      <c r="Q196" s="190">
        <v>0</v>
      </c>
      <c r="R196" s="190">
        <f t="shared" si="12"/>
        <v>0</v>
      </c>
      <c r="S196" s="190">
        <v>0</v>
      </c>
      <c r="T196" s="191">
        <f t="shared" si="1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2" t="s">
        <v>136</v>
      </c>
      <c r="AT196" s="192" t="s">
        <v>133</v>
      </c>
      <c r="AU196" s="192" t="s">
        <v>89</v>
      </c>
      <c r="AY196" s="14" t="s">
        <v>124</v>
      </c>
      <c r="BE196" s="193">
        <f t="shared" si="14"/>
        <v>0</v>
      </c>
      <c r="BF196" s="193">
        <f t="shared" si="15"/>
        <v>0</v>
      </c>
      <c r="BG196" s="193">
        <f t="shared" si="16"/>
        <v>0</v>
      </c>
      <c r="BH196" s="193">
        <f t="shared" si="17"/>
        <v>0</v>
      </c>
      <c r="BI196" s="193">
        <f t="shared" si="18"/>
        <v>0</v>
      </c>
      <c r="BJ196" s="14" t="s">
        <v>87</v>
      </c>
      <c r="BK196" s="193">
        <f t="shared" si="19"/>
        <v>0</v>
      </c>
      <c r="BL196" s="14" t="s">
        <v>131</v>
      </c>
      <c r="BM196" s="192" t="s">
        <v>389</v>
      </c>
    </row>
    <row r="197" spans="1:65" s="12" customFormat="1" ht="20.85" customHeight="1">
      <c r="B197" s="164"/>
      <c r="C197" s="165"/>
      <c r="D197" s="166" t="s">
        <v>79</v>
      </c>
      <c r="E197" s="178" t="s">
        <v>162</v>
      </c>
      <c r="F197" s="178" t="s">
        <v>390</v>
      </c>
      <c r="G197" s="165"/>
      <c r="H197" s="165"/>
      <c r="I197" s="168"/>
      <c r="J197" s="179">
        <f>BK197</f>
        <v>0</v>
      </c>
      <c r="K197" s="165"/>
      <c r="L197" s="170"/>
      <c r="M197" s="171"/>
      <c r="N197" s="172"/>
      <c r="O197" s="172"/>
      <c r="P197" s="173">
        <f>SUM(P198:P201)</f>
        <v>0</v>
      </c>
      <c r="Q197" s="172"/>
      <c r="R197" s="173">
        <f>SUM(R198:R201)</f>
        <v>0</v>
      </c>
      <c r="S197" s="172"/>
      <c r="T197" s="174">
        <f>SUM(T198:T201)</f>
        <v>0</v>
      </c>
      <c r="AR197" s="175" t="s">
        <v>87</v>
      </c>
      <c r="AT197" s="176" t="s">
        <v>79</v>
      </c>
      <c r="AU197" s="176" t="s">
        <v>89</v>
      </c>
      <c r="AY197" s="175" t="s">
        <v>124</v>
      </c>
      <c r="BK197" s="177">
        <f>SUM(BK198:BK201)</f>
        <v>0</v>
      </c>
    </row>
    <row r="198" spans="1:65" s="2" customFormat="1" ht="37.9" customHeight="1">
      <c r="A198" s="31"/>
      <c r="B198" s="32"/>
      <c r="C198" s="180" t="s">
        <v>391</v>
      </c>
      <c r="D198" s="180" t="s">
        <v>127</v>
      </c>
      <c r="E198" s="181" t="s">
        <v>392</v>
      </c>
      <c r="F198" s="182" t="s">
        <v>393</v>
      </c>
      <c r="G198" s="183" t="s">
        <v>394</v>
      </c>
      <c r="H198" s="184">
        <v>30</v>
      </c>
      <c r="I198" s="185"/>
      <c r="J198" s="186">
        <f>ROUND(I198*H198,2)</f>
        <v>0</v>
      </c>
      <c r="K198" s="187"/>
      <c r="L198" s="36"/>
      <c r="M198" s="188" t="s">
        <v>1</v>
      </c>
      <c r="N198" s="189" t="s">
        <v>45</v>
      </c>
      <c r="O198" s="68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2" t="s">
        <v>131</v>
      </c>
      <c r="AT198" s="192" t="s">
        <v>127</v>
      </c>
      <c r="AU198" s="192" t="s">
        <v>138</v>
      </c>
      <c r="AY198" s="14" t="s">
        <v>124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4" t="s">
        <v>87</v>
      </c>
      <c r="BK198" s="193">
        <f>ROUND(I198*H198,2)</f>
        <v>0</v>
      </c>
      <c r="BL198" s="14" t="s">
        <v>131</v>
      </c>
      <c r="BM198" s="192" t="s">
        <v>395</v>
      </c>
    </row>
    <row r="199" spans="1:65" s="2" customFormat="1" ht="44.25" customHeight="1">
      <c r="A199" s="31"/>
      <c r="B199" s="32"/>
      <c r="C199" s="180" t="s">
        <v>396</v>
      </c>
      <c r="D199" s="180" t="s">
        <v>127</v>
      </c>
      <c r="E199" s="181" t="s">
        <v>397</v>
      </c>
      <c r="F199" s="182" t="s">
        <v>398</v>
      </c>
      <c r="G199" s="183" t="s">
        <v>130</v>
      </c>
      <c r="H199" s="184">
        <v>1</v>
      </c>
      <c r="I199" s="185"/>
      <c r="J199" s="186">
        <f>ROUND(I199*H199,2)</f>
        <v>0</v>
      </c>
      <c r="K199" s="187"/>
      <c r="L199" s="36"/>
      <c r="M199" s="188" t="s">
        <v>1</v>
      </c>
      <c r="N199" s="189" t="s">
        <v>45</v>
      </c>
      <c r="O199" s="68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2" t="s">
        <v>131</v>
      </c>
      <c r="AT199" s="192" t="s">
        <v>127</v>
      </c>
      <c r="AU199" s="192" t="s">
        <v>138</v>
      </c>
      <c r="AY199" s="14" t="s">
        <v>124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4" t="s">
        <v>87</v>
      </c>
      <c r="BK199" s="193">
        <f>ROUND(I199*H199,2)</f>
        <v>0</v>
      </c>
      <c r="BL199" s="14" t="s">
        <v>131</v>
      </c>
      <c r="BM199" s="192" t="s">
        <v>399</v>
      </c>
    </row>
    <row r="200" spans="1:65" s="2" customFormat="1" ht="55.5" customHeight="1">
      <c r="A200" s="31"/>
      <c r="B200" s="32"/>
      <c r="C200" s="180" t="s">
        <v>400</v>
      </c>
      <c r="D200" s="180" t="s">
        <v>127</v>
      </c>
      <c r="E200" s="181" t="s">
        <v>401</v>
      </c>
      <c r="F200" s="182" t="s">
        <v>402</v>
      </c>
      <c r="G200" s="183" t="s">
        <v>130</v>
      </c>
      <c r="H200" s="184">
        <v>5</v>
      </c>
      <c r="I200" s="185"/>
      <c r="J200" s="186">
        <f>ROUND(I200*H200,2)</f>
        <v>0</v>
      </c>
      <c r="K200" s="187"/>
      <c r="L200" s="36"/>
      <c r="M200" s="188" t="s">
        <v>1</v>
      </c>
      <c r="N200" s="189" t="s">
        <v>45</v>
      </c>
      <c r="O200" s="68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2" t="s">
        <v>131</v>
      </c>
      <c r="AT200" s="192" t="s">
        <v>127</v>
      </c>
      <c r="AU200" s="192" t="s">
        <v>138</v>
      </c>
      <c r="AY200" s="14" t="s">
        <v>124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4" t="s">
        <v>87</v>
      </c>
      <c r="BK200" s="193">
        <f>ROUND(I200*H200,2)</f>
        <v>0</v>
      </c>
      <c r="BL200" s="14" t="s">
        <v>131</v>
      </c>
      <c r="BM200" s="192" t="s">
        <v>403</v>
      </c>
    </row>
    <row r="201" spans="1:65" s="2" customFormat="1" ht="49.15" customHeight="1">
      <c r="A201" s="31"/>
      <c r="B201" s="32"/>
      <c r="C201" s="180" t="s">
        <v>404</v>
      </c>
      <c r="D201" s="180" t="s">
        <v>127</v>
      </c>
      <c r="E201" s="181" t="s">
        <v>405</v>
      </c>
      <c r="F201" s="182" t="s">
        <v>406</v>
      </c>
      <c r="G201" s="183" t="s">
        <v>130</v>
      </c>
      <c r="H201" s="184">
        <v>1</v>
      </c>
      <c r="I201" s="185"/>
      <c r="J201" s="186">
        <f>ROUND(I201*H201,2)</f>
        <v>0</v>
      </c>
      <c r="K201" s="187"/>
      <c r="L201" s="36"/>
      <c r="M201" s="188" t="s">
        <v>1</v>
      </c>
      <c r="N201" s="189" t="s">
        <v>45</v>
      </c>
      <c r="O201" s="68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2" t="s">
        <v>131</v>
      </c>
      <c r="AT201" s="192" t="s">
        <v>127</v>
      </c>
      <c r="AU201" s="192" t="s">
        <v>138</v>
      </c>
      <c r="AY201" s="14" t="s">
        <v>124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4" t="s">
        <v>87</v>
      </c>
      <c r="BK201" s="193">
        <f>ROUND(I201*H201,2)</f>
        <v>0</v>
      </c>
      <c r="BL201" s="14" t="s">
        <v>131</v>
      </c>
      <c r="BM201" s="192" t="s">
        <v>407</v>
      </c>
    </row>
    <row r="202" spans="1:65" s="12" customFormat="1" ht="25.9" customHeight="1">
      <c r="B202" s="164"/>
      <c r="C202" s="165"/>
      <c r="D202" s="166" t="s">
        <v>79</v>
      </c>
      <c r="E202" s="167" t="s">
        <v>408</v>
      </c>
      <c r="F202" s="167" t="s">
        <v>409</v>
      </c>
      <c r="G202" s="165"/>
      <c r="H202" s="165"/>
      <c r="I202" s="168"/>
      <c r="J202" s="169">
        <f>BK202</f>
        <v>0</v>
      </c>
      <c r="K202" s="165"/>
      <c r="L202" s="170"/>
      <c r="M202" s="171"/>
      <c r="N202" s="172"/>
      <c r="O202" s="172"/>
      <c r="P202" s="173">
        <f>P203+P206+P208+P213</f>
        <v>0</v>
      </c>
      <c r="Q202" s="172"/>
      <c r="R202" s="173">
        <f>R203+R206+R208+R213</f>
        <v>0</v>
      </c>
      <c r="S202" s="172"/>
      <c r="T202" s="174">
        <f>T203+T206+T208+T213</f>
        <v>0</v>
      </c>
      <c r="AR202" s="175" t="s">
        <v>145</v>
      </c>
      <c r="AT202" s="176" t="s">
        <v>79</v>
      </c>
      <c r="AU202" s="176" t="s">
        <v>80</v>
      </c>
      <c r="AY202" s="175" t="s">
        <v>124</v>
      </c>
      <c r="BK202" s="177">
        <f>BK203+BK206+BK208+BK213</f>
        <v>0</v>
      </c>
    </row>
    <row r="203" spans="1:65" s="12" customFormat="1" ht="22.9" customHeight="1">
      <c r="B203" s="164"/>
      <c r="C203" s="165"/>
      <c r="D203" s="166" t="s">
        <v>79</v>
      </c>
      <c r="E203" s="178" t="s">
        <v>410</v>
      </c>
      <c r="F203" s="178" t="s">
        <v>411</v>
      </c>
      <c r="G203" s="165"/>
      <c r="H203" s="165"/>
      <c r="I203" s="168"/>
      <c r="J203" s="179">
        <f>BK203</f>
        <v>0</v>
      </c>
      <c r="K203" s="165"/>
      <c r="L203" s="170"/>
      <c r="M203" s="171"/>
      <c r="N203" s="172"/>
      <c r="O203" s="172"/>
      <c r="P203" s="173">
        <f>SUM(P204:P205)</f>
        <v>0</v>
      </c>
      <c r="Q203" s="172"/>
      <c r="R203" s="173">
        <f>SUM(R204:R205)</f>
        <v>0</v>
      </c>
      <c r="S203" s="172"/>
      <c r="T203" s="174">
        <f>SUM(T204:T205)</f>
        <v>0</v>
      </c>
      <c r="AR203" s="175" t="s">
        <v>145</v>
      </c>
      <c r="AT203" s="176" t="s">
        <v>79</v>
      </c>
      <c r="AU203" s="176" t="s">
        <v>87</v>
      </c>
      <c r="AY203" s="175" t="s">
        <v>124</v>
      </c>
      <c r="BK203" s="177">
        <f>SUM(BK204:BK205)</f>
        <v>0</v>
      </c>
    </row>
    <row r="204" spans="1:65" s="2" customFormat="1" ht="16.5" customHeight="1">
      <c r="A204" s="31"/>
      <c r="B204" s="32"/>
      <c r="C204" s="180" t="s">
        <v>412</v>
      </c>
      <c r="D204" s="180" t="s">
        <v>127</v>
      </c>
      <c r="E204" s="181" t="s">
        <v>413</v>
      </c>
      <c r="F204" s="182" t="s">
        <v>414</v>
      </c>
      <c r="G204" s="183" t="s">
        <v>233</v>
      </c>
      <c r="H204" s="184">
        <v>1</v>
      </c>
      <c r="I204" s="185"/>
      <c r="J204" s="186">
        <f>ROUND(I204*H204,2)</f>
        <v>0</v>
      </c>
      <c r="K204" s="187"/>
      <c r="L204" s="36"/>
      <c r="M204" s="188" t="s">
        <v>1</v>
      </c>
      <c r="N204" s="189" t="s">
        <v>45</v>
      </c>
      <c r="O204" s="68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2" t="s">
        <v>415</v>
      </c>
      <c r="AT204" s="192" t="s">
        <v>127</v>
      </c>
      <c r="AU204" s="192" t="s">
        <v>89</v>
      </c>
      <c r="AY204" s="14" t="s">
        <v>124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4" t="s">
        <v>87</v>
      </c>
      <c r="BK204" s="193">
        <f>ROUND(I204*H204,2)</f>
        <v>0</v>
      </c>
      <c r="BL204" s="14" t="s">
        <v>415</v>
      </c>
      <c r="BM204" s="192" t="s">
        <v>416</v>
      </c>
    </row>
    <row r="205" spans="1:65" s="2" customFormat="1" ht="16.5" customHeight="1">
      <c r="A205" s="31"/>
      <c r="B205" s="32"/>
      <c r="C205" s="180" t="s">
        <v>417</v>
      </c>
      <c r="D205" s="180" t="s">
        <v>127</v>
      </c>
      <c r="E205" s="181" t="s">
        <v>418</v>
      </c>
      <c r="F205" s="182" t="s">
        <v>419</v>
      </c>
      <c r="G205" s="183" t="s">
        <v>233</v>
      </c>
      <c r="H205" s="184">
        <v>1</v>
      </c>
      <c r="I205" s="185"/>
      <c r="J205" s="186">
        <f>ROUND(I205*H205,2)</f>
        <v>0</v>
      </c>
      <c r="K205" s="187"/>
      <c r="L205" s="36"/>
      <c r="M205" s="188" t="s">
        <v>1</v>
      </c>
      <c r="N205" s="189" t="s">
        <v>45</v>
      </c>
      <c r="O205" s="68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2" t="s">
        <v>415</v>
      </c>
      <c r="AT205" s="192" t="s">
        <v>127</v>
      </c>
      <c r="AU205" s="192" t="s">
        <v>89</v>
      </c>
      <c r="AY205" s="14" t="s">
        <v>124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4" t="s">
        <v>87</v>
      </c>
      <c r="BK205" s="193">
        <f>ROUND(I205*H205,2)</f>
        <v>0</v>
      </c>
      <c r="BL205" s="14" t="s">
        <v>415</v>
      </c>
      <c r="BM205" s="192" t="s">
        <v>420</v>
      </c>
    </row>
    <row r="206" spans="1:65" s="12" customFormat="1" ht="22.9" customHeight="1">
      <c r="B206" s="164"/>
      <c r="C206" s="165"/>
      <c r="D206" s="166" t="s">
        <v>79</v>
      </c>
      <c r="E206" s="178" t="s">
        <v>421</v>
      </c>
      <c r="F206" s="178" t="s">
        <v>422</v>
      </c>
      <c r="G206" s="165"/>
      <c r="H206" s="165"/>
      <c r="I206" s="168"/>
      <c r="J206" s="179">
        <f>BK206</f>
        <v>0</v>
      </c>
      <c r="K206" s="165"/>
      <c r="L206" s="170"/>
      <c r="M206" s="171"/>
      <c r="N206" s="172"/>
      <c r="O206" s="172"/>
      <c r="P206" s="173">
        <f>P207</f>
        <v>0</v>
      </c>
      <c r="Q206" s="172"/>
      <c r="R206" s="173">
        <f>R207</f>
        <v>0</v>
      </c>
      <c r="S206" s="172"/>
      <c r="T206" s="174">
        <f>T207</f>
        <v>0</v>
      </c>
      <c r="AR206" s="175" t="s">
        <v>145</v>
      </c>
      <c r="AT206" s="176" t="s">
        <v>79</v>
      </c>
      <c r="AU206" s="176" t="s">
        <v>87</v>
      </c>
      <c r="AY206" s="175" t="s">
        <v>124</v>
      </c>
      <c r="BK206" s="177">
        <f>BK207</f>
        <v>0</v>
      </c>
    </row>
    <row r="207" spans="1:65" s="2" customFormat="1" ht="16.5" customHeight="1">
      <c r="A207" s="31"/>
      <c r="B207" s="32"/>
      <c r="C207" s="180" t="s">
        <v>423</v>
      </c>
      <c r="D207" s="180" t="s">
        <v>127</v>
      </c>
      <c r="E207" s="181" t="s">
        <v>424</v>
      </c>
      <c r="F207" s="182" t="s">
        <v>425</v>
      </c>
      <c r="G207" s="183" t="s">
        <v>426</v>
      </c>
      <c r="H207" s="184">
        <v>1</v>
      </c>
      <c r="I207" s="185"/>
      <c r="J207" s="186">
        <f>ROUND(I207*H207,2)</f>
        <v>0</v>
      </c>
      <c r="K207" s="187"/>
      <c r="L207" s="36"/>
      <c r="M207" s="188" t="s">
        <v>1</v>
      </c>
      <c r="N207" s="189" t="s">
        <v>45</v>
      </c>
      <c r="O207" s="68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2" t="s">
        <v>415</v>
      </c>
      <c r="AT207" s="192" t="s">
        <v>127</v>
      </c>
      <c r="AU207" s="192" t="s">
        <v>89</v>
      </c>
      <c r="AY207" s="14" t="s">
        <v>124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4" t="s">
        <v>87</v>
      </c>
      <c r="BK207" s="193">
        <f>ROUND(I207*H207,2)</f>
        <v>0</v>
      </c>
      <c r="BL207" s="14" t="s">
        <v>415</v>
      </c>
      <c r="BM207" s="192" t="s">
        <v>427</v>
      </c>
    </row>
    <row r="208" spans="1:65" s="12" customFormat="1" ht="22.9" customHeight="1">
      <c r="B208" s="164"/>
      <c r="C208" s="165"/>
      <c r="D208" s="166" t="s">
        <v>79</v>
      </c>
      <c r="E208" s="178" t="s">
        <v>428</v>
      </c>
      <c r="F208" s="178" t="s">
        <v>429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SUM(P209:P212)</f>
        <v>0</v>
      </c>
      <c r="Q208" s="172"/>
      <c r="R208" s="173">
        <f>SUM(R209:R212)</f>
        <v>0</v>
      </c>
      <c r="S208" s="172"/>
      <c r="T208" s="174">
        <f>SUM(T209:T212)</f>
        <v>0</v>
      </c>
      <c r="AR208" s="175" t="s">
        <v>145</v>
      </c>
      <c r="AT208" s="176" t="s">
        <v>79</v>
      </c>
      <c r="AU208" s="176" t="s">
        <v>87</v>
      </c>
      <c r="AY208" s="175" t="s">
        <v>124</v>
      </c>
      <c r="BK208" s="177">
        <f>SUM(BK209:BK212)</f>
        <v>0</v>
      </c>
    </row>
    <row r="209" spans="1:65" s="2" customFormat="1" ht="16.5" customHeight="1">
      <c r="A209" s="31"/>
      <c r="B209" s="32"/>
      <c r="C209" s="180" t="s">
        <v>430</v>
      </c>
      <c r="D209" s="180" t="s">
        <v>127</v>
      </c>
      <c r="E209" s="181" t="s">
        <v>431</v>
      </c>
      <c r="F209" s="182" t="s">
        <v>429</v>
      </c>
      <c r="G209" s="183" t="s">
        <v>426</v>
      </c>
      <c r="H209" s="184">
        <v>1</v>
      </c>
      <c r="I209" s="185"/>
      <c r="J209" s="186">
        <f>ROUND(I209*H209,2)</f>
        <v>0</v>
      </c>
      <c r="K209" s="187"/>
      <c r="L209" s="36"/>
      <c r="M209" s="188" t="s">
        <v>1</v>
      </c>
      <c r="N209" s="189" t="s">
        <v>45</v>
      </c>
      <c r="O209" s="68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2" t="s">
        <v>415</v>
      </c>
      <c r="AT209" s="192" t="s">
        <v>127</v>
      </c>
      <c r="AU209" s="192" t="s">
        <v>89</v>
      </c>
      <c r="AY209" s="14" t="s">
        <v>124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4" t="s">
        <v>87</v>
      </c>
      <c r="BK209" s="193">
        <f>ROUND(I209*H209,2)</f>
        <v>0</v>
      </c>
      <c r="BL209" s="14" t="s">
        <v>415</v>
      </c>
      <c r="BM209" s="192" t="s">
        <v>432</v>
      </c>
    </row>
    <row r="210" spans="1:65" s="2" customFormat="1" ht="16.5" customHeight="1">
      <c r="A210" s="31"/>
      <c r="B210" s="32"/>
      <c r="C210" s="180" t="s">
        <v>433</v>
      </c>
      <c r="D210" s="180" t="s">
        <v>127</v>
      </c>
      <c r="E210" s="181" t="s">
        <v>434</v>
      </c>
      <c r="F210" s="182" t="s">
        <v>435</v>
      </c>
      <c r="G210" s="183" t="s">
        <v>426</v>
      </c>
      <c r="H210" s="184">
        <v>1</v>
      </c>
      <c r="I210" s="185"/>
      <c r="J210" s="186">
        <f>ROUND(I210*H210,2)</f>
        <v>0</v>
      </c>
      <c r="K210" s="187"/>
      <c r="L210" s="36"/>
      <c r="M210" s="188" t="s">
        <v>1</v>
      </c>
      <c r="N210" s="189" t="s">
        <v>45</v>
      </c>
      <c r="O210" s="68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2" t="s">
        <v>415</v>
      </c>
      <c r="AT210" s="192" t="s">
        <v>127</v>
      </c>
      <c r="AU210" s="192" t="s">
        <v>89</v>
      </c>
      <c r="AY210" s="14" t="s">
        <v>124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4" t="s">
        <v>87</v>
      </c>
      <c r="BK210" s="193">
        <f>ROUND(I210*H210,2)</f>
        <v>0</v>
      </c>
      <c r="BL210" s="14" t="s">
        <v>415</v>
      </c>
      <c r="BM210" s="192" t="s">
        <v>436</v>
      </c>
    </row>
    <row r="211" spans="1:65" s="2" customFormat="1" ht="16.5" customHeight="1">
      <c r="A211" s="31"/>
      <c r="B211" s="32"/>
      <c r="C211" s="180" t="s">
        <v>437</v>
      </c>
      <c r="D211" s="180" t="s">
        <v>127</v>
      </c>
      <c r="E211" s="181" t="s">
        <v>438</v>
      </c>
      <c r="F211" s="182" t="s">
        <v>439</v>
      </c>
      <c r="G211" s="183" t="s">
        <v>426</v>
      </c>
      <c r="H211" s="184">
        <v>1</v>
      </c>
      <c r="I211" s="185"/>
      <c r="J211" s="186">
        <f>ROUND(I211*H211,2)</f>
        <v>0</v>
      </c>
      <c r="K211" s="187"/>
      <c r="L211" s="36"/>
      <c r="M211" s="188" t="s">
        <v>1</v>
      </c>
      <c r="N211" s="189" t="s">
        <v>45</v>
      </c>
      <c r="O211" s="68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2" t="s">
        <v>415</v>
      </c>
      <c r="AT211" s="192" t="s">
        <v>127</v>
      </c>
      <c r="AU211" s="192" t="s">
        <v>89</v>
      </c>
      <c r="AY211" s="14" t="s">
        <v>124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4" t="s">
        <v>87</v>
      </c>
      <c r="BK211" s="193">
        <f>ROUND(I211*H211,2)</f>
        <v>0</v>
      </c>
      <c r="BL211" s="14" t="s">
        <v>415</v>
      </c>
      <c r="BM211" s="192" t="s">
        <v>440</v>
      </c>
    </row>
    <row r="212" spans="1:65" s="2" customFormat="1" ht="16.5" customHeight="1">
      <c r="A212" s="31"/>
      <c r="B212" s="32"/>
      <c r="C212" s="180" t="s">
        <v>441</v>
      </c>
      <c r="D212" s="180" t="s">
        <v>127</v>
      </c>
      <c r="E212" s="181" t="s">
        <v>442</v>
      </c>
      <c r="F212" s="182" t="s">
        <v>443</v>
      </c>
      <c r="G212" s="183" t="s">
        <v>426</v>
      </c>
      <c r="H212" s="184">
        <v>1</v>
      </c>
      <c r="I212" s="185"/>
      <c r="J212" s="186">
        <f>ROUND(I212*H212,2)</f>
        <v>0</v>
      </c>
      <c r="K212" s="187"/>
      <c r="L212" s="36"/>
      <c r="M212" s="188" t="s">
        <v>1</v>
      </c>
      <c r="N212" s="189" t="s">
        <v>45</v>
      </c>
      <c r="O212" s="68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2" t="s">
        <v>415</v>
      </c>
      <c r="AT212" s="192" t="s">
        <v>127</v>
      </c>
      <c r="AU212" s="192" t="s">
        <v>89</v>
      </c>
      <c r="AY212" s="14" t="s">
        <v>124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4" t="s">
        <v>87</v>
      </c>
      <c r="BK212" s="193">
        <f>ROUND(I212*H212,2)</f>
        <v>0</v>
      </c>
      <c r="BL212" s="14" t="s">
        <v>415</v>
      </c>
      <c r="BM212" s="192" t="s">
        <v>444</v>
      </c>
    </row>
    <row r="213" spans="1:65" s="12" customFormat="1" ht="22.9" customHeight="1">
      <c r="B213" s="164"/>
      <c r="C213" s="165"/>
      <c r="D213" s="166" t="s">
        <v>79</v>
      </c>
      <c r="E213" s="178" t="s">
        <v>445</v>
      </c>
      <c r="F213" s="178" t="s">
        <v>446</v>
      </c>
      <c r="G213" s="165"/>
      <c r="H213" s="165"/>
      <c r="I213" s="168"/>
      <c r="J213" s="179">
        <f>BK213</f>
        <v>0</v>
      </c>
      <c r="K213" s="165"/>
      <c r="L213" s="170"/>
      <c r="M213" s="171"/>
      <c r="N213" s="172"/>
      <c r="O213" s="172"/>
      <c r="P213" s="173">
        <f>SUM(P214:P217)</f>
        <v>0</v>
      </c>
      <c r="Q213" s="172"/>
      <c r="R213" s="173">
        <f>SUM(R214:R217)</f>
        <v>0</v>
      </c>
      <c r="S213" s="172"/>
      <c r="T213" s="174">
        <f>SUM(T214:T217)</f>
        <v>0</v>
      </c>
      <c r="AR213" s="175" t="s">
        <v>145</v>
      </c>
      <c r="AT213" s="176" t="s">
        <v>79</v>
      </c>
      <c r="AU213" s="176" t="s">
        <v>87</v>
      </c>
      <c r="AY213" s="175" t="s">
        <v>124</v>
      </c>
      <c r="BK213" s="177">
        <f>SUM(BK214:BK217)</f>
        <v>0</v>
      </c>
    </row>
    <row r="214" spans="1:65" s="2" customFormat="1" ht="16.5" customHeight="1">
      <c r="A214" s="31"/>
      <c r="B214" s="32"/>
      <c r="C214" s="180" t="s">
        <v>447</v>
      </c>
      <c r="D214" s="180" t="s">
        <v>127</v>
      </c>
      <c r="E214" s="181" t="s">
        <v>448</v>
      </c>
      <c r="F214" s="182" t="s">
        <v>449</v>
      </c>
      <c r="G214" s="183" t="s">
        <v>426</v>
      </c>
      <c r="H214" s="184">
        <v>1</v>
      </c>
      <c r="I214" s="185"/>
      <c r="J214" s="186">
        <f>ROUND(I214*H214,2)</f>
        <v>0</v>
      </c>
      <c r="K214" s="187"/>
      <c r="L214" s="36"/>
      <c r="M214" s="188" t="s">
        <v>1</v>
      </c>
      <c r="N214" s="189" t="s">
        <v>45</v>
      </c>
      <c r="O214" s="68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2" t="s">
        <v>131</v>
      </c>
      <c r="AT214" s="192" t="s">
        <v>127</v>
      </c>
      <c r="AU214" s="192" t="s">
        <v>89</v>
      </c>
      <c r="AY214" s="14" t="s">
        <v>124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4" t="s">
        <v>87</v>
      </c>
      <c r="BK214" s="193">
        <f>ROUND(I214*H214,2)</f>
        <v>0</v>
      </c>
      <c r="BL214" s="14" t="s">
        <v>131</v>
      </c>
      <c r="BM214" s="192" t="s">
        <v>450</v>
      </c>
    </row>
    <row r="215" spans="1:65" s="2" customFormat="1" ht="16.5" customHeight="1">
      <c r="A215" s="31"/>
      <c r="B215" s="32"/>
      <c r="C215" s="180" t="s">
        <v>451</v>
      </c>
      <c r="D215" s="180" t="s">
        <v>127</v>
      </c>
      <c r="E215" s="181" t="s">
        <v>452</v>
      </c>
      <c r="F215" s="182" t="s">
        <v>453</v>
      </c>
      <c r="G215" s="183" t="s">
        <v>426</v>
      </c>
      <c r="H215" s="184">
        <v>1</v>
      </c>
      <c r="I215" s="185"/>
      <c r="J215" s="186">
        <f>ROUND(I215*H215,2)</f>
        <v>0</v>
      </c>
      <c r="K215" s="187"/>
      <c r="L215" s="36"/>
      <c r="M215" s="188" t="s">
        <v>1</v>
      </c>
      <c r="N215" s="189" t="s">
        <v>45</v>
      </c>
      <c r="O215" s="68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2" t="s">
        <v>415</v>
      </c>
      <c r="AT215" s="192" t="s">
        <v>127</v>
      </c>
      <c r="AU215" s="192" t="s">
        <v>89</v>
      </c>
      <c r="AY215" s="14" t="s">
        <v>124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4" t="s">
        <v>87</v>
      </c>
      <c r="BK215" s="193">
        <f>ROUND(I215*H215,2)</f>
        <v>0</v>
      </c>
      <c r="BL215" s="14" t="s">
        <v>415</v>
      </c>
      <c r="BM215" s="192" t="s">
        <v>454</v>
      </c>
    </row>
    <row r="216" spans="1:65" s="2" customFormat="1" ht="16.5" customHeight="1">
      <c r="A216" s="31"/>
      <c r="B216" s="32"/>
      <c r="C216" s="180" t="s">
        <v>455</v>
      </c>
      <c r="D216" s="180" t="s">
        <v>127</v>
      </c>
      <c r="E216" s="181" t="s">
        <v>456</v>
      </c>
      <c r="F216" s="182" t="s">
        <v>457</v>
      </c>
      <c r="G216" s="183" t="s">
        <v>426</v>
      </c>
      <c r="H216" s="184">
        <v>1</v>
      </c>
      <c r="I216" s="185"/>
      <c r="J216" s="186">
        <f>ROUND(I216*H216,2)</f>
        <v>0</v>
      </c>
      <c r="K216" s="187"/>
      <c r="L216" s="36"/>
      <c r="M216" s="188" t="s">
        <v>1</v>
      </c>
      <c r="N216" s="189" t="s">
        <v>45</v>
      </c>
      <c r="O216" s="68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2" t="s">
        <v>415</v>
      </c>
      <c r="AT216" s="192" t="s">
        <v>127</v>
      </c>
      <c r="AU216" s="192" t="s">
        <v>89</v>
      </c>
      <c r="AY216" s="14" t="s">
        <v>124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4" t="s">
        <v>87</v>
      </c>
      <c r="BK216" s="193">
        <f>ROUND(I216*H216,2)</f>
        <v>0</v>
      </c>
      <c r="BL216" s="14" t="s">
        <v>415</v>
      </c>
      <c r="BM216" s="192" t="s">
        <v>458</v>
      </c>
    </row>
    <row r="217" spans="1:65" s="2" customFormat="1" ht="24.2" customHeight="1">
      <c r="A217" s="31"/>
      <c r="B217" s="32"/>
      <c r="C217" s="180" t="s">
        <v>459</v>
      </c>
      <c r="D217" s="180" t="s">
        <v>127</v>
      </c>
      <c r="E217" s="181" t="s">
        <v>460</v>
      </c>
      <c r="F217" s="182" t="s">
        <v>461</v>
      </c>
      <c r="G217" s="183" t="s">
        <v>426</v>
      </c>
      <c r="H217" s="184">
        <v>1</v>
      </c>
      <c r="I217" s="185"/>
      <c r="J217" s="186">
        <f>ROUND(I217*H217,2)</f>
        <v>0</v>
      </c>
      <c r="K217" s="187"/>
      <c r="L217" s="36"/>
      <c r="M217" s="205" t="s">
        <v>1</v>
      </c>
      <c r="N217" s="206" t="s">
        <v>45</v>
      </c>
      <c r="O217" s="207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2" t="s">
        <v>415</v>
      </c>
      <c r="AT217" s="192" t="s">
        <v>127</v>
      </c>
      <c r="AU217" s="192" t="s">
        <v>89</v>
      </c>
      <c r="AY217" s="14" t="s">
        <v>124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4" t="s">
        <v>87</v>
      </c>
      <c r="BK217" s="193">
        <f>ROUND(I217*H217,2)</f>
        <v>0</v>
      </c>
      <c r="BL217" s="14" t="s">
        <v>415</v>
      </c>
      <c r="BM217" s="192" t="s">
        <v>462</v>
      </c>
    </row>
    <row r="218" spans="1:65" s="2" customFormat="1" ht="6.95" customHeight="1">
      <c r="A218" s="31"/>
      <c r="B218" s="51"/>
      <c r="C218" s="52"/>
      <c r="D218" s="52"/>
      <c r="E218" s="52"/>
      <c r="F218" s="52"/>
      <c r="G218" s="52"/>
      <c r="H218" s="52"/>
      <c r="I218" s="52"/>
      <c r="J218" s="52"/>
      <c r="K218" s="52"/>
      <c r="L218" s="36"/>
      <c r="M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</sheetData>
  <sheetProtection algorithmName="SHA-512" hashValue="GTwJqmXk9SLzUqjSWAffXeY5fMGnuN1JuE47GiWrBFcRXiBaCr9LNuCzRIOhzrSqcsPGX67Hi7xaaAL3QDPU1g==" saltValue="I5nvHI8fcjVTFmHoQyVEVs6YmjOTMd1l7EXQOwG7u3hCRXRLBrFhr1IkRVAc5YA5ZtfQh8jqBzMDLBUi/qkbFA==" spinCount="100000" sheet="1" objects="1" scenarios="1" formatColumns="0" formatRows="0" autoFilter="0"/>
  <autoFilter ref="C126:K217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1224 - OSVĚTLENÍ HRACÍ PL...</vt:lpstr>
      <vt:lpstr>'1224 - OSVĚTLENÍ HRACÍ PL...'!Názvy_tisku</vt:lpstr>
      <vt:lpstr>'Rekapitulace stavby'!Názvy_tisku</vt:lpstr>
      <vt:lpstr>'1224 - OSVĚTLENÍ HRACÍ PL...'!Oblast_tisku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NOVEL</dc:creator>
  <cp:lastModifiedBy>NOVEL</cp:lastModifiedBy>
  <dcterms:created xsi:type="dcterms:W3CDTF">2025-01-16T08:41:30Z</dcterms:created>
  <dcterms:modified xsi:type="dcterms:W3CDTF">2025-01-16T06:44:40Z</dcterms:modified>
</cp:coreProperties>
</file>