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vinc\S\2022-005-KROMERIZ\14-DOKUMENTACE K VYDANI\240327 DPS - jen poslední revize\ROZPOČET\"/>
    </mc:Choice>
  </mc:AlternateContent>
  <xr:revisionPtr revIDLastSave="0" documentId="8_{C87D9013-72CA-4522-BB75-F927CD5E8C09}" xr6:coauthVersionLast="47" xr6:coauthVersionMax="47" xr10:uidLastSave="{00000000-0000-0000-0000-000000000000}"/>
  <bookViews>
    <workbookView xWindow="28680" yWindow="-120" windowWidth="29040" windowHeight="16440" tabRatio="790" firstSheet="1" activeTab="1" xr2:uid="{00000000-000D-0000-FFFF-FFFF00000000}"/>
  </bookViews>
  <sheets>
    <sheet name="Rekapitulace stavby" sheetId="1" r:id="rId1"/>
    <sheet name="SO001-ASŘ" sheetId="2" r:id="rId2"/>
    <sheet name="SO001.1-ZTI" sheetId="11" r:id="rId3"/>
    <sheet name="SO001.2 ÚT" sheetId="12" r:id="rId4"/>
    <sheet name="SO001.3-VZT" sheetId="14" r:id="rId5"/>
    <sheet name="SO001.4-EI" sheetId="16" r:id="rId6"/>
    <sheet name="SO100 HTÚ" sheetId="17" r:id="rId7"/>
    <sheet name="SO101 Oplocení" sheetId="18" r:id="rId8"/>
    <sheet name="SO200-502-ŘADY " sheetId="23" r:id="rId9"/>
    <sheet name="SO600-Komunikace a zpevn. ploch" sheetId="15" r:id="rId10"/>
    <sheet name="SO700-ČTÚ" sheetId="20" r:id="rId11"/>
    <sheet name="VRN" sheetId="22" r:id="rId12"/>
  </sheets>
  <definedNames>
    <definedName name="_xlnm._FilterDatabase" localSheetId="1" hidden="1">'SO001-ASŘ'!$C$128:$J$264</definedName>
    <definedName name="_xlnm.Print_Titles" localSheetId="0">'Rekapitulace stavby'!$92:$92</definedName>
    <definedName name="_xlnm.Print_Titles" localSheetId="1">'SO001-ASŘ'!$128:$128</definedName>
    <definedName name="_xlnm.Print_Area" localSheetId="0">'Rekapitulace stavby'!$D$4:$AO$76,'Rekapitulace stavby'!$C$82:$AQ$105</definedName>
    <definedName name="_xlnm.Print_Area" localSheetId="2">'SO001.1-ZTI'!$C$4:$J$350</definedName>
    <definedName name="_xlnm.Print_Area" localSheetId="3">'SO001.2 ÚT'!$C$4:$J$320</definedName>
    <definedName name="_xlnm.Print_Area" localSheetId="4">'SO001.3-VZT'!$C$4:$J$189</definedName>
    <definedName name="_xlnm.Print_Area" localSheetId="5">'SO001.4-EI'!#REF!</definedName>
    <definedName name="_xlnm.Print_Area" localSheetId="1">'SO001-ASŘ'!$C$4:$J$616</definedName>
    <definedName name="_xlnm.Print_Area" localSheetId="6">'SO100 HTÚ'!$C$4:$J$188</definedName>
    <definedName name="_xlnm.Print_Area" localSheetId="7">'SO101 Oplocení'!$C$4:$J$161</definedName>
    <definedName name="_xlnm.Print_Area" localSheetId="8">'SO200-502-ŘADY '!$C$4:$J$227</definedName>
    <definedName name="_xlnm.Print_Area" localSheetId="9">'SO600-Komunikace a zpevn. ploch'!$C$4:$J$193</definedName>
    <definedName name="_xlnm.Print_Area" localSheetId="10">'SO700-ČTÚ'!$C$4:$J$160</definedName>
    <definedName name="_xlnm.Print_Area" localSheetId="11">VRN!$C$3:$J$143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7" i="2" l="1"/>
  <c r="J156" i="18"/>
  <c r="J140" i="18" s="1"/>
  <c r="J250" i="23"/>
  <c r="J217" i="23"/>
  <c r="J157" i="23"/>
  <c r="J337" i="11"/>
  <c r="J173" i="11"/>
  <c r="J246" i="11"/>
  <c r="J289" i="11"/>
  <c r="J182" i="15" l="1"/>
  <c r="E122" i="23" l="1"/>
  <c r="E121" i="23"/>
  <c r="J239" i="23"/>
  <c r="J238" i="23"/>
  <c r="J237" i="23"/>
  <c r="J236" i="23"/>
  <c r="J234" i="23"/>
  <c r="J232" i="23"/>
  <c r="J231" i="23"/>
  <c r="H248" i="23"/>
  <c r="J248" i="23" s="1"/>
  <c r="H247" i="23"/>
  <c r="J247" i="23" s="1"/>
  <c r="H246" i="23"/>
  <c r="J246" i="23" s="1"/>
  <c r="H245" i="23"/>
  <c r="J245" i="23" s="1"/>
  <c r="H242" i="23"/>
  <c r="H240" i="23"/>
  <c r="H241" i="23" s="1"/>
  <c r="J240" i="23" l="1"/>
  <c r="J241" i="23"/>
  <c r="J242" i="23"/>
  <c r="J215" i="23" l="1"/>
  <c r="H214" i="23"/>
  <c r="J214" i="23" s="1"/>
  <c r="J213" i="23"/>
  <c r="H212" i="23"/>
  <c r="J212" i="23" s="1"/>
  <c r="H211" i="23"/>
  <c r="J211" i="23" s="1"/>
  <c r="H210" i="23"/>
  <c r="J210" i="23" s="1"/>
  <c r="J207" i="23"/>
  <c r="J206" i="23"/>
  <c r="J205" i="23"/>
  <c r="J202" i="23"/>
  <c r="J201" i="23"/>
  <c r="J200" i="23"/>
  <c r="J199" i="23"/>
  <c r="J198" i="23"/>
  <c r="J197" i="23"/>
  <c r="J196" i="23"/>
  <c r="J195" i="23"/>
  <c r="J194" i="23"/>
  <c r="J193" i="23"/>
  <c r="J192" i="23"/>
  <c r="J189" i="23"/>
  <c r="J188" i="23"/>
  <c r="J187" i="23"/>
  <c r="J186" i="23"/>
  <c r="J185" i="23"/>
  <c r="H182" i="23"/>
  <c r="H179" i="23"/>
  <c r="J179" i="23" s="1"/>
  <c r="H178" i="23"/>
  <c r="J178" i="23" s="1"/>
  <c r="J177" i="23"/>
  <c r="J176" i="23"/>
  <c r="H174" i="23"/>
  <c r="J174" i="23" s="1"/>
  <c r="J172" i="23"/>
  <c r="J171" i="23"/>
  <c r="J149" i="23"/>
  <c r="J148" i="23"/>
  <c r="J147" i="23"/>
  <c r="J146" i="23"/>
  <c r="J145" i="23"/>
  <c r="J144" i="23"/>
  <c r="J143" i="23"/>
  <c r="J142" i="23"/>
  <c r="J141" i="23"/>
  <c r="J140" i="23"/>
  <c r="J139" i="23"/>
  <c r="H135" i="23"/>
  <c r="H154" i="23" s="1"/>
  <c r="J101" i="23"/>
  <c r="J108" i="23"/>
  <c r="J107" i="23"/>
  <c r="J106" i="23"/>
  <c r="J105" i="23"/>
  <c r="J104" i="23"/>
  <c r="J103" i="23"/>
  <c r="J102" i="23"/>
  <c r="J100" i="23"/>
  <c r="J99" i="23"/>
  <c r="J98" i="23"/>
  <c r="J97" i="23"/>
  <c r="J92" i="23"/>
  <c r="J91" i="23"/>
  <c r="F89" i="23"/>
  <c r="E87" i="23"/>
  <c r="J18" i="23"/>
  <c r="E18" i="23"/>
  <c r="F92" i="23" s="1"/>
  <c r="J17" i="23"/>
  <c r="J15" i="23"/>
  <c r="E15" i="23"/>
  <c r="F91" i="23" s="1"/>
  <c r="J14" i="23"/>
  <c r="J12" i="23"/>
  <c r="J89" i="23" s="1"/>
  <c r="E7" i="23"/>
  <c r="E119" i="23" s="1"/>
  <c r="J142" i="22"/>
  <c r="J141" i="22"/>
  <c r="J33" i="18"/>
  <c r="J134" i="22"/>
  <c r="J133" i="22" s="1"/>
  <c r="J138" i="22"/>
  <c r="J139" i="22"/>
  <c r="J136" i="22"/>
  <c r="J135" i="22" s="1"/>
  <c r="J132" i="22"/>
  <c r="J131" i="22" s="1"/>
  <c r="BJ143" i="22"/>
  <c r="S143" i="22"/>
  <c r="O143" i="22"/>
  <c r="BJ132" i="22"/>
  <c r="BJ131" i="22" s="1"/>
  <c r="BH132" i="22"/>
  <c r="BG132" i="22"/>
  <c r="BF132" i="22"/>
  <c r="BE132" i="22"/>
  <c r="S132" i="22"/>
  <c r="S131" i="22" s="1"/>
  <c r="Q132" i="22"/>
  <c r="Q131" i="22" s="1"/>
  <c r="O132" i="22"/>
  <c r="O131" i="22" s="1"/>
  <c r="E121" i="22"/>
  <c r="J109" i="22"/>
  <c r="J108" i="22"/>
  <c r="J107" i="22"/>
  <c r="J106" i="22"/>
  <c r="J105" i="22"/>
  <c r="J104" i="22"/>
  <c r="J103" i="22"/>
  <c r="J102" i="22"/>
  <c r="J101" i="22"/>
  <c r="J100" i="22"/>
  <c r="J92" i="22"/>
  <c r="J91" i="22"/>
  <c r="F89" i="22"/>
  <c r="E87" i="22"/>
  <c r="J18" i="22"/>
  <c r="E18" i="22"/>
  <c r="F92" i="22" s="1"/>
  <c r="J17" i="22"/>
  <c r="J15" i="22"/>
  <c r="E15" i="22"/>
  <c r="F125" i="22" s="1"/>
  <c r="J14" i="22"/>
  <c r="J12" i="22"/>
  <c r="J123" i="22" s="1"/>
  <c r="E7" i="22"/>
  <c r="E85" i="22" s="1"/>
  <c r="J318" i="12"/>
  <c r="J317" i="12"/>
  <c r="J316" i="12"/>
  <c r="J315" i="12"/>
  <c r="J314" i="12"/>
  <c r="J313" i="12"/>
  <c r="J312" i="12"/>
  <c r="J311" i="12"/>
  <c r="J310" i="12"/>
  <c r="J309" i="12"/>
  <c r="J308" i="12"/>
  <c r="BJ307" i="12"/>
  <c r="BH307" i="12"/>
  <c r="BG307" i="12"/>
  <c r="BF307" i="12"/>
  <c r="BE307" i="12"/>
  <c r="S307" i="12"/>
  <c r="Q307" i="12"/>
  <c r="O307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BJ262" i="12"/>
  <c r="BH262" i="12"/>
  <c r="BG262" i="12"/>
  <c r="BF262" i="12"/>
  <c r="BE262" i="12"/>
  <c r="S262" i="12"/>
  <c r="Q262" i="12"/>
  <c r="O262" i="12"/>
  <c r="J140" i="22" l="1"/>
  <c r="J307" i="12"/>
  <c r="J182" i="23"/>
  <c r="H152" i="23"/>
  <c r="J152" i="23" s="1"/>
  <c r="J135" i="23"/>
  <c r="H153" i="23"/>
  <c r="J153" i="23" s="1"/>
  <c r="H155" i="23"/>
  <c r="J155" i="23" s="1"/>
  <c r="J154" i="23"/>
  <c r="S129" i="23"/>
  <c r="H180" i="23"/>
  <c r="J180" i="23" s="1"/>
  <c r="E85" i="23"/>
  <c r="J123" i="23"/>
  <c r="F125" i="23"/>
  <c r="O129" i="23"/>
  <c r="Q129" i="23"/>
  <c r="J137" i="22"/>
  <c r="J143" i="22" s="1"/>
  <c r="Q143" i="22"/>
  <c r="Q130" i="22" s="1"/>
  <c r="Q129" i="22" s="1"/>
  <c r="O130" i="22"/>
  <c r="O129" i="22" s="1"/>
  <c r="J89" i="22"/>
  <c r="S130" i="22"/>
  <c r="S129" i="22" s="1"/>
  <c r="J98" i="22"/>
  <c r="BJ130" i="22"/>
  <c r="BJ129" i="22" s="1"/>
  <c r="F91" i="22"/>
  <c r="BD132" i="22"/>
  <c r="E119" i="22"/>
  <c r="J262" i="12"/>
  <c r="BD262" i="12" s="1"/>
  <c r="BD307" i="12"/>
  <c r="H181" i="23" l="1"/>
  <c r="J181" i="23" s="1"/>
  <c r="J252" i="23" s="1"/>
  <c r="J129" i="23" s="1"/>
  <c r="BJ129" i="23"/>
  <c r="J109" i="23"/>
  <c r="J130" i="22"/>
  <c r="J97" i="22" s="1"/>
  <c r="J129" i="22"/>
  <c r="J99" i="22"/>
  <c r="H335" i="11"/>
  <c r="J335" i="11" s="1"/>
  <c r="H334" i="11"/>
  <c r="J334" i="11" s="1"/>
  <c r="H333" i="11"/>
  <c r="J333" i="11" s="1"/>
  <c r="H332" i="11"/>
  <c r="J332" i="11" s="1"/>
  <c r="J329" i="11"/>
  <c r="J326" i="11"/>
  <c r="J322" i="11"/>
  <c r="J321" i="11"/>
  <c r="J320" i="11"/>
  <c r="J319" i="11"/>
  <c r="J318" i="11"/>
  <c r="J317" i="11"/>
  <c r="J316" i="11"/>
  <c r="J313" i="11"/>
  <c r="J312" i="11"/>
  <c r="H307" i="11"/>
  <c r="J307" i="11" s="1"/>
  <c r="H306" i="11"/>
  <c r="J306" i="11" s="1"/>
  <c r="H305" i="11"/>
  <c r="J305" i="11" s="1"/>
  <c r="H304" i="11"/>
  <c r="H308" i="11" l="1"/>
  <c r="J308" i="11" s="1"/>
  <c r="J96" i="22"/>
  <c r="J30" i="22"/>
  <c r="H309" i="11"/>
  <c r="J309" i="11" s="1"/>
  <c r="J304" i="11"/>
  <c r="J96" i="23" l="1"/>
  <c r="J30" i="23"/>
  <c r="AG105" i="1"/>
  <c r="F34" i="22"/>
  <c r="J34" i="22" s="1"/>
  <c r="J33" i="22"/>
  <c r="F33" i="23" l="1"/>
  <c r="J33" i="23" s="1"/>
  <c r="AG102" i="1"/>
  <c r="J34" i="23"/>
  <c r="J39" i="23" s="1"/>
  <c r="AN102" i="1" s="1"/>
  <c r="J39" i="22"/>
  <c r="AN105" i="1" s="1"/>
  <c r="W29" i="1" l="1"/>
  <c r="H287" i="11"/>
  <c r="J287" i="11" s="1"/>
  <c r="H286" i="11"/>
  <c r="J286" i="11" s="1"/>
  <c r="J283" i="11"/>
  <c r="BD283" i="11" s="1"/>
  <c r="J282" i="11"/>
  <c r="J281" i="11"/>
  <c r="J280" i="11"/>
  <c r="J279" i="11"/>
  <c r="J276" i="11"/>
  <c r="J275" i="11"/>
  <c r="J274" i="11"/>
  <c r="J273" i="11"/>
  <c r="J272" i="11"/>
  <c r="BD272" i="11" s="1"/>
  <c r="J271" i="11"/>
  <c r="BJ270" i="11"/>
  <c r="J269" i="11"/>
  <c r="H264" i="11"/>
  <c r="H263" i="11"/>
  <c r="J263" i="11" s="1"/>
  <c r="H262" i="11"/>
  <c r="J262" i="11" s="1"/>
  <c r="BJ294" i="11"/>
  <c r="BH294" i="11"/>
  <c r="BG294" i="11"/>
  <c r="BF294" i="11"/>
  <c r="BE294" i="11"/>
  <c r="S294" i="11"/>
  <c r="Q294" i="11"/>
  <c r="O294" i="11"/>
  <c r="BD294" i="11"/>
  <c r="BJ283" i="11"/>
  <c r="BH283" i="11"/>
  <c r="BG283" i="11"/>
  <c r="BF283" i="11"/>
  <c r="BE283" i="11"/>
  <c r="S283" i="11"/>
  <c r="S282" i="11" s="1"/>
  <c r="Q283" i="11"/>
  <c r="O283" i="11"/>
  <c r="BJ278" i="11"/>
  <c r="BH278" i="11"/>
  <c r="BG278" i="11"/>
  <c r="BF278" i="11"/>
  <c r="BE278" i="11"/>
  <c r="BD278" i="11"/>
  <c r="S278" i="11"/>
  <c r="Q278" i="11"/>
  <c r="O278" i="11"/>
  <c r="BJ272" i="11"/>
  <c r="BH272" i="11"/>
  <c r="BG272" i="11"/>
  <c r="BF272" i="11"/>
  <c r="BE272" i="11"/>
  <c r="S272" i="11"/>
  <c r="Q272" i="11"/>
  <c r="O272" i="11"/>
  <c r="BH270" i="11"/>
  <c r="BG270" i="11"/>
  <c r="BF270" i="11"/>
  <c r="BE270" i="11"/>
  <c r="S270" i="11"/>
  <c r="Q270" i="11"/>
  <c r="O270" i="11"/>
  <c r="BH269" i="11"/>
  <c r="BG269" i="11"/>
  <c r="BF269" i="11"/>
  <c r="BE269" i="11"/>
  <c r="S269" i="11"/>
  <c r="BJ268" i="11"/>
  <c r="BH268" i="11"/>
  <c r="BG268" i="11"/>
  <c r="BF268" i="11"/>
  <c r="BE268" i="11"/>
  <c r="BD268" i="11"/>
  <c r="S268" i="11"/>
  <c r="Q268" i="11"/>
  <c r="O268" i="11"/>
  <c r="BH265" i="11"/>
  <c r="BG265" i="11"/>
  <c r="BF265" i="11"/>
  <c r="BE265" i="11"/>
  <c r="BJ260" i="11"/>
  <c r="BH260" i="11"/>
  <c r="BG260" i="11"/>
  <c r="BF260" i="11"/>
  <c r="BE260" i="11"/>
  <c r="BD260" i="11"/>
  <c r="S260" i="11"/>
  <c r="Q260" i="11"/>
  <c r="O260" i="11"/>
  <c r="J242" i="11"/>
  <c r="J241" i="11"/>
  <c r="J240" i="11"/>
  <c r="J239" i="11"/>
  <c r="J237" i="11"/>
  <c r="J236" i="11"/>
  <c r="J234" i="11"/>
  <c r="J233" i="11"/>
  <c r="J232" i="11"/>
  <c r="J231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08" i="11"/>
  <c r="J207" i="11"/>
  <c r="J206" i="11"/>
  <c r="J205" i="11"/>
  <c r="J204" i="11"/>
  <c r="J201" i="11"/>
  <c r="J200" i="11"/>
  <c r="H199" i="11"/>
  <c r="J199" i="11" s="1"/>
  <c r="H198" i="11"/>
  <c r="J198" i="11" s="1"/>
  <c r="H197" i="11"/>
  <c r="H192" i="11"/>
  <c r="J192" i="11" s="1"/>
  <c r="H191" i="11"/>
  <c r="J191" i="11" s="1"/>
  <c r="H190" i="11"/>
  <c r="S271" i="11" l="1"/>
  <c r="Q271" i="11"/>
  <c r="H244" i="11"/>
  <c r="J244" i="11" s="1"/>
  <c r="H265" i="11"/>
  <c r="J265" i="11" s="1"/>
  <c r="BD265" i="11" s="1"/>
  <c r="H193" i="11"/>
  <c r="J193" i="11" s="1"/>
  <c r="O271" i="11"/>
  <c r="BJ271" i="11"/>
  <c r="H266" i="11"/>
  <c r="J266" i="11" s="1"/>
  <c r="BJ282" i="11"/>
  <c r="O282" i="11"/>
  <c r="J270" i="11"/>
  <c r="BD270" i="11" s="1"/>
  <c r="Q282" i="11"/>
  <c r="J264" i="11"/>
  <c r="S267" i="11"/>
  <c r="O269" i="11"/>
  <c r="O267" i="11" s="1"/>
  <c r="BJ269" i="11"/>
  <c r="BJ267" i="11" s="1"/>
  <c r="Q269" i="11"/>
  <c r="Q267" i="11" s="1"/>
  <c r="J197" i="11"/>
  <c r="J190" i="11"/>
  <c r="S265" i="11" l="1"/>
  <c r="O265" i="11"/>
  <c r="BJ265" i="11"/>
  <c r="H194" i="11"/>
  <c r="J194" i="11" s="1"/>
  <c r="Q265" i="11"/>
  <c r="BD269" i="11"/>
  <c r="BJ245" i="11" l="1"/>
  <c r="BH245" i="11"/>
  <c r="BG245" i="11"/>
  <c r="BF245" i="11"/>
  <c r="BE245" i="11"/>
  <c r="BD245" i="11"/>
  <c r="S245" i="11"/>
  <c r="Q245" i="11"/>
  <c r="O245" i="11"/>
  <c r="BJ241" i="11"/>
  <c r="BH241" i="11"/>
  <c r="BG241" i="11"/>
  <c r="BF241" i="11"/>
  <c r="BE241" i="11"/>
  <c r="BD241" i="11"/>
  <c r="S241" i="11"/>
  <c r="Q241" i="11"/>
  <c r="O241" i="11"/>
  <c r="BJ238" i="11"/>
  <c r="BH238" i="11"/>
  <c r="BG238" i="11"/>
  <c r="BF238" i="11"/>
  <c r="BE238" i="11"/>
  <c r="BD238" i="11"/>
  <c r="S238" i="11"/>
  <c r="Q238" i="11"/>
  <c r="O238" i="11"/>
  <c r="BJ237" i="11"/>
  <c r="BH237" i="11"/>
  <c r="BG237" i="11"/>
  <c r="BF237" i="11"/>
  <c r="BE237" i="11"/>
  <c r="BD237" i="11"/>
  <c r="S237" i="11"/>
  <c r="Q237" i="11"/>
  <c r="O237" i="11"/>
  <c r="BJ236" i="11"/>
  <c r="BH236" i="11"/>
  <c r="BG236" i="11"/>
  <c r="BF236" i="11"/>
  <c r="BE236" i="11"/>
  <c r="BD236" i="11"/>
  <c r="S236" i="11"/>
  <c r="Q236" i="11"/>
  <c r="O236" i="11"/>
  <c r="BJ235" i="11"/>
  <c r="BH235" i="11"/>
  <c r="BG235" i="11"/>
  <c r="BF235" i="11"/>
  <c r="BE235" i="11"/>
  <c r="BD235" i="11"/>
  <c r="S235" i="11"/>
  <c r="Q235" i="11"/>
  <c r="O235" i="11"/>
  <c r="BJ222" i="11"/>
  <c r="BH222" i="11"/>
  <c r="BG222" i="11"/>
  <c r="BF222" i="11"/>
  <c r="BE222" i="11"/>
  <c r="BD222" i="11"/>
  <c r="S222" i="11"/>
  <c r="Q222" i="11"/>
  <c r="O222" i="11"/>
  <c r="BJ211" i="11"/>
  <c r="BH211" i="11"/>
  <c r="BG211" i="11"/>
  <c r="BF211" i="11"/>
  <c r="BE211" i="11"/>
  <c r="S211" i="11"/>
  <c r="Q211" i="11"/>
  <c r="Q210" i="11" s="1"/>
  <c r="O211" i="11"/>
  <c r="BD211" i="11"/>
  <c r="BJ206" i="11"/>
  <c r="BH206" i="11"/>
  <c r="BG206" i="11"/>
  <c r="BF206" i="11"/>
  <c r="BE206" i="11"/>
  <c r="S206" i="11"/>
  <c r="Q206" i="11"/>
  <c r="O206" i="11"/>
  <c r="BD206" i="11"/>
  <c r="BJ200" i="11"/>
  <c r="BH200" i="11"/>
  <c r="BG200" i="11"/>
  <c r="BF200" i="11"/>
  <c r="BE200" i="11"/>
  <c r="S200" i="11"/>
  <c r="Q200" i="11"/>
  <c r="O200" i="11"/>
  <c r="BD200" i="11"/>
  <c r="BJ198" i="11"/>
  <c r="BH198" i="11"/>
  <c r="BG198" i="11"/>
  <c r="BF198" i="11"/>
  <c r="BE198" i="11"/>
  <c r="S198" i="11"/>
  <c r="Q198" i="11"/>
  <c r="O198" i="11"/>
  <c r="BD198" i="11"/>
  <c r="BJ197" i="11"/>
  <c r="BH197" i="11"/>
  <c r="BG197" i="11"/>
  <c r="BF197" i="11"/>
  <c r="BE197" i="11"/>
  <c r="S197" i="11"/>
  <c r="Q197" i="11"/>
  <c r="O197" i="11"/>
  <c r="BJ196" i="11"/>
  <c r="BH196" i="11"/>
  <c r="BG196" i="11"/>
  <c r="BF196" i="11"/>
  <c r="BE196" i="11"/>
  <c r="S196" i="11"/>
  <c r="Q196" i="11"/>
  <c r="O196" i="11"/>
  <c r="BJ193" i="11"/>
  <c r="BH193" i="11"/>
  <c r="BG193" i="11"/>
  <c r="BF193" i="11"/>
  <c r="BE193" i="11"/>
  <c r="S193" i="11"/>
  <c r="Q193" i="11"/>
  <c r="O193" i="11"/>
  <c r="BD193" i="11"/>
  <c r="BJ188" i="11"/>
  <c r="BH188" i="11"/>
  <c r="BG188" i="11"/>
  <c r="BF188" i="11"/>
  <c r="BE188" i="11"/>
  <c r="BD188" i="11"/>
  <c r="S188" i="11"/>
  <c r="Q188" i="11"/>
  <c r="O188" i="11"/>
  <c r="J135" i="11"/>
  <c r="J134" i="11"/>
  <c r="BD134" i="11" s="1"/>
  <c r="J133" i="11"/>
  <c r="J132" i="11"/>
  <c r="J131" i="11"/>
  <c r="J153" i="11"/>
  <c r="J152" i="11"/>
  <c r="BD152" i="11" s="1"/>
  <c r="J151" i="11"/>
  <c r="J100" i="11" s="1"/>
  <c r="J150" i="11"/>
  <c r="J149" i="11"/>
  <c r="J148" i="11"/>
  <c r="J147" i="11"/>
  <c r="BD147" i="11" s="1"/>
  <c r="J146" i="11"/>
  <c r="J145" i="11"/>
  <c r="J144" i="11"/>
  <c r="J143" i="11"/>
  <c r="J142" i="11"/>
  <c r="J141" i="11"/>
  <c r="BD141" i="11" s="1"/>
  <c r="J140" i="11"/>
  <c r="J99" i="11" s="1"/>
  <c r="J139" i="11"/>
  <c r="BD139" i="11" s="1"/>
  <c r="J138" i="11"/>
  <c r="J156" i="11"/>
  <c r="J167" i="11"/>
  <c r="J166" i="11"/>
  <c r="J165" i="11"/>
  <c r="J164" i="11"/>
  <c r="J163" i="11"/>
  <c r="BD163" i="11" s="1"/>
  <c r="J162" i="11"/>
  <c r="J161" i="11"/>
  <c r="J160" i="11"/>
  <c r="J159" i="11"/>
  <c r="J170" i="11"/>
  <c r="J171" i="11"/>
  <c r="BJ257" i="11"/>
  <c r="BH257" i="11"/>
  <c r="BG257" i="11"/>
  <c r="BF257" i="11"/>
  <c r="BE257" i="11"/>
  <c r="S257" i="11"/>
  <c r="Q257" i="11"/>
  <c r="O257" i="11"/>
  <c r="BD257" i="11"/>
  <c r="BJ256" i="11"/>
  <c r="BH256" i="11"/>
  <c r="BG256" i="11"/>
  <c r="BF256" i="11"/>
  <c r="BE256" i="11"/>
  <c r="BD256" i="11"/>
  <c r="S256" i="11"/>
  <c r="Q256" i="11"/>
  <c r="O256" i="11"/>
  <c r="BJ255" i="11"/>
  <c r="BH255" i="11"/>
  <c r="BG255" i="11"/>
  <c r="BF255" i="11"/>
  <c r="BE255" i="11"/>
  <c r="BD255" i="11"/>
  <c r="S255" i="11"/>
  <c r="Q255" i="11"/>
  <c r="O255" i="11"/>
  <c r="BJ254" i="11"/>
  <c r="BH254" i="11"/>
  <c r="BG254" i="11"/>
  <c r="BF254" i="11"/>
  <c r="BE254" i="11"/>
  <c r="BD254" i="11"/>
  <c r="S254" i="11"/>
  <c r="Q254" i="11"/>
  <c r="O254" i="11"/>
  <c r="BJ253" i="11"/>
  <c r="BH253" i="11"/>
  <c r="BG253" i="11"/>
  <c r="BF253" i="11"/>
  <c r="BE253" i="11"/>
  <c r="S253" i="11"/>
  <c r="Q253" i="11"/>
  <c r="O253" i="11"/>
  <c r="BD253" i="11"/>
  <c r="BJ250" i="11"/>
  <c r="BH250" i="11"/>
  <c r="BG250" i="11"/>
  <c r="BF250" i="11"/>
  <c r="BE250" i="11"/>
  <c r="S250" i="11"/>
  <c r="Q250" i="11"/>
  <c r="O250" i="11"/>
  <c r="BD250" i="11"/>
  <c r="J106" i="11"/>
  <c r="J104" i="11"/>
  <c r="BJ186" i="11"/>
  <c r="BH186" i="11"/>
  <c r="BG186" i="11"/>
  <c r="BF186" i="11"/>
  <c r="BE186" i="11"/>
  <c r="BD186" i="11"/>
  <c r="S186" i="11"/>
  <c r="Q186" i="11"/>
  <c r="O186" i="11"/>
  <c r="BJ182" i="11"/>
  <c r="BH182" i="11"/>
  <c r="BG182" i="11"/>
  <c r="BF182" i="11"/>
  <c r="BE182" i="11"/>
  <c r="S182" i="11"/>
  <c r="Q182" i="11"/>
  <c r="O182" i="11"/>
  <c r="BD182" i="11"/>
  <c r="BJ179" i="11"/>
  <c r="BH179" i="11"/>
  <c r="BG179" i="11"/>
  <c r="BF179" i="11"/>
  <c r="BE179" i="11"/>
  <c r="S179" i="11"/>
  <c r="Q179" i="11"/>
  <c r="O179" i="11"/>
  <c r="BD179" i="11"/>
  <c r="BJ178" i="11"/>
  <c r="BH178" i="11"/>
  <c r="BG178" i="11"/>
  <c r="BF178" i="11"/>
  <c r="BE178" i="11"/>
  <c r="BD178" i="11"/>
  <c r="S178" i="11"/>
  <c r="Q178" i="11"/>
  <c r="O178" i="11"/>
  <c r="BJ177" i="11"/>
  <c r="BH177" i="11"/>
  <c r="BG177" i="11"/>
  <c r="BF177" i="11"/>
  <c r="BE177" i="11"/>
  <c r="BD177" i="11"/>
  <c r="S177" i="11"/>
  <c r="Q177" i="11"/>
  <c r="O177" i="11"/>
  <c r="BJ176" i="11"/>
  <c r="BH176" i="11"/>
  <c r="BG176" i="11"/>
  <c r="BF176" i="11"/>
  <c r="BE176" i="11"/>
  <c r="BD176" i="11"/>
  <c r="S176" i="11"/>
  <c r="Q176" i="11"/>
  <c r="O176" i="11"/>
  <c r="BJ163" i="11"/>
  <c r="BH163" i="11"/>
  <c r="BG163" i="11"/>
  <c r="BF163" i="11"/>
  <c r="BE163" i="11"/>
  <c r="S163" i="11"/>
  <c r="Q163" i="11"/>
  <c r="O163" i="11"/>
  <c r="BJ152" i="11"/>
  <c r="BH152" i="11"/>
  <c r="BG152" i="11"/>
  <c r="BF152" i="11"/>
  <c r="BE152" i="11"/>
  <c r="S152" i="11"/>
  <c r="Q152" i="11"/>
  <c r="O152" i="11"/>
  <c r="BJ147" i="11"/>
  <c r="BH147" i="11"/>
  <c r="BG147" i="11"/>
  <c r="BF147" i="11"/>
  <c r="BE147" i="11"/>
  <c r="S147" i="11"/>
  <c r="Q147" i="11"/>
  <c r="O147" i="11"/>
  <c r="BJ141" i="11"/>
  <c r="BH141" i="11"/>
  <c r="BG141" i="11"/>
  <c r="BF141" i="11"/>
  <c r="BE141" i="11"/>
  <c r="S141" i="11"/>
  <c r="Q141" i="11"/>
  <c r="O141" i="11"/>
  <c r="BJ139" i="11"/>
  <c r="BH139" i="11"/>
  <c r="BG139" i="11"/>
  <c r="BF139" i="11"/>
  <c r="BE139" i="11"/>
  <c r="S139" i="11"/>
  <c r="Q139" i="11"/>
  <c r="O139" i="11"/>
  <c r="BJ138" i="11"/>
  <c r="BH138" i="11"/>
  <c r="BG138" i="11"/>
  <c r="BF138" i="11"/>
  <c r="BE138" i="11"/>
  <c r="BD138" i="11"/>
  <c r="S138" i="11"/>
  <c r="Q138" i="11"/>
  <c r="O138" i="11"/>
  <c r="BJ137" i="11"/>
  <c r="BH137" i="11"/>
  <c r="BG137" i="11"/>
  <c r="BF137" i="11"/>
  <c r="BE137" i="11"/>
  <c r="S137" i="11"/>
  <c r="Q137" i="11"/>
  <c r="O137" i="11"/>
  <c r="BJ134" i="11"/>
  <c r="BH134" i="11"/>
  <c r="BG134" i="11"/>
  <c r="BF134" i="11"/>
  <c r="BE134" i="11"/>
  <c r="S134" i="11"/>
  <c r="Q134" i="11"/>
  <c r="O134" i="11"/>
  <c r="BJ129" i="11"/>
  <c r="BH129" i="11"/>
  <c r="BG129" i="11"/>
  <c r="BF129" i="11"/>
  <c r="BE129" i="11"/>
  <c r="S129" i="11"/>
  <c r="Q129" i="11"/>
  <c r="O129" i="11"/>
  <c r="BD129" i="11"/>
  <c r="E120" i="11"/>
  <c r="J108" i="11"/>
  <c r="J107" i="11"/>
  <c r="J105" i="11"/>
  <c r="J103" i="11"/>
  <c r="J102" i="11"/>
  <c r="J101" i="11"/>
  <c r="J98" i="11"/>
  <c r="J91" i="11"/>
  <c r="J90" i="11"/>
  <c r="F88" i="11"/>
  <c r="E86" i="11"/>
  <c r="J17" i="11"/>
  <c r="E17" i="11"/>
  <c r="F91" i="11" s="1"/>
  <c r="J16" i="11"/>
  <c r="J14" i="11"/>
  <c r="E14" i="11"/>
  <c r="F90" i="11" s="1"/>
  <c r="J13" i="11"/>
  <c r="J11" i="11"/>
  <c r="J88" i="11" s="1"/>
  <c r="E7" i="11"/>
  <c r="E84" i="11" s="1"/>
  <c r="J221" i="16"/>
  <c r="E221" i="16"/>
  <c r="J220" i="16"/>
  <c r="E220" i="16"/>
  <c r="J219" i="16"/>
  <c r="E219" i="16"/>
  <c r="J218" i="16"/>
  <c r="E218" i="16"/>
  <c r="J217" i="16"/>
  <c r="E217" i="16"/>
  <c r="J215" i="16"/>
  <c r="BD215" i="16" s="1"/>
  <c r="E215" i="16"/>
  <c r="J214" i="16"/>
  <c r="BD214" i="16" s="1"/>
  <c r="E214" i="16"/>
  <c r="J213" i="16"/>
  <c r="E213" i="16"/>
  <c r="J212" i="16"/>
  <c r="E212" i="16"/>
  <c r="J211" i="16"/>
  <c r="E211" i="16"/>
  <c r="J210" i="16"/>
  <c r="E210" i="16"/>
  <c r="J209" i="16"/>
  <c r="BD209" i="16" s="1"/>
  <c r="E209" i="16"/>
  <c r="J208" i="16"/>
  <c r="E208" i="16"/>
  <c r="J207" i="16"/>
  <c r="J206" i="16"/>
  <c r="E206" i="16"/>
  <c r="J205" i="16"/>
  <c r="E205" i="16"/>
  <c r="J203" i="16"/>
  <c r="J202" i="16"/>
  <c r="J201" i="16"/>
  <c r="J200" i="16"/>
  <c r="E200" i="16"/>
  <c r="J199" i="16"/>
  <c r="E199" i="16"/>
  <c r="J198" i="16"/>
  <c r="E198" i="16"/>
  <c r="J197" i="16"/>
  <c r="E197" i="16"/>
  <c r="J196" i="16"/>
  <c r="E196" i="16"/>
  <c r="J195" i="16"/>
  <c r="E195" i="16"/>
  <c r="J194" i="16"/>
  <c r="E194" i="16"/>
  <c r="J192" i="16"/>
  <c r="E192" i="16"/>
  <c r="J191" i="16"/>
  <c r="E191" i="16"/>
  <c r="J190" i="16"/>
  <c r="E190" i="16"/>
  <c r="J189" i="16"/>
  <c r="BD189" i="16" s="1"/>
  <c r="E189" i="16"/>
  <c r="J188" i="16"/>
  <c r="E188" i="16"/>
  <c r="J187" i="16"/>
  <c r="E187" i="16"/>
  <c r="J186" i="16"/>
  <c r="E186" i="16"/>
  <c r="J185" i="16"/>
  <c r="BD185" i="16" s="1"/>
  <c r="E185" i="16"/>
  <c r="J184" i="16"/>
  <c r="J104" i="16" s="1"/>
  <c r="E184" i="16"/>
  <c r="J183" i="16"/>
  <c r="J103" i="16" s="1"/>
  <c r="E183" i="16"/>
  <c r="J182" i="16"/>
  <c r="BD182" i="16" s="1"/>
  <c r="E182" i="16"/>
  <c r="J181" i="16"/>
  <c r="BD181" i="16" s="1"/>
  <c r="E181" i="16"/>
  <c r="J180" i="16"/>
  <c r="BD180" i="16" s="1"/>
  <c r="E180" i="16"/>
  <c r="J179" i="16"/>
  <c r="BD179" i="16" s="1"/>
  <c r="E179" i="16"/>
  <c r="J178" i="16"/>
  <c r="J102" i="16" s="1"/>
  <c r="E178" i="16"/>
  <c r="J177" i="16"/>
  <c r="E177" i="16"/>
  <c r="J176" i="16"/>
  <c r="E176" i="16"/>
  <c r="J175" i="16"/>
  <c r="E175" i="16"/>
  <c r="J174" i="16"/>
  <c r="E174" i="16"/>
  <c r="J173" i="16"/>
  <c r="E173" i="16"/>
  <c r="J172" i="16"/>
  <c r="E172" i="16"/>
  <c r="J171" i="16"/>
  <c r="E171" i="16"/>
  <c r="J170" i="16"/>
  <c r="E170" i="16"/>
  <c r="J169" i="16"/>
  <c r="E169" i="16"/>
  <c r="J168" i="16"/>
  <c r="E168" i="16"/>
  <c r="J167" i="16"/>
  <c r="E167" i="16"/>
  <c r="J166" i="16"/>
  <c r="E166" i="16"/>
  <c r="J165" i="16"/>
  <c r="E165" i="16"/>
  <c r="J164" i="16"/>
  <c r="E164" i="16"/>
  <c r="J163" i="16"/>
  <c r="E163" i="16"/>
  <c r="J162" i="16"/>
  <c r="E162" i="16"/>
  <c r="J161" i="16"/>
  <c r="E161" i="16"/>
  <c r="J160" i="16"/>
  <c r="E160" i="16"/>
  <c r="J158" i="16"/>
  <c r="E158" i="16"/>
  <c r="J157" i="16"/>
  <c r="E157" i="16"/>
  <c r="J156" i="16"/>
  <c r="E156" i="16"/>
  <c r="J155" i="16"/>
  <c r="E155" i="16"/>
  <c r="J153" i="16"/>
  <c r="E153" i="16"/>
  <c r="J152" i="16"/>
  <c r="E152" i="16"/>
  <c r="J151" i="16"/>
  <c r="E151" i="16"/>
  <c r="J150" i="16"/>
  <c r="BD150" i="16" s="1"/>
  <c r="E150" i="16"/>
  <c r="J149" i="16"/>
  <c r="E149" i="16"/>
  <c r="J148" i="16"/>
  <c r="E148" i="16"/>
  <c r="J147" i="16"/>
  <c r="E147" i="16"/>
  <c r="J146" i="16"/>
  <c r="E146" i="16"/>
  <c r="J145" i="16"/>
  <c r="E145" i="16"/>
  <c r="J144" i="16"/>
  <c r="BD144" i="16" s="1"/>
  <c r="E144" i="16"/>
  <c r="J143" i="16"/>
  <c r="J100" i="16" s="1"/>
  <c r="E143" i="16"/>
  <c r="J142" i="16"/>
  <c r="BD142" i="16" s="1"/>
  <c r="E142" i="16"/>
  <c r="J140" i="16"/>
  <c r="BD140" i="16" s="1"/>
  <c r="E140" i="16"/>
  <c r="J139" i="16"/>
  <c r="J99" i="16" s="1"/>
  <c r="E139" i="16"/>
  <c r="J138" i="16"/>
  <c r="E138" i="16"/>
  <c r="J136" i="16"/>
  <c r="E136" i="16"/>
  <c r="J135" i="16"/>
  <c r="E135" i="16"/>
  <c r="J134" i="16"/>
  <c r="E134" i="16"/>
  <c r="J133" i="16"/>
  <c r="E133" i="16"/>
  <c r="J132" i="16"/>
  <c r="E132" i="16"/>
  <c r="BJ216" i="16"/>
  <c r="BH216" i="16"/>
  <c r="BG216" i="16"/>
  <c r="BF216" i="16"/>
  <c r="BE216" i="16"/>
  <c r="S216" i="16"/>
  <c r="Q216" i="16"/>
  <c r="O216" i="16"/>
  <c r="BJ215" i="16"/>
  <c r="BH215" i="16"/>
  <c r="BG215" i="16"/>
  <c r="BF215" i="16"/>
  <c r="BE215" i="16"/>
  <c r="S215" i="16"/>
  <c r="Q215" i="16"/>
  <c r="O215" i="16"/>
  <c r="BJ214" i="16"/>
  <c r="BH214" i="16"/>
  <c r="BG214" i="16"/>
  <c r="BF214" i="16"/>
  <c r="BE214" i="16"/>
  <c r="S214" i="16"/>
  <c r="Q214" i="16"/>
  <c r="O214" i="16"/>
  <c r="BJ209" i="16"/>
  <c r="BH209" i="16"/>
  <c r="BG209" i="16"/>
  <c r="BF209" i="16"/>
  <c r="BE209" i="16"/>
  <c r="S209" i="16"/>
  <c r="Q209" i="16"/>
  <c r="O209" i="16"/>
  <c r="BJ205" i="16"/>
  <c r="BH205" i="16"/>
  <c r="BG205" i="16"/>
  <c r="BF205" i="16"/>
  <c r="BE205" i="16"/>
  <c r="S205" i="16"/>
  <c r="Q205" i="16"/>
  <c r="O205" i="16"/>
  <c r="BJ189" i="16"/>
  <c r="BH189" i="16"/>
  <c r="BG189" i="16"/>
  <c r="BF189" i="16"/>
  <c r="BE189" i="16"/>
  <c r="S189" i="16"/>
  <c r="Q189" i="16"/>
  <c r="O189" i="16"/>
  <c r="BJ185" i="16"/>
  <c r="BH185" i="16"/>
  <c r="BG185" i="16"/>
  <c r="BF185" i="16"/>
  <c r="BE185" i="16"/>
  <c r="S185" i="16"/>
  <c r="S184" i="16" s="1"/>
  <c r="Q185" i="16"/>
  <c r="O185" i="16"/>
  <c r="O184" i="16" s="1"/>
  <c r="BJ182" i="16"/>
  <c r="BH182" i="16"/>
  <c r="BG182" i="16"/>
  <c r="BF182" i="16"/>
  <c r="BE182" i="16"/>
  <c r="S182" i="16"/>
  <c r="Q182" i="16"/>
  <c r="O182" i="16"/>
  <c r="BJ181" i="16"/>
  <c r="BH181" i="16"/>
  <c r="BG181" i="16"/>
  <c r="BF181" i="16"/>
  <c r="BE181" i="16"/>
  <c r="S181" i="16"/>
  <c r="Q181" i="16"/>
  <c r="O181" i="16"/>
  <c r="BJ180" i="16"/>
  <c r="BH180" i="16"/>
  <c r="BG180" i="16"/>
  <c r="BF180" i="16"/>
  <c r="BE180" i="16"/>
  <c r="S180" i="16"/>
  <c r="Q180" i="16"/>
  <c r="O180" i="16"/>
  <c r="BJ179" i="16"/>
  <c r="BH179" i="16"/>
  <c r="BG179" i="16"/>
  <c r="BF179" i="16"/>
  <c r="BE179" i="16"/>
  <c r="S179" i="16"/>
  <c r="Q179" i="16"/>
  <c r="O179" i="16"/>
  <c r="BJ166" i="16"/>
  <c r="BH166" i="16"/>
  <c r="BG166" i="16"/>
  <c r="BF166" i="16"/>
  <c r="BE166" i="16"/>
  <c r="S166" i="16"/>
  <c r="Q166" i="16"/>
  <c r="O166" i="16"/>
  <c r="BD166" i="16"/>
  <c r="BJ155" i="16"/>
  <c r="BH155" i="16"/>
  <c r="BG155" i="16"/>
  <c r="BF155" i="16"/>
  <c r="BE155" i="16"/>
  <c r="BD155" i="16"/>
  <c r="S155" i="16"/>
  <c r="Q155" i="16"/>
  <c r="O155" i="16"/>
  <c r="BJ150" i="16"/>
  <c r="BH150" i="16"/>
  <c r="BG150" i="16"/>
  <c r="BF150" i="16"/>
  <c r="BE150" i="16"/>
  <c r="S150" i="16"/>
  <c r="Q150" i="16"/>
  <c r="O150" i="16"/>
  <c r="BJ144" i="16"/>
  <c r="BH144" i="16"/>
  <c r="BG144" i="16"/>
  <c r="BF144" i="16"/>
  <c r="BE144" i="16"/>
  <c r="S144" i="16"/>
  <c r="Q144" i="16"/>
  <c r="O144" i="16"/>
  <c r="BJ142" i="16"/>
  <c r="BH142" i="16"/>
  <c r="BG142" i="16"/>
  <c r="BF142" i="16"/>
  <c r="BE142" i="16"/>
  <c r="S142" i="16"/>
  <c r="Q142" i="16"/>
  <c r="O142" i="16"/>
  <c r="BJ141" i="16"/>
  <c r="BH141" i="16"/>
  <c r="BG141" i="16"/>
  <c r="BF141" i="16"/>
  <c r="BE141" i="16"/>
  <c r="S141" i="16"/>
  <c r="Q141" i="16"/>
  <c r="O141" i="16"/>
  <c r="BJ140" i="16"/>
  <c r="BH140" i="16"/>
  <c r="BG140" i="16"/>
  <c r="BF140" i="16"/>
  <c r="BE140" i="16"/>
  <c r="S140" i="16"/>
  <c r="Q140" i="16"/>
  <c r="O140" i="16"/>
  <c r="BJ137" i="16"/>
  <c r="BH137" i="16"/>
  <c r="BG137" i="16"/>
  <c r="BF137" i="16"/>
  <c r="BE137" i="16"/>
  <c r="S137" i="16"/>
  <c r="Q137" i="16"/>
  <c r="O137" i="16"/>
  <c r="BJ132" i="16"/>
  <c r="BH132" i="16"/>
  <c r="BG132" i="16"/>
  <c r="BF132" i="16"/>
  <c r="BE132" i="16"/>
  <c r="S132" i="16"/>
  <c r="Q132" i="16"/>
  <c r="Q131" i="16" s="1"/>
  <c r="O132" i="16"/>
  <c r="BD132" i="16"/>
  <c r="E121" i="16"/>
  <c r="J109" i="16"/>
  <c r="J108" i="16"/>
  <c r="J107" i="16"/>
  <c r="J106" i="16"/>
  <c r="J92" i="16"/>
  <c r="J91" i="16"/>
  <c r="F89" i="16"/>
  <c r="E87" i="16"/>
  <c r="J18" i="16"/>
  <c r="E18" i="16"/>
  <c r="F92" i="16" s="1"/>
  <c r="J17" i="16"/>
  <c r="J15" i="16"/>
  <c r="E15" i="16"/>
  <c r="F91" i="16" s="1"/>
  <c r="J14" i="16"/>
  <c r="J12" i="16"/>
  <c r="J123" i="16" s="1"/>
  <c r="E7" i="16"/>
  <c r="E85" i="16" s="1"/>
  <c r="Q184" i="16" l="1"/>
  <c r="S139" i="16"/>
  <c r="Q139" i="16"/>
  <c r="O143" i="16"/>
  <c r="Q143" i="16"/>
  <c r="O131" i="16"/>
  <c r="Q151" i="11"/>
  <c r="BJ140" i="11"/>
  <c r="S131" i="16"/>
  <c r="O178" i="16"/>
  <c r="O130" i="16" s="1"/>
  <c r="BJ178" i="16"/>
  <c r="BJ143" i="16"/>
  <c r="Q204" i="16"/>
  <c r="Q183" i="16" s="1"/>
  <c r="J137" i="16"/>
  <c r="BD137" i="16" s="1"/>
  <c r="J154" i="16"/>
  <c r="J101" i="16" s="1"/>
  <c r="J159" i="16"/>
  <c r="J193" i="16"/>
  <c r="S154" i="16"/>
  <c r="J204" i="16"/>
  <c r="J105" i="16" s="1"/>
  <c r="Q178" i="16"/>
  <c r="BJ184" i="16"/>
  <c r="O154" i="16"/>
  <c r="J131" i="16"/>
  <c r="J141" i="16"/>
  <c r="BD141" i="16" s="1"/>
  <c r="J216" i="16"/>
  <c r="BJ199" i="11"/>
  <c r="O151" i="11"/>
  <c r="BJ151" i="11"/>
  <c r="Q175" i="11"/>
  <c r="S234" i="11"/>
  <c r="BJ136" i="11"/>
  <c r="BJ210" i="11"/>
  <c r="S199" i="11"/>
  <c r="O195" i="11"/>
  <c r="Q234" i="11"/>
  <c r="Q195" i="11"/>
  <c r="Q199" i="11"/>
  <c r="BJ195" i="11"/>
  <c r="O210" i="11"/>
  <c r="O234" i="11"/>
  <c r="BJ234" i="11"/>
  <c r="S210" i="11"/>
  <c r="O246" i="11"/>
  <c r="O240" i="11" s="1"/>
  <c r="O239" i="11" s="1"/>
  <c r="S195" i="11"/>
  <c r="BD196" i="11"/>
  <c r="BJ175" i="11"/>
  <c r="BD137" i="11"/>
  <c r="E118" i="11"/>
  <c r="Q246" i="11"/>
  <c r="Q240" i="11" s="1"/>
  <c r="Q239" i="11" s="1"/>
  <c r="O199" i="11"/>
  <c r="O181" i="11" s="1"/>
  <c r="O180" i="11" s="1"/>
  <c r="BJ246" i="11"/>
  <c r="BJ240" i="11" s="1"/>
  <c r="BJ239" i="11" s="1"/>
  <c r="J122" i="11"/>
  <c r="Q140" i="11"/>
  <c r="S246" i="11"/>
  <c r="S240" i="11" s="1"/>
  <c r="S239" i="11" s="1"/>
  <c r="BD197" i="11"/>
  <c r="S151" i="11"/>
  <c r="Q136" i="11"/>
  <c r="S136" i="11"/>
  <c r="O175" i="11"/>
  <c r="O136" i="11"/>
  <c r="O140" i="11"/>
  <c r="S140" i="11"/>
  <c r="S175" i="11"/>
  <c r="F124" i="11"/>
  <c r="BJ139" i="16"/>
  <c r="O139" i="16"/>
  <c r="BD205" i="16"/>
  <c r="BJ131" i="16"/>
  <c r="S178" i="16"/>
  <c r="BJ154" i="16"/>
  <c r="S143" i="16"/>
  <c r="O204" i="16"/>
  <c r="O183" i="16" s="1"/>
  <c r="S204" i="16"/>
  <c r="S183" i="16" s="1"/>
  <c r="BJ204" i="16"/>
  <c r="Q154" i="16"/>
  <c r="J89" i="16"/>
  <c r="F125" i="16"/>
  <c r="E119" i="16"/>
  <c r="J223" i="16" l="1"/>
  <c r="J129" i="16" s="1"/>
  <c r="BJ183" i="16"/>
  <c r="J350" i="11"/>
  <c r="J128" i="11" s="1"/>
  <c r="Q130" i="16"/>
  <c r="Q129" i="16" s="1"/>
  <c r="BD216" i="16"/>
  <c r="O129" i="16"/>
  <c r="BJ130" i="16"/>
  <c r="BJ181" i="11"/>
  <c r="BJ180" i="11" s="1"/>
  <c r="BJ128" i="11" s="1"/>
  <c r="S181" i="11"/>
  <c r="S180" i="11" s="1"/>
  <c r="Q181" i="11"/>
  <c r="Q180" i="11" s="1"/>
  <c r="Q128" i="11" s="1"/>
  <c r="S128" i="11"/>
  <c r="O128" i="11"/>
  <c r="S130" i="16"/>
  <c r="S129" i="16" s="1"/>
  <c r="J97" i="16"/>
  <c r="J98" i="16"/>
  <c r="BJ129" i="16" l="1"/>
  <c r="J97" i="11"/>
  <c r="J96" i="11"/>
  <c r="J96" i="16"/>
  <c r="J30" i="16"/>
  <c r="J243" i="12"/>
  <c r="J260" i="12"/>
  <c r="J258" i="12"/>
  <c r="BD258" i="12" s="1"/>
  <c r="J255" i="12"/>
  <c r="BD255" i="12" s="1"/>
  <c r="J253" i="12"/>
  <c r="J249" i="12"/>
  <c r="J248" i="12"/>
  <c r="J109" i="12" s="1"/>
  <c r="J246" i="12"/>
  <c r="J245" i="12"/>
  <c r="J244" i="12"/>
  <c r="J242" i="12"/>
  <c r="J240" i="12"/>
  <c r="J238" i="12"/>
  <c r="J107" i="12" s="1"/>
  <c r="J236" i="12"/>
  <c r="J234" i="12"/>
  <c r="J232" i="12"/>
  <c r="J230" i="12"/>
  <c r="J228" i="12"/>
  <c r="BD228" i="12" s="1"/>
  <c r="J226" i="12"/>
  <c r="J224" i="12"/>
  <c r="J222" i="12"/>
  <c r="J220" i="12"/>
  <c r="J218" i="12"/>
  <c r="J216" i="12"/>
  <c r="BD216" i="12" s="1"/>
  <c r="J215" i="12"/>
  <c r="BD215" i="12" s="1"/>
  <c r="J213" i="12"/>
  <c r="J212" i="12"/>
  <c r="J211" i="12"/>
  <c r="J210" i="12"/>
  <c r="J208" i="12"/>
  <c r="J207" i="12"/>
  <c r="J205" i="12"/>
  <c r="BD205" i="12" s="1"/>
  <c r="J202" i="12"/>
  <c r="J200" i="12"/>
  <c r="J198" i="12"/>
  <c r="J196" i="12"/>
  <c r="J195" i="12"/>
  <c r="J193" i="12"/>
  <c r="J191" i="12"/>
  <c r="J189" i="12"/>
  <c r="BD189" i="12" s="1"/>
  <c r="J188" i="12"/>
  <c r="J186" i="12"/>
  <c r="J184" i="12"/>
  <c r="J104" i="12" s="1"/>
  <c r="J182" i="12"/>
  <c r="BD182" i="12" s="1"/>
  <c r="J180" i="12"/>
  <c r="J178" i="12"/>
  <c r="J102" i="12" s="1"/>
  <c r="J177" i="12"/>
  <c r="J175" i="12"/>
  <c r="J172" i="12"/>
  <c r="J170" i="12"/>
  <c r="J168" i="12"/>
  <c r="J166" i="12"/>
  <c r="BD166" i="12" s="1"/>
  <c r="J164" i="12"/>
  <c r="J162" i="12"/>
  <c r="J160" i="12"/>
  <c r="J158" i="12"/>
  <c r="J155" i="12"/>
  <c r="BD155" i="12" s="1"/>
  <c r="J153" i="12"/>
  <c r="J151" i="12"/>
  <c r="J149" i="12"/>
  <c r="J147" i="12"/>
  <c r="J144" i="12"/>
  <c r="BD144" i="12" s="1"/>
  <c r="J143" i="12"/>
  <c r="J100" i="12" s="1"/>
  <c r="J142" i="12"/>
  <c r="BD142" i="12" s="1"/>
  <c r="J141" i="12"/>
  <c r="J140" i="12"/>
  <c r="BD140" i="12" s="1"/>
  <c r="J138" i="12"/>
  <c r="J137" i="12"/>
  <c r="BD137" i="12" s="1"/>
  <c r="J135" i="12"/>
  <c r="J134" i="12"/>
  <c r="J132" i="12"/>
  <c r="BJ259" i="12"/>
  <c r="BH259" i="12"/>
  <c r="BG259" i="12"/>
  <c r="BF259" i="12"/>
  <c r="BE259" i="12"/>
  <c r="S259" i="12"/>
  <c r="Q259" i="12"/>
  <c r="O259" i="12"/>
  <c r="BD259" i="12"/>
  <c r="BJ258" i="12"/>
  <c r="BH258" i="12"/>
  <c r="BG258" i="12"/>
  <c r="BF258" i="12"/>
  <c r="BE258" i="12"/>
  <c r="S258" i="12"/>
  <c r="Q258" i="12"/>
  <c r="O258" i="12"/>
  <c r="BJ257" i="12"/>
  <c r="BH257" i="12"/>
  <c r="BG257" i="12"/>
  <c r="BF257" i="12"/>
  <c r="BE257" i="12"/>
  <c r="S257" i="12"/>
  <c r="Q257" i="12"/>
  <c r="O257" i="12"/>
  <c r="BJ256" i="12"/>
  <c r="BH256" i="12"/>
  <c r="BG256" i="12"/>
  <c r="BF256" i="12"/>
  <c r="BE256" i="12"/>
  <c r="BD256" i="12"/>
  <c r="S256" i="12"/>
  <c r="Q256" i="12"/>
  <c r="O256" i="12"/>
  <c r="BJ255" i="12"/>
  <c r="BH255" i="12"/>
  <c r="BG255" i="12"/>
  <c r="BF255" i="12"/>
  <c r="BE255" i="12"/>
  <c r="S255" i="12"/>
  <c r="Q255" i="12"/>
  <c r="O255" i="12"/>
  <c r="BJ252" i="12"/>
  <c r="BH252" i="12"/>
  <c r="BG252" i="12"/>
  <c r="BF252" i="12"/>
  <c r="BE252" i="12"/>
  <c r="S252" i="12"/>
  <c r="Q252" i="12"/>
  <c r="O252" i="12"/>
  <c r="BJ239" i="12"/>
  <c r="BJ238" i="12" s="1"/>
  <c r="BH239" i="12"/>
  <c r="BG239" i="12"/>
  <c r="BF239" i="12"/>
  <c r="BE239" i="12"/>
  <c r="BD239" i="12"/>
  <c r="S239" i="12"/>
  <c r="S238" i="12" s="1"/>
  <c r="Q239" i="12"/>
  <c r="Q238" i="12" s="1"/>
  <c r="O239" i="12"/>
  <c r="O238" i="12" s="1"/>
  <c r="BJ228" i="12"/>
  <c r="BH228" i="12"/>
  <c r="BG228" i="12"/>
  <c r="BF228" i="12"/>
  <c r="BE228" i="12"/>
  <c r="S228" i="12"/>
  <c r="Q228" i="12"/>
  <c r="O228" i="12"/>
  <c r="BJ216" i="12"/>
  <c r="BH216" i="12"/>
  <c r="BG216" i="12"/>
  <c r="BF216" i="12"/>
  <c r="BE216" i="12"/>
  <c r="S216" i="12"/>
  <c r="Q216" i="12"/>
  <c r="O216" i="12"/>
  <c r="BJ215" i="12"/>
  <c r="BH215" i="12"/>
  <c r="BG215" i="12"/>
  <c r="BF215" i="12"/>
  <c r="BE215" i="12"/>
  <c r="S215" i="12"/>
  <c r="Q215" i="12"/>
  <c r="O215" i="12"/>
  <c r="BJ214" i="12"/>
  <c r="BH214" i="12"/>
  <c r="BG214" i="12"/>
  <c r="BF214" i="12"/>
  <c r="BE214" i="12"/>
  <c r="BD214" i="12"/>
  <c r="S214" i="12"/>
  <c r="Q214" i="12"/>
  <c r="O214" i="12"/>
  <c r="O204" i="12" s="1"/>
  <c r="BJ209" i="12"/>
  <c r="BH209" i="12"/>
  <c r="BG209" i="12"/>
  <c r="BF209" i="12"/>
  <c r="BE209" i="12"/>
  <c r="BD209" i="12"/>
  <c r="S209" i="12"/>
  <c r="Q209" i="12"/>
  <c r="O209" i="12"/>
  <c r="BJ205" i="12"/>
  <c r="BH205" i="12"/>
  <c r="BG205" i="12"/>
  <c r="BF205" i="12"/>
  <c r="BE205" i="12"/>
  <c r="S205" i="12"/>
  <c r="Q205" i="12"/>
  <c r="O205" i="12"/>
  <c r="BJ189" i="12"/>
  <c r="BH189" i="12"/>
  <c r="BG189" i="12"/>
  <c r="BF189" i="12"/>
  <c r="BE189" i="12"/>
  <c r="S189" i="12"/>
  <c r="Q189" i="12"/>
  <c r="O189" i="12"/>
  <c r="BJ185" i="12"/>
  <c r="BH185" i="12"/>
  <c r="BG185" i="12"/>
  <c r="BF185" i="12"/>
  <c r="BE185" i="12"/>
  <c r="S185" i="12"/>
  <c r="Q185" i="12"/>
  <c r="Q184" i="12" s="1"/>
  <c r="O185" i="12"/>
  <c r="O184" i="12" s="1"/>
  <c r="BD185" i="12"/>
  <c r="BJ182" i="12"/>
  <c r="BH182" i="12"/>
  <c r="BG182" i="12"/>
  <c r="BF182" i="12"/>
  <c r="BE182" i="12"/>
  <c r="S182" i="12"/>
  <c r="Q182" i="12"/>
  <c r="O182" i="12"/>
  <c r="BJ181" i="12"/>
  <c r="BH181" i="12"/>
  <c r="BG181" i="12"/>
  <c r="BF181" i="12"/>
  <c r="BE181" i="12"/>
  <c r="BD181" i="12"/>
  <c r="S181" i="12"/>
  <c r="Q181" i="12"/>
  <c r="O181" i="12"/>
  <c r="BJ180" i="12"/>
  <c r="BH180" i="12"/>
  <c r="BG180" i="12"/>
  <c r="BF180" i="12"/>
  <c r="BE180" i="12"/>
  <c r="BD180" i="12"/>
  <c r="S180" i="12"/>
  <c r="Q180" i="12"/>
  <c r="O180" i="12"/>
  <c r="BJ179" i="12"/>
  <c r="BH179" i="12"/>
  <c r="BG179" i="12"/>
  <c r="BF179" i="12"/>
  <c r="BE179" i="12"/>
  <c r="BD179" i="12"/>
  <c r="S179" i="12"/>
  <c r="Q179" i="12"/>
  <c r="O179" i="12"/>
  <c r="BJ166" i="12"/>
  <c r="BH166" i="12"/>
  <c r="BG166" i="12"/>
  <c r="BF166" i="12"/>
  <c r="BE166" i="12"/>
  <c r="S166" i="12"/>
  <c r="Q166" i="12"/>
  <c r="O166" i="12"/>
  <c r="BJ155" i="12"/>
  <c r="BH155" i="12"/>
  <c r="BG155" i="12"/>
  <c r="BF155" i="12"/>
  <c r="BE155" i="12"/>
  <c r="S155" i="12"/>
  <c r="Q155" i="12"/>
  <c r="Q154" i="12" s="1"/>
  <c r="O155" i="12"/>
  <c r="BJ150" i="12"/>
  <c r="BH150" i="12"/>
  <c r="BG150" i="12"/>
  <c r="BF150" i="12"/>
  <c r="BE150" i="12"/>
  <c r="BD150" i="12"/>
  <c r="S150" i="12"/>
  <c r="Q150" i="12"/>
  <c r="O150" i="12"/>
  <c r="BJ144" i="12"/>
  <c r="BH144" i="12"/>
  <c r="BG144" i="12"/>
  <c r="BF144" i="12"/>
  <c r="BE144" i="12"/>
  <c r="S144" i="12"/>
  <c r="S143" i="12" s="1"/>
  <c r="Q144" i="12"/>
  <c r="O144" i="12"/>
  <c r="BJ142" i="12"/>
  <c r="BH142" i="12"/>
  <c r="BG142" i="12"/>
  <c r="BF142" i="12"/>
  <c r="BE142" i="12"/>
  <c r="S142" i="12"/>
  <c r="Q142" i="12"/>
  <c r="O142" i="12"/>
  <c r="BJ141" i="12"/>
  <c r="BH141" i="12"/>
  <c r="BG141" i="12"/>
  <c r="BF141" i="12"/>
  <c r="BE141" i="12"/>
  <c r="BD141" i="12"/>
  <c r="S141" i="12"/>
  <c r="Q141" i="12"/>
  <c r="O141" i="12"/>
  <c r="BJ140" i="12"/>
  <c r="BH140" i="12"/>
  <c r="BG140" i="12"/>
  <c r="BF140" i="12"/>
  <c r="BE140" i="12"/>
  <c r="S140" i="12"/>
  <c r="Q140" i="12"/>
  <c r="O140" i="12"/>
  <c r="BJ137" i="12"/>
  <c r="BH137" i="12"/>
  <c r="BG137" i="12"/>
  <c r="BF137" i="12"/>
  <c r="BE137" i="12"/>
  <c r="S137" i="12"/>
  <c r="Q137" i="12"/>
  <c r="O137" i="12"/>
  <c r="BJ132" i="12"/>
  <c r="BH132" i="12"/>
  <c r="BG132" i="12"/>
  <c r="BF132" i="12"/>
  <c r="BE132" i="12"/>
  <c r="S132" i="12"/>
  <c r="S131" i="12" s="1"/>
  <c r="Q132" i="12"/>
  <c r="Q131" i="12" s="1"/>
  <c r="O132" i="12"/>
  <c r="E121" i="12"/>
  <c r="J108" i="12"/>
  <c r="J106" i="12"/>
  <c r="J103" i="12"/>
  <c r="J101" i="12"/>
  <c r="J99" i="12"/>
  <c r="J92" i="12"/>
  <c r="J91" i="12"/>
  <c r="F89" i="12"/>
  <c r="E87" i="12"/>
  <c r="J18" i="12"/>
  <c r="E18" i="12"/>
  <c r="F92" i="12" s="1"/>
  <c r="J17" i="12"/>
  <c r="J15" i="12"/>
  <c r="E15" i="12"/>
  <c r="F91" i="12" s="1"/>
  <c r="J14" i="12"/>
  <c r="J12" i="12"/>
  <c r="J89" i="12" s="1"/>
  <c r="E7" i="12"/>
  <c r="E85" i="12" s="1"/>
  <c r="AG99" i="1" l="1"/>
  <c r="F34" i="16"/>
  <c r="J34" i="16" s="1"/>
  <c r="J157" i="12"/>
  <c r="J174" i="12"/>
  <c r="J146" i="12"/>
  <c r="J252" i="12"/>
  <c r="BD252" i="12" s="1"/>
  <c r="BJ204" i="12"/>
  <c r="J131" i="12"/>
  <c r="S154" i="12"/>
  <c r="BJ248" i="12"/>
  <c r="BJ178" i="12"/>
  <c r="J257" i="12"/>
  <c r="BD257" i="12" s="1"/>
  <c r="BJ184" i="12"/>
  <c r="J204" i="12"/>
  <c r="J105" i="12" s="1"/>
  <c r="J29" i="11"/>
  <c r="F33" i="11" s="1"/>
  <c r="J95" i="11"/>
  <c r="J33" i="16"/>
  <c r="F125" i="12"/>
  <c r="O248" i="12"/>
  <c r="J123" i="12"/>
  <c r="S248" i="12"/>
  <c r="S178" i="12"/>
  <c r="Q178" i="12"/>
  <c r="O178" i="12"/>
  <c r="S139" i="12"/>
  <c r="Q139" i="12"/>
  <c r="S184" i="12"/>
  <c r="O183" i="12"/>
  <c r="Q248" i="12"/>
  <c r="O143" i="12"/>
  <c r="BJ143" i="12"/>
  <c r="Q143" i="12"/>
  <c r="O131" i="12"/>
  <c r="BJ131" i="12"/>
  <c r="Q204" i="12"/>
  <c r="Q183" i="12" s="1"/>
  <c r="O139" i="12"/>
  <c r="BJ139" i="12"/>
  <c r="O154" i="12"/>
  <c r="BJ154" i="12"/>
  <c r="S204" i="12"/>
  <c r="Q130" i="12"/>
  <c r="BD132" i="12"/>
  <c r="E119" i="12"/>
  <c r="J130" i="12" l="1"/>
  <c r="J39" i="16"/>
  <c r="AN99" i="1" s="1"/>
  <c r="J33" i="11"/>
  <c r="AG96" i="1"/>
  <c r="BJ183" i="12"/>
  <c r="J98" i="12"/>
  <c r="S130" i="12"/>
  <c r="BJ130" i="12"/>
  <c r="J251" i="12"/>
  <c r="J32" i="11"/>
  <c r="O130" i="12"/>
  <c r="O129" i="12" s="1"/>
  <c r="Q129" i="12"/>
  <c r="S183" i="12"/>
  <c r="J320" i="12" l="1"/>
  <c r="J129" i="12" s="1"/>
  <c r="J96" i="12" s="1"/>
  <c r="J97" i="12"/>
  <c r="J38" i="11"/>
  <c r="AN96" i="1" s="1"/>
  <c r="BJ129" i="12"/>
  <c r="S129" i="12"/>
  <c r="J30" i="12" l="1"/>
  <c r="AG97" i="1"/>
  <c r="F34" i="12"/>
  <c r="J34" i="12" s="1"/>
  <c r="J33" i="12"/>
  <c r="J39" i="12" l="1"/>
  <c r="AN97" i="1" s="1"/>
  <c r="J182" i="14"/>
  <c r="BD182" i="14" s="1"/>
  <c r="J181" i="14"/>
  <c r="J180" i="14"/>
  <c r="BD180" i="14" s="1"/>
  <c r="J179" i="14"/>
  <c r="J178" i="14"/>
  <c r="J177" i="14"/>
  <c r="J176" i="14"/>
  <c r="J175" i="14"/>
  <c r="J174" i="14"/>
  <c r="J173" i="14"/>
  <c r="J172" i="14"/>
  <c r="J171" i="14"/>
  <c r="J170" i="14"/>
  <c r="J167" i="14"/>
  <c r="J166" i="14"/>
  <c r="BD166" i="14" s="1"/>
  <c r="J165" i="14"/>
  <c r="J164" i="14"/>
  <c r="J163" i="14"/>
  <c r="J162" i="14"/>
  <c r="J161" i="14"/>
  <c r="J160" i="14"/>
  <c r="J159" i="14"/>
  <c r="J158" i="14"/>
  <c r="J157" i="14"/>
  <c r="J156" i="14"/>
  <c r="J105" i="14"/>
  <c r="BJ189" i="14"/>
  <c r="BJ184" i="14" s="1"/>
  <c r="BH189" i="14"/>
  <c r="BG189" i="14"/>
  <c r="BF189" i="14"/>
  <c r="BE189" i="14"/>
  <c r="S189" i="14"/>
  <c r="Q189" i="14"/>
  <c r="O189" i="14"/>
  <c r="BJ185" i="14"/>
  <c r="BH185" i="14"/>
  <c r="BG185" i="14"/>
  <c r="BF185" i="14"/>
  <c r="BE185" i="14"/>
  <c r="S185" i="14"/>
  <c r="Q185" i="14"/>
  <c r="O185" i="14"/>
  <c r="O184" i="14" s="1"/>
  <c r="BD185" i="14"/>
  <c r="S184" i="14"/>
  <c r="BJ182" i="14"/>
  <c r="BH182" i="14"/>
  <c r="BG182" i="14"/>
  <c r="BF182" i="14"/>
  <c r="BE182" i="14"/>
  <c r="S182" i="14"/>
  <c r="Q182" i="14"/>
  <c r="O182" i="14"/>
  <c r="BJ181" i="14"/>
  <c r="BH181" i="14"/>
  <c r="BG181" i="14"/>
  <c r="BF181" i="14"/>
  <c r="BE181" i="14"/>
  <c r="BD181" i="14"/>
  <c r="S181" i="14"/>
  <c r="Q181" i="14"/>
  <c r="O181" i="14"/>
  <c r="BJ180" i="14"/>
  <c r="BH180" i="14"/>
  <c r="BG180" i="14"/>
  <c r="BF180" i="14"/>
  <c r="BE180" i="14"/>
  <c r="S180" i="14"/>
  <c r="Q180" i="14"/>
  <c r="O180" i="14"/>
  <c r="BJ179" i="14"/>
  <c r="BH179" i="14"/>
  <c r="BG179" i="14"/>
  <c r="BF179" i="14"/>
  <c r="BE179" i="14"/>
  <c r="BD179" i="14"/>
  <c r="S179" i="14"/>
  <c r="Q179" i="14"/>
  <c r="O179" i="14"/>
  <c r="O178" i="14" s="1"/>
  <c r="Q178" i="14"/>
  <c r="BJ166" i="14"/>
  <c r="BH166" i="14"/>
  <c r="BG166" i="14"/>
  <c r="BF166" i="14"/>
  <c r="BE166" i="14"/>
  <c r="S166" i="14"/>
  <c r="Q166" i="14"/>
  <c r="O166" i="14"/>
  <c r="BJ155" i="14"/>
  <c r="BH155" i="14"/>
  <c r="BG155" i="14"/>
  <c r="BF155" i="14"/>
  <c r="BE155" i="14"/>
  <c r="S155" i="14"/>
  <c r="S154" i="14" s="1"/>
  <c r="Q155" i="14"/>
  <c r="Q154" i="14" s="1"/>
  <c r="O155" i="14"/>
  <c r="O154" i="14" s="1"/>
  <c r="BD155" i="14"/>
  <c r="BH150" i="14"/>
  <c r="BG150" i="14"/>
  <c r="BF150" i="14"/>
  <c r="BE150" i="14"/>
  <c r="S150" i="14"/>
  <c r="Q150" i="14"/>
  <c r="O150" i="14"/>
  <c r="BH144" i="14"/>
  <c r="BG144" i="14"/>
  <c r="BF144" i="14"/>
  <c r="BE144" i="14"/>
  <c r="S144" i="14"/>
  <c r="S143" i="14" s="1"/>
  <c r="Q144" i="14"/>
  <c r="Q143" i="14" s="1"/>
  <c r="O144" i="14"/>
  <c r="BH142" i="14"/>
  <c r="BG142" i="14"/>
  <c r="BF142" i="14"/>
  <c r="BE142" i="14"/>
  <c r="S142" i="14"/>
  <c r="Q142" i="14"/>
  <c r="O142" i="14"/>
  <c r="BH141" i="14"/>
  <c r="BG141" i="14"/>
  <c r="BF141" i="14"/>
  <c r="BE141" i="14"/>
  <c r="S141" i="14"/>
  <c r="Q141" i="14"/>
  <c r="O141" i="14"/>
  <c r="BH140" i="14"/>
  <c r="BG140" i="14"/>
  <c r="BF140" i="14"/>
  <c r="BE140" i="14"/>
  <c r="S140" i="14"/>
  <c r="Q140" i="14"/>
  <c r="O140" i="14"/>
  <c r="BH137" i="14"/>
  <c r="BG137" i="14"/>
  <c r="BF137" i="14"/>
  <c r="BE137" i="14"/>
  <c r="S137" i="14"/>
  <c r="Q137" i="14"/>
  <c r="O137" i="14"/>
  <c r="BH132" i="14"/>
  <c r="BG132" i="14"/>
  <c r="BF132" i="14"/>
  <c r="BE132" i="14"/>
  <c r="S132" i="14"/>
  <c r="S131" i="14" s="1"/>
  <c r="Q132" i="14"/>
  <c r="Q131" i="14" s="1"/>
  <c r="O132" i="14"/>
  <c r="E121" i="14"/>
  <c r="J109" i="14"/>
  <c r="J108" i="14"/>
  <c r="J107" i="14"/>
  <c r="J106" i="14"/>
  <c r="J104" i="14"/>
  <c r="J102" i="14"/>
  <c r="J92" i="14"/>
  <c r="J91" i="14"/>
  <c r="F89" i="14"/>
  <c r="E87" i="14"/>
  <c r="J18" i="14"/>
  <c r="E18" i="14"/>
  <c r="F92" i="14" s="1"/>
  <c r="J17" i="14"/>
  <c r="J15" i="14"/>
  <c r="E15" i="14"/>
  <c r="F91" i="14" s="1"/>
  <c r="J14" i="14"/>
  <c r="J12" i="14"/>
  <c r="J123" i="14" s="1"/>
  <c r="E7" i="14"/>
  <c r="E85" i="14" s="1"/>
  <c r="J157" i="20"/>
  <c r="J156" i="20"/>
  <c r="J154" i="20"/>
  <c r="J101" i="20" s="1"/>
  <c r="J140" i="20"/>
  <c r="J159" i="20"/>
  <c r="J158" i="20" s="1"/>
  <c r="J155" i="20"/>
  <c r="J151" i="20"/>
  <c r="J148" i="20"/>
  <c r="J145" i="20"/>
  <c r="J142" i="20"/>
  <c r="BD142" i="20" s="1"/>
  <c r="J137" i="20"/>
  <c r="BD137" i="20" s="1"/>
  <c r="J188" i="15"/>
  <c r="J185" i="15"/>
  <c r="BD182" i="15"/>
  <c r="J173" i="15"/>
  <c r="J171" i="15"/>
  <c r="J162" i="15"/>
  <c r="J159" i="15"/>
  <c r="J156" i="15"/>
  <c r="J192" i="15"/>
  <c r="J191" i="15" s="1"/>
  <c r="J177" i="15"/>
  <c r="J174" i="15"/>
  <c r="J172" i="15"/>
  <c r="J170" i="15"/>
  <c r="J166" i="15"/>
  <c r="J165" i="15" s="1"/>
  <c r="J151" i="15"/>
  <c r="J146" i="15"/>
  <c r="J141" i="15"/>
  <c r="BD141" i="15" s="1"/>
  <c r="J136" i="15"/>
  <c r="J160" i="18"/>
  <c r="J159" i="18" s="1"/>
  <c r="J153" i="18"/>
  <c r="J150" i="18"/>
  <c r="J147" i="18"/>
  <c r="J141" i="18"/>
  <c r="J137" i="18"/>
  <c r="J136" i="18" s="1"/>
  <c r="J135" i="18"/>
  <c r="J187" i="17"/>
  <c r="J186" i="17" s="1"/>
  <c r="J183" i="17"/>
  <c r="J103" i="17" s="1"/>
  <c r="J181" i="17"/>
  <c r="BD181" i="17" s="1"/>
  <c r="J178" i="17"/>
  <c r="J174" i="17"/>
  <c r="J171" i="17"/>
  <c r="J170" i="17"/>
  <c r="J165" i="17"/>
  <c r="J162" i="17"/>
  <c r="J158" i="17"/>
  <c r="J155" i="17"/>
  <c r="BD155" i="17" s="1"/>
  <c r="J152" i="17"/>
  <c r="J149" i="17"/>
  <c r="J145" i="17"/>
  <c r="J142" i="17"/>
  <c r="BD142" i="17" s="1"/>
  <c r="J139" i="17"/>
  <c r="J99" i="17" s="1"/>
  <c r="J135" i="17"/>
  <c r="J135" i="20"/>
  <c r="J132" i="20"/>
  <c r="BD132" i="20" s="1"/>
  <c r="J149" i="15"/>
  <c r="J132" i="15"/>
  <c r="BD132" i="15" s="1"/>
  <c r="J144" i="18"/>
  <c r="J132" i="18"/>
  <c r="J132" i="17"/>
  <c r="BD132" i="17" s="1"/>
  <c r="BJ155" i="20"/>
  <c r="BH155" i="20"/>
  <c r="BG155" i="20"/>
  <c r="BF155" i="20"/>
  <c r="BE155" i="20"/>
  <c r="BD155" i="20"/>
  <c r="S155" i="20"/>
  <c r="Q155" i="20"/>
  <c r="O155" i="20"/>
  <c r="BJ150" i="20"/>
  <c r="BH150" i="20"/>
  <c r="BG150" i="20"/>
  <c r="BF150" i="20"/>
  <c r="BE150" i="20"/>
  <c r="BD150" i="20"/>
  <c r="S150" i="20"/>
  <c r="Q150" i="20"/>
  <c r="O150" i="20"/>
  <c r="BJ144" i="20"/>
  <c r="BH144" i="20"/>
  <c r="BG144" i="20"/>
  <c r="BF144" i="20"/>
  <c r="BE144" i="20"/>
  <c r="S144" i="20"/>
  <c r="S143" i="20" s="1"/>
  <c r="Q144" i="20"/>
  <c r="Q143" i="20" s="1"/>
  <c r="O144" i="20"/>
  <c r="O143" i="20" s="1"/>
  <c r="BD144" i="20"/>
  <c r="BJ142" i="20"/>
  <c r="BH142" i="20"/>
  <c r="BG142" i="20"/>
  <c r="BF142" i="20"/>
  <c r="BE142" i="20"/>
  <c r="S142" i="20"/>
  <c r="Q142" i="20"/>
  <c r="O142" i="20"/>
  <c r="BJ141" i="20"/>
  <c r="BH141" i="20"/>
  <c r="BG141" i="20"/>
  <c r="BF141" i="20"/>
  <c r="BE141" i="20"/>
  <c r="BD141" i="20"/>
  <c r="S141" i="20"/>
  <c r="Q141" i="20"/>
  <c r="O141" i="20"/>
  <c r="BJ140" i="20"/>
  <c r="BH140" i="20"/>
  <c r="BG140" i="20"/>
  <c r="BF140" i="20"/>
  <c r="BE140" i="20"/>
  <c r="BD140" i="20"/>
  <c r="S140" i="20"/>
  <c r="Q140" i="20"/>
  <c r="O140" i="20"/>
  <c r="BJ137" i="20"/>
  <c r="BH137" i="20"/>
  <c r="BG137" i="20"/>
  <c r="BF137" i="20"/>
  <c r="BE137" i="20"/>
  <c r="S137" i="20"/>
  <c r="Q137" i="20"/>
  <c r="O137" i="20"/>
  <c r="BJ132" i="20"/>
  <c r="BJ131" i="20" s="1"/>
  <c r="BH132" i="20"/>
  <c r="BG132" i="20"/>
  <c r="BF132" i="20"/>
  <c r="BE132" i="20"/>
  <c r="S132" i="20"/>
  <c r="S131" i="20" s="1"/>
  <c r="Q132" i="20"/>
  <c r="Q131" i="20" s="1"/>
  <c r="O132" i="20"/>
  <c r="O131" i="20" s="1"/>
  <c r="E121" i="20"/>
  <c r="J109" i="20"/>
  <c r="J108" i="20"/>
  <c r="J107" i="20"/>
  <c r="J106" i="20"/>
  <c r="J104" i="20"/>
  <c r="J103" i="20"/>
  <c r="J102" i="20"/>
  <c r="J100" i="20"/>
  <c r="J99" i="20"/>
  <c r="J92" i="20"/>
  <c r="J91" i="20"/>
  <c r="F89" i="20"/>
  <c r="E87" i="20"/>
  <c r="J18" i="20"/>
  <c r="E18" i="20"/>
  <c r="F92" i="20" s="1"/>
  <c r="J17" i="20"/>
  <c r="J15" i="20"/>
  <c r="E15" i="20"/>
  <c r="F91" i="20" s="1"/>
  <c r="J14" i="20"/>
  <c r="J12" i="20"/>
  <c r="J123" i="20" s="1"/>
  <c r="E7" i="20"/>
  <c r="E85" i="20" s="1"/>
  <c r="J105" i="15"/>
  <c r="BJ189" i="15"/>
  <c r="BH189" i="15"/>
  <c r="BG189" i="15"/>
  <c r="BF189" i="15"/>
  <c r="BE189" i="15"/>
  <c r="BD189" i="15"/>
  <c r="S189" i="15"/>
  <c r="S184" i="15" s="1"/>
  <c r="Q189" i="15"/>
  <c r="O189" i="15"/>
  <c r="BJ185" i="15"/>
  <c r="BH185" i="15"/>
  <c r="BG185" i="15"/>
  <c r="BF185" i="15"/>
  <c r="BE185" i="15"/>
  <c r="BD185" i="15"/>
  <c r="S185" i="15"/>
  <c r="Q185" i="15"/>
  <c r="Q184" i="15" s="1"/>
  <c r="Q183" i="15" s="1"/>
  <c r="O185" i="15"/>
  <c r="O184" i="15" s="1"/>
  <c r="O183" i="15" s="1"/>
  <c r="BJ182" i="15"/>
  <c r="BH182" i="15"/>
  <c r="BG182" i="15"/>
  <c r="BF182" i="15"/>
  <c r="BE182" i="15"/>
  <c r="S182" i="15"/>
  <c r="Q182" i="15"/>
  <c r="O182" i="15"/>
  <c r="BJ181" i="15"/>
  <c r="BH181" i="15"/>
  <c r="BG181" i="15"/>
  <c r="BF181" i="15"/>
  <c r="BE181" i="15"/>
  <c r="BD181" i="15"/>
  <c r="S181" i="15"/>
  <c r="Q181" i="15"/>
  <c r="O181" i="15"/>
  <c r="BJ180" i="15"/>
  <c r="BH180" i="15"/>
  <c r="BG180" i="15"/>
  <c r="BF180" i="15"/>
  <c r="BE180" i="15"/>
  <c r="BD180" i="15"/>
  <c r="S180" i="15"/>
  <c r="Q180" i="15"/>
  <c r="O180" i="15"/>
  <c r="BJ179" i="15"/>
  <c r="BH179" i="15"/>
  <c r="BG179" i="15"/>
  <c r="BF179" i="15"/>
  <c r="BE179" i="15"/>
  <c r="BD179" i="15"/>
  <c r="S179" i="15"/>
  <c r="Q179" i="15"/>
  <c r="O179" i="15"/>
  <c r="S178" i="15"/>
  <c r="BJ166" i="15"/>
  <c r="BH166" i="15"/>
  <c r="BG166" i="15"/>
  <c r="BF166" i="15"/>
  <c r="BE166" i="15"/>
  <c r="S166" i="15"/>
  <c r="Q166" i="15"/>
  <c r="O166" i="15"/>
  <c r="BJ155" i="15"/>
  <c r="BH155" i="15"/>
  <c r="BG155" i="15"/>
  <c r="BF155" i="15"/>
  <c r="BE155" i="15"/>
  <c r="S155" i="15"/>
  <c r="Q155" i="15"/>
  <c r="O155" i="15"/>
  <c r="O154" i="15" s="1"/>
  <c r="BD155" i="15"/>
  <c r="BJ150" i="15"/>
  <c r="BH150" i="15"/>
  <c r="BG150" i="15"/>
  <c r="BF150" i="15"/>
  <c r="BE150" i="15"/>
  <c r="BD150" i="15"/>
  <c r="S150" i="15"/>
  <c r="Q150" i="15"/>
  <c r="O150" i="15"/>
  <c r="BJ144" i="15"/>
  <c r="BH144" i="15"/>
  <c r="BG144" i="15"/>
  <c r="BF144" i="15"/>
  <c r="BE144" i="15"/>
  <c r="S144" i="15"/>
  <c r="S143" i="15" s="1"/>
  <c r="Q144" i="15"/>
  <c r="O144" i="15"/>
  <c r="O143" i="15" s="1"/>
  <c r="BD144" i="15"/>
  <c r="BJ142" i="15"/>
  <c r="BH142" i="15"/>
  <c r="BG142" i="15"/>
  <c r="BF142" i="15"/>
  <c r="BE142" i="15"/>
  <c r="BD142" i="15"/>
  <c r="S142" i="15"/>
  <c r="Q142" i="15"/>
  <c r="O142" i="15"/>
  <c r="BJ141" i="15"/>
  <c r="BH141" i="15"/>
  <c r="BG141" i="15"/>
  <c r="BF141" i="15"/>
  <c r="BE141" i="15"/>
  <c r="S141" i="15"/>
  <c r="Q141" i="15"/>
  <c r="O141" i="15"/>
  <c r="BJ140" i="15"/>
  <c r="BH140" i="15"/>
  <c r="BG140" i="15"/>
  <c r="BF140" i="15"/>
  <c r="BE140" i="15"/>
  <c r="BD140" i="15"/>
  <c r="S140" i="15"/>
  <c r="S139" i="15" s="1"/>
  <c r="Q140" i="15"/>
  <c r="O140" i="15"/>
  <c r="BJ137" i="15"/>
  <c r="BH137" i="15"/>
  <c r="BG137" i="15"/>
  <c r="BF137" i="15"/>
  <c r="BE137" i="15"/>
  <c r="S137" i="15"/>
  <c r="Q137" i="15"/>
  <c r="O137" i="15"/>
  <c r="BD137" i="15"/>
  <c r="BJ132" i="15"/>
  <c r="BH132" i="15"/>
  <c r="BG132" i="15"/>
  <c r="BF132" i="15"/>
  <c r="BE132" i="15"/>
  <c r="S132" i="15"/>
  <c r="Q132" i="15"/>
  <c r="O132" i="15"/>
  <c r="O131" i="15"/>
  <c r="E121" i="15"/>
  <c r="J109" i="15"/>
  <c r="J108" i="15"/>
  <c r="J107" i="15"/>
  <c r="J106" i="15"/>
  <c r="J104" i="15"/>
  <c r="J103" i="15"/>
  <c r="J102" i="15"/>
  <c r="J101" i="15"/>
  <c r="J100" i="15"/>
  <c r="J99" i="15"/>
  <c r="J92" i="15"/>
  <c r="J91" i="15"/>
  <c r="F89" i="15"/>
  <c r="E87" i="15"/>
  <c r="J18" i="15"/>
  <c r="E18" i="15"/>
  <c r="F92" i="15" s="1"/>
  <c r="J17" i="15"/>
  <c r="J15" i="15"/>
  <c r="E15" i="15"/>
  <c r="F91" i="15" s="1"/>
  <c r="J14" i="15"/>
  <c r="J12" i="15"/>
  <c r="J123" i="15" s="1"/>
  <c r="E7" i="15"/>
  <c r="E85" i="15" s="1"/>
  <c r="BJ185" i="17"/>
  <c r="BH185" i="17"/>
  <c r="BG185" i="17"/>
  <c r="BF185" i="17"/>
  <c r="BE185" i="17"/>
  <c r="BD185" i="17"/>
  <c r="S185" i="17"/>
  <c r="Q185" i="17"/>
  <c r="O185" i="17"/>
  <c r="BJ182" i="17"/>
  <c r="BH182" i="17"/>
  <c r="BG182" i="17"/>
  <c r="BF182" i="17"/>
  <c r="BE182" i="17"/>
  <c r="S182" i="17"/>
  <c r="Q182" i="17"/>
  <c r="O182" i="17"/>
  <c r="BJ181" i="17"/>
  <c r="BH181" i="17"/>
  <c r="BG181" i="17"/>
  <c r="BF181" i="17"/>
  <c r="BE181" i="17"/>
  <c r="S181" i="17"/>
  <c r="Q181" i="17"/>
  <c r="O181" i="17"/>
  <c r="BJ180" i="17"/>
  <c r="BH180" i="17"/>
  <c r="BG180" i="17"/>
  <c r="BF180" i="17"/>
  <c r="BE180" i="17"/>
  <c r="BD180" i="17"/>
  <c r="S180" i="17"/>
  <c r="Q180" i="17"/>
  <c r="O180" i="17"/>
  <c r="BJ179" i="17"/>
  <c r="BH179" i="17"/>
  <c r="BG179" i="17"/>
  <c r="BF179" i="17"/>
  <c r="BE179" i="17"/>
  <c r="BD179" i="17"/>
  <c r="S179" i="17"/>
  <c r="Q179" i="17"/>
  <c r="O179" i="17"/>
  <c r="BJ166" i="17"/>
  <c r="BH166" i="17"/>
  <c r="BG166" i="17"/>
  <c r="BF166" i="17"/>
  <c r="BE166" i="17"/>
  <c r="S166" i="17"/>
  <c r="Q166" i="17"/>
  <c r="O166" i="17"/>
  <c r="BD166" i="17"/>
  <c r="BJ155" i="17"/>
  <c r="BH155" i="17"/>
  <c r="BG155" i="17"/>
  <c r="BF155" i="17"/>
  <c r="BE155" i="17"/>
  <c r="S155" i="17"/>
  <c r="Q155" i="17"/>
  <c r="O155" i="17"/>
  <c r="BJ150" i="17"/>
  <c r="BH150" i="17"/>
  <c r="BG150" i="17"/>
  <c r="BF150" i="17"/>
  <c r="BE150" i="17"/>
  <c r="BD150" i="17"/>
  <c r="S150" i="17"/>
  <c r="Q150" i="17"/>
  <c r="O150" i="17"/>
  <c r="BJ144" i="17"/>
  <c r="BH144" i="17"/>
  <c r="BG144" i="17"/>
  <c r="BF144" i="17"/>
  <c r="BE144" i="17"/>
  <c r="S144" i="17"/>
  <c r="S143" i="17" s="1"/>
  <c r="Q144" i="17"/>
  <c r="Q143" i="17" s="1"/>
  <c r="O144" i="17"/>
  <c r="O143" i="17" s="1"/>
  <c r="BD144" i="17"/>
  <c r="BJ142" i="17"/>
  <c r="BH142" i="17"/>
  <c r="BG142" i="17"/>
  <c r="BF142" i="17"/>
  <c r="BE142" i="17"/>
  <c r="S142" i="17"/>
  <c r="Q142" i="17"/>
  <c r="O142" i="17"/>
  <c r="BJ141" i="17"/>
  <c r="BH141" i="17"/>
  <c r="BG141" i="17"/>
  <c r="BF141" i="17"/>
  <c r="BE141" i="17"/>
  <c r="BD141" i="17"/>
  <c r="S141" i="17"/>
  <c r="Q141" i="17"/>
  <c r="O141" i="17"/>
  <c r="BJ140" i="17"/>
  <c r="BH140" i="17"/>
  <c r="BG140" i="17"/>
  <c r="BF140" i="17"/>
  <c r="BE140" i="17"/>
  <c r="BD140" i="17"/>
  <c r="S140" i="17"/>
  <c r="Q140" i="17"/>
  <c r="O140" i="17"/>
  <c r="O139" i="17" s="1"/>
  <c r="BJ137" i="17"/>
  <c r="BH137" i="17"/>
  <c r="BG137" i="17"/>
  <c r="BF137" i="17"/>
  <c r="BE137" i="17"/>
  <c r="S137" i="17"/>
  <c r="Q137" i="17"/>
  <c r="O137" i="17"/>
  <c r="BD137" i="17"/>
  <c r="BJ132" i="17"/>
  <c r="BH132" i="17"/>
  <c r="BG132" i="17"/>
  <c r="BF132" i="17"/>
  <c r="BE132" i="17"/>
  <c r="S132" i="17"/>
  <c r="Q132" i="17"/>
  <c r="Q131" i="17" s="1"/>
  <c r="O132" i="17"/>
  <c r="O131" i="17" s="1"/>
  <c r="E121" i="17"/>
  <c r="J109" i="17"/>
  <c r="J108" i="17"/>
  <c r="J107" i="17"/>
  <c r="J106" i="17"/>
  <c r="J104" i="17"/>
  <c r="J101" i="17"/>
  <c r="J100" i="17"/>
  <c r="J92" i="17"/>
  <c r="J91" i="17"/>
  <c r="F89" i="17"/>
  <c r="E87" i="17"/>
  <c r="J18" i="17"/>
  <c r="E18" i="17"/>
  <c r="F92" i="17" s="1"/>
  <c r="J17" i="17"/>
  <c r="J15" i="17"/>
  <c r="E15" i="17"/>
  <c r="F91" i="17" s="1"/>
  <c r="J14" i="17"/>
  <c r="J12" i="17"/>
  <c r="J123" i="17" s="1"/>
  <c r="E7" i="17"/>
  <c r="E85" i="17" s="1"/>
  <c r="J131" i="18" l="1"/>
  <c r="BJ178" i="17"/>
  <c r="J177" i="17"/>
  <c r="Q139" i="20"/>
  <c r="Q178" i="15"/>
  <c r="J169" i="15"/>
  <c r="S131" i="17"/>
  <c r="S154" i="17"/>
  <c r="J183" i="14"/>
  <c r="J103" i="14" s="1"/>
  <c r="J168" i="14"/>
  <c r="BJ178" i="14"/>
  <c r="BJ154" i="14"/>
  <c r="F125" i="14"/>
  <c r="Q139" i="14"/>
  <c r="S139" i="14"/>
  <c r="O131" i="14"/>
  <c r="O130" i="14" s="1"/>
  <c r="O129" i="14" s="1"/>
  <c r="S178" i="14"/>
  <c r="S183" i="14"/>
  <c r="O143" i="14"/>
  <c r="Q184" i="14"/>
  <c r="Q183" i="14" s="1"/>
  <c r="O139" i="14"/>
  <c r="S130" i="14"/>
  <c r="S129" i="14" s="1"/>
  <c r="Q130" i="14"/>
  <c r="Q129" i="14" s="1"/>
  <c r="O183" i="14"/>
  <c r="BJ183" i="14"/>
  <c r="J89" i="14"/>
  <c r="E119" i="14"/>
  <c r="BJ143" i="20"/>
  <c r="J131" i="20"/>
  <c r="J130" i="20" s="1"/>
  <c r="J160" i="20" s="1"/>
  <c r="BJ154" i="20"/>
  <c r="BD140" i="18"/>
  <c r="J135" i="15"/>
  <c r="BD166" i="15"/>
  <c r="BJ131" i="15"/>
  <c r="J131" i="15"/>
  <c r="BJ154" i="15"/>
  <c r="BJ184" i="15"/>
  <c r="BJ183" i="15" s="1"/>
  <c r="BJ139" i="17"/>
  <c r="J102" i="17"/>
  <c r="J169" i="17"/>
  <c r="J131" i="17"/>
  <c r="J182" i="17"/>
  <c r="BD182" i="17" s="1"/>
  <c r="S154" i="20"/>
  <c r="E119" i="20"/>
  <c r="S139" i="20"/>
  <c r="S130" i="20" s="1"/>
  <c r="S129" i="20" s="1"/>
  <c r="F125" i="20"/>
  <c r="Q154" i="20"/>
  <c r="O139" i="20"/>
  <c r="BJ139" i="20"/>
  <c r="O154" i="20"/>
  <c r="Q130" i="20"/>
  <c r="Q129" i="20" s="1"/>
  <c r="J89" i="20"/>
  <c r="J105" i="20"/>
  <c r="S131" i="15"/>
  <c r="S130" i="15" s="1"/>
  <c r="Q139" i="15"/>
  <c r="F125" i="15"/>
  <c r="J89" i="15"/>
  <c r="S154" i="15"/>
  <c r="BJ178" i="15"/>
  <c r="BJ143" i="15"/>
  <c r="Q154" i="15"/>
  <c r="Q143" i="15"/>
  <c r="O178" i="15"/>
  <c r="S183" i="15"/>
  <c r="Q131" i="15"/>
  <c r="O139" i="15"/>
  <c r="O130" i="15" s="1"/>
  <c r="O129" i="15" s="1"/>
  <c r="BJ139" i="15"/>
  <c r="E119" i="15"/>
  <c r="J89" i="17"/>
  <c r="Q154" i="17"/>
  <c r="S139" i="17"/>
  <c r="S130" i="17" s="1"/>
  <c r="S178" i="17"/>
  <c r="F125" i="17"/>
  <c r="BJ154" i="17"/>
  <c r="Q184" i="17"/>
  <c r="Q183" i="17" s="1"/>
  <c r="BJ143" i="17"/>
  <c r="O178" i="17"/>
  <c r="Q178" i="17"/>
  <c r="O184" i="17"/>
  <c r="O183" i="17" s="1"/>
  <c r="BJ131" i="17"/>
  <c r="O130" i="17"/>
  <c r="BJ184" i="17"/>
  <c r="BJ183" i="17" s="1"/>
  <c r="Q139" i="17"/>
  <c r="O154" i="17"/>
  <c r="S184" i="17"/>
  <c r="S183" i="17" s="1"/>
  <c r="J105" i="17"/>
  <c r="E119" i="17"/>
  <c r="J105" i="18"/>
  <c r="BJ155" i="18"/>
  <c r="BJ154" i="18" s="1"/>
  <c r="BH155" i="18"/>
  <c r="BG155" i="18"/>
  <c r="BF155" i="18"/>
  <c r="BE155" i="18"/>
  <c r="BD155" i="18"/>
  <c r="S155" i="18"/>
  <c r="S154" i="18" s="1"/>
  <c r="Q155" i="18"/>
  <c r="Q154" i="18" s="1"/>
  <c r="O155" i="18"/>
  <c r="O154" i="18" s="1"/>
  <c r="BJ150" i="18"/>
  <c r="BH150" i="18"/>
  <c r="BG150" i="18"/>
  <c r="BF150" i="18"/>
  <c r="BE150" i="18"/>
  <c r="BD150" i="18"/>
  <c r="S150" i="18"/>
  <c r="Q150" i="18"/>
  <c r="O150" i="18"/>
  <c r="BJ144" i="18"/>
  <c r="BH144" i="18"/>
  <c r="BG144" i="18"/>
  <c r="BF144" i="18"/>
  <c r="BE144" i="18"/>
  <c r="S144" i="18"/>
  <c r="Q144" i="18"/>
  <c r="O144" i="18"/>
  <c r="BD144" i="18"/>
  <c r="BJ142" i="18"/>
  <c r="BH142" i="18"/>
  <c r="BG142" i="18"/>
  <c r="BF142" i="18"/>
  <c r="BE142" i="18"/>
  <c r="BD142" i="18"/>
  <c r="S142" i="18"/>
  <c r="Q142" i="18"/>
  <c r="O142" i="18"/>
  <c r="BJ141" i="18"/>
  <c r="BH141" i="18"/>
  <c r="BG141" i="18"/>
  <c r="BF141" i="18"/>
  <c r="BE141" i="18"/>
  <c r="BD141" i="18"/>
  <c r="S141" i="18"/>
  <c r="S139" i="18" s="1"/>
  <c r="Q141" i="18"/>
  <c r="O141" i="18"/>
  <c r="BJ140" i="18"/>
  <c r="BH140" i="18"/>
  <c r="BG140" i="18"/>
  <c r="BF140" i="18"/>
  <c r="BE140" i="18"/>
  <c r="S140" i="18"/>
  <c r="Q140" i="18"/>
  <c r="O140" i="18"/>
  <c r="BJ137" i="18"/>
  <c r="BH137" i="18"/>
  <c r="BG137" i="18"/>
  <c r="BF137" i="18"/>
  <c r="BE137" i="18"/>
  <c r="BD137" i="18"/>
  <c r="S137" i="18"/>
  <c r="Q137" i="18"/>
  <c r="O137" i="18"/>
  <c r="BJ132" i="18"/>
  <c r="BH132" i="18"/>
  <c r="BG132" i="18"/>
  <c r="BF132" i="18"/>
  <c r="BE132" i="18"/>
  <c r="S132" i="18"/>
  <c r="Q132" i="18"/>
  <c r="O132" i="18"/>
  <c r="BD132" i="18"/>
  <c r="E121" i="18"/>
  <c r="J109" i="18"/>
  <c r="J108" i="18"/>
  <c r="J107" i="18"/>
  <c r="J106" i="18"/>
  <c r="J104" i="18"/>
  <c r="J103" i="18"/>
  <c r="J102" i="18"/>
  <c r="J101" i="18"/>
  <c r="J100" i="18"/>
  <c r="J99" i="18"/>
  <c r="J92" i="18"/>
  <c r="J91" i="18"/>
  <c r="F89" i="18"/>
  <c r="E87" i="18"/>
  <c r="J18" i="18"/>
  <c r="E18" i="18"/>
  <c r="F92" i="18" s="1"/>
  <c r="J17" i="18"/>
  <c r="J15" i="18"/>
  <c r="E15" i="18"/>
  <c r="F91" i="18" s="1"/>
  <c r="J14" i="18"/>
  <c r="J12" i="18"/>
  <c r="J89" i="18" s="1"/>
  <c r="E7" i="18"/>
  <c r="E85" i="18" s="1"/>
  <c r="J609" i="2"/>
  <c r="J602" i="2"/>
  <c r="J601" i="2"/>
  <c r="J599" i="2"/>
  <c r="J594" i="2"/>
  <c r="J593" i="2"/>
  <c r="J590" i="2"/>
  <c r="J588" i="2"/>
  <c r="J585" i="2"/>
  <c r="J584" i="2"/>
  <c r="J582" i="2"/>
  <c r="J573" i="2"/>
  <c r="J566" i="2"/>
  <c r="J564" i="2"/>
  <c r="J555" i="2"/>
  <c r="J544" i="2"/>
  <c r="J538" i="2"/>
  <c r="J529" i="2"/>
  <c r="J527" i="2"/>
  <c r="J526" i="2"/>
  <c r="J525" i="2"/>
  <c r="J524" i="2"/>
  <c r="J523" i="2"/>
  <c r="J522" i="2"/>
  <c r="J521" i="2"/>
  <c r="J520" i="2"/>
  <c r="J515" i="2"/>
  <c r="J512" i="2"/>
  <c r="J510" i="2"/>
  <c r="J509" i="2"/>
  <c r="J508" i="2"/>
  <c r="J507" i="2"/>
  <c r="J506" i="2"/>
  <c r="J502" i="2"/>
  <c r="J499" i="2"/>
  <c r="J495" i="2"/>
  <c r="J492" i="2"/>
  <c r="J483" i="2"/>
  <c r="J469" i="2"/>
  <c r="J463" i="2"/>
  <c r="J454" i="2"/>
  <c r="J452" i="2"/>
  <c r="J450" i="2"/>
  <c r="J447" i="2"/>
  <c r="J445" i="2"/>
  <c r="J442" i="2"/>
  <c r="J439" i="2"/>
  <c r="J436" i="2"/>
  <c r="J434" i="2"/>
  <c r="J431" i="2"/>
  <c r="J428" i="2"/>
  <c r="J424" i="2"/>
  <c r="J422" i="2"/>
  <c r="J417" i="2"/>
  <c r="J415" i="2"/>
  <c r="J414" i="2"/>
  <c r="J413" i="2"/>
  <c r="J411" i="2"/>
  <c r="J408" i="2"/>
  <c r="J404" i="2"/>
  <c r="J399" i="2"/>
  <c r="J394" i="2"/>
  <c r="J389" i="2"/>
  <c r="J384" i="2"/>
  <c r="J379" i="2"/>
  <c r="J377" i="2"/>
  <c r="J374" i="2"/>
  <c r="J369" i="2"/>
  <c r="J367" i="2"/>
  <c r="J362" i="2"/>
  <c r="J361" i="2"/>
  <c r="J356" i="2"/>
  <c r="J351" i="2"/>
  <c r="J346" i="2"/>
  <c r="J341" i="2"/>
  <c r="J336" i="2"/>
  <c r="J331" i="2"/>
  <c r="J328" i="2"/>
  <c r="J327" i="2" s="1"/>
  <c r="J326" i="2"/>
  <c r="J325" i="2"/>
  <c r="J324" i="2"/>
  <c r="J322" i="2"/>
  <c r="J320" i="2"/>
  <c r="J319" i="2"/>
  <c r="J318" i="2"/>
  <c r="J315" i="2"/>
  <c r="J314" i="2"/>
  <c r="J311" i="2"/>
  <c r="J307" i="2"/>
  <c r="J306" i="2"/>
  <c r="J303" i="2"/>
  <c r="J299" i="2"/>
  <c r="J295" i="2"/>
  <c r="J292" i="2"/>
  <c r="J288" i="2"/>
  <c r="J287" i="2"/>
  <c r="J284" i="2"/>
  <c r="J281" i="2"/>
  <c r="J278" i="2"/>
  <c r="J272" i="2"/>
  <c r="J271" i="2"/>
  <c r="J266" i="2"/>
  <c r="J264" i="2"/>
  <c r="J260" i="2"/>
  <c r="J256" i="2"/>
  <c r="J253" i="2"/>
  <c r="J252" i="2"/>
  <c r="J248" i="2"/>
  <c r="J247" i="2"/>
  <c r="J243" i="2"/>
  <c r="J239" i="2"/>
  <c r="J236" i="2"/>
  <c r="J232" i="2"/>
  <c r="J227" i="2"/>
  <c r="J225" i="2"/>
  <c r="J224" i="2"/>
  <c r="J223" i="2"/>
  <c r="J221" i="2"/>
  <c r="J220" i="2"/>
  <c r="J217" i="2"/>
  <c r="J212" i="2"/>
  <c r="J208" i="2"/>
  <c r="J205" i="2"/>
  <c r="J201" i="2"/>
  <c r="J191" i="2"/>
  <c r="J188" i="2"/>
  <c r="J185" i="2"/>
  <c r="J182" i="2"/>
  <c r="J173" i="2"/>
  <c r="J170" i="2"/>
  <c r="J169" i="2"/>
  <c r="J166" i="2"/>
  <c r="J163" i="2"/>
  <c r="J160" i="2"/>
  <c r="J157" i="2"/>
  <c r="J155" i="2"/>
  <c r="J152" i="2"/>
  <c r="J149" i="2"/>
  <c r="J148" i="2"/>
  <c r="J147" i="2"/>
  <c r="J144" i="2"/>
  <c r="J137" i="2"/>
  <c r="J612" i="2"/>
  <c r="J597" i="2"/>
  <c r="J580" i="2"/>
  <c r="J553" i="2"/>
  <c r="J542" i="2"/>
  <c r="J519" i="2"/>
  <c r="J518" i="2"/>
  <c r="J514" i="2"/>
  <c r="J513" i="2"/>
  <c r="J503" i="2"/>
  <c r="J501" i="2"/>
  <c r="J498" i="2"/>
  <c r="J494" i="2"/>
  <c r="J493" i="2"/>
  <c r="J491" i="2"/>
  <c r="J490" i="2"/>
  <c r="J489" i="2"/>
  <c r="J488" i="2"/>
  <c r="J487" i="2"/>
  <c r="J486" i="2"/>
  <c r="J482" i="2"/>
  <c r="J481" i="2"/>
  <c r="J480" i="2"/>
  <c r="J479" i="2"/>
  <c r="J478" i="2"/>
  <c r="J477" i="2"/>
  <c r="J476" i="2"/>
  <c r="J475" i="2"/>
  <c r="J474" i="2"/>
  <c r="J473" i="2"/>
  <c r="J472" i="2"/>
  <c r="J468" i="2"/>
  <c r="J467" i="2"/>
  <c r="J466" i="2"/>
  <c r="J462" i="2"/>
  <c r="J461" i="2"/>
  <c r="J460" i="2"/>
  <c r="J459" i="2"/>
  <c r="J458" i="2"/>
  <c r="J420" i="2"/>
  <c r="J409" i="2"/>
  <c r="J405" i="2"/>
  <c r="J402" i="2"/>
  <c r="J397" i="2"/>
  <c r="J392" i="2"/>
  <c r="J387" i="2"/>
  <c r="J382" i="2"/>
  <c r="J375" i="2"/>
  <c r="J372" i="2"/>
  <c r="J365" i="2"/>
  <c r="J359" i="2"/>
  <c r="J354" i="2"/>
  <c r="J349" i="2"/>
  <c r="J344" i="2"/>
  <c r="J339" i="2"/>
  <c r="J334" i="2"/>
  <c r="J321" i="2"/>
  <c r="J282" i="2"/>
  <c r="J269" i="2"/>
  <c r="J226" i="2"/>
  <c r="J132" i="2"/>
  <c r="J123" i="18" l="1"/>
  <c r="Q139" i="18"/>
  <c r="O143" i="18"/>
  <c r="Q143" i="18"/>
  <c r="S143" i="18"/>
  <c r="O131" i="18"/>
  <c r="Q131" i="18"/>
  <c r="J453" i="2"/>
  <c r="J511" i="2"/>
  <c r="O130" i="20"/>
  <c r="O129" i="20" s="1"/>
  <c r="Q130" i="15"/>
  <c r="Q129" i="15" s="1"/>
  <c r="J130" i="18"/>
  <c r="J589" i="2"/>
  <c r="E119" i="18"/>
  <c r="BJ130" i="20"/>
  <c r="BJ129" i="20" s="1"/>
  <c r="J129" i="20"/>
  <c r="BJ143" i="18"/>
  <c r="BJ130" i="15"/>
  <c r="BJ129" i="15" s="1"/>
  <c r="J130" i="15"/>
  <c r="J193" i="15" s="1"/>
  <c r="J129" i="15" s="1"/>
  <c r="J30" i="15" s="1"/>
  <c r="F34" i="15" s="1"/>
  <c r="J34" i="15" s="1"/>
  <c r="BJ130" i="17"/>
  <c r="BJ129" i="17" s="1"/>
  <c r="J130" i="17"/>
  <c r="J97" i="20"/>
  <c r="J98" i="20"/>
  <c r="S129" i="15"/>
  <c r="S129" i="17"/>
  <c r="O129" i="17"/>
  <c r="Q130" i="17"/>
  <c r="Q129" i="17" s="1"/>
  <c r="J98" i="17"/>
  <c r="F125" i="18"/>
  <c r="BJ131" i="18"/>
  <c r="O139" i="18"/>
  <c r="O130" i="18" s="1"/>
  <c r="O129" i="18" s="1"/>
  <c r="BJ139" i="18"/>
  <c r="Q130" i="18"/>
  <c r="Q129" i="18" s="1"/>
  <c r="S131" i="18"/>
  <c r="S130" i="18" s="1"/>
  <c r="S129" i="18" s="1"/>
  <c r="J298" i="2"/>
  <c r="J323" i="2"/>
  <c r="J412" i="2"/>
  <c r="J528" i="2"/>
  <c r="J583" i="2"/>
  <c r="J416" i="2"/>
  <c r="J235" i="2"/>
  <c r="J435" i="2"/>
  <c r="J608" i="2"/>
  <c r="J131" i="2"/>
  <c r="J330" i="2"/>
  <c r="J368" i="2"/>
  <c r="J423" i="2"/>
  <c r="J565" i="2"/>
  <c r="J204" i="2"/>
  <c r="J251" i="2"/>
  <c r="J600" i="2"/>
  <c r="J378" i="2"/>
  <c r="J156" i="2"/>
  <c r="BD101" i="1"/>
  <c r="BC101" i="1"/>
  <c r="BB101" i="1"/>
  <c r="BA101" i="1"/>
  <c r="AZ101" i="1"/>
  <c r="AY101" i="1"/>
  <c r="AX101" i="1"/>
  <c r="AW101" i="1"/>
  <c r="AV101" i="1"/>
  <c r="AT101" i="1" s="1"/>
  <c r="AU101" i="1"/>
  <c r="J161" i="18" l="1"/>
  <c r="J129" i="18" s="1"/>
  <c r="J30" i="18" s="1"/>
  <c r="F34" i="18" s="1"/>
  <c r="J188" i="17"/>
  <c r="J129" i="17" s="1"/>
  <c r="J130" i="2"/>
  <c r="BJ130" i="18"/>
  <c r="BJ129" i="18" s="1"/>
  <c r="J97" i="17"/>
  <c r="J97" i="18"/>
  <c r="J98" i="18"/>
  <c r="J329" i="2"/>
  <c r="J616" i="2" l="1"/>
  <c r="J129" i="2" s="1"/>
  <c r="J96" i="20"/>
  <c r="J30" i="20"/>
  <c r="J96" i="15"/>
  <c r="AG103" i="1"/>
  <c r="J96" i="17"/>
  <c r="J30" i="17"/>
  <c r="J96" i="18"/>
  <c r="AG100" i="1" l="1"/>
  <c r="F34" i="17"/>
  <c r="J34" i="17" s="1"/>
  <c r="J39" i="17" s="1"/>
  <c r="AG104" i="1"/>
  <c r="F34" i="20"/>
  <c r="J34" i="20" s="1"/>
  <c r="J33" i="20"/>
  <c r="J33" i="15"/>
  <c r="J39" i="15" s="1"/>
  <c r="AN103" i="1" s="1"/>
  <c r="J33" i="17"/>
  <c r="J39" i="20" l="1"/>
  <c r="AN104" i="1" s="1"/>
  <c r="AN100" i="1"/>
  <c r="BD103" i="1"/>
  <c r="BC103" i="1"/>
  <c r="BB103" i="1"/>
  <c r="BA103" i="1"/>
  <c r="AZ103" i="1"/>
  <c r="AY103" i="1"/>
  <c r="AX103" i="1"/>
  <c r="AW103" i="1"/>
  <c r="AV103" i="1"/>
  <c r="AT103" i="1" s="1"/>
  <c r="AU103" i="1"/>
  <c r="BD100" i="1"/>
  <c r="BC100" i="1"/>
  <c r="BB100" i="1"/>
  <c r="BA100" i="1"/>
  <c r="AZ100" i="1"/>
  <c r="AY100" i="1"/>
  <c r="AX100" i="1"/>
  <c r="AW100" i="1"/>
  <c r="AV100" i="1"/>
  <c r="AT100" i="1" s="1"/>
  <c r="AU100" i="1"/>
  <c r="BD99" i="1" l="1"/>
  <c r="BC99" i="1"/>
  <c r="BB99" i="1"/>
  <c r="BA99" i="1"/>
  <c r="AZ99" i="1"/>
  <c r="AY99" i="1"/>
  <c r="AX99" i="1"/>
  <c r="AW99" i="1"/>
  <c r="AV99" i="1"/>
  <c r="AT99" i="1" s="1"/>
  <c r="AU99" i="1"/>
  <c r="AY98" i="1" l="1"/>
  <c r="AX98" i="1"/>
  <c r="AU98" i="1"/>
  <c r="AY97" i="1"/>
  <c r="AX97" i="1"/>
  <c r="BC97" i="1"/>
  <c r="BA97" i="1"/>
  <c r="AU97" i="1"/>
  <c r="AY96" i="1"/>
  <c r="AX96" i="1"/>
  <c r="AY95" i="1"/>
  <c r="AX95" i="1"/>
  <c r="BH264" i="2"/>
  <c r="BG264" i="2"/>
  <c r="BF264" i="2"/>
  <c r="BE264" i="2"/>
  <c r="S264" i="2"/>
  <c r="Q264" i="2"/>
  <c r="O264" i="2"/>
  <c r="BH260" i="2"/>
  <c r="BG260" i="2"/>
  <c r="BF260" i="2"/>
  <c r="BE260" i="2"/>
  <c r="S260" i="2"/>
  <c r="Q260" i="2"/>
  <c r="O260" i="2"/>
  <c r="BH259" i="2"/>
  <c r="BG259" i="2"/>
  <c r="BF259" i="2"/>
  <c r="BE259" i="2"/>
  <c r="S259" i="2"/>
  <c r="Q259" i="2"/>
  <c r="O259" i="2"/>
  <c r="BH258" i="2"/>
  <c r="BG258" i="2"/>
  <c r="BF258" i="2"/>
  <c r="BE258" i="2"/>
  <c r="S258" i="2"/>
  <c r="Q258" i="2"/>
  <c r="O258" i="2"/>
  <c r="BH257" i="2"/>
  <c r="BG257" i="2"/>
  <c r="BF257" i="2"/>
  <c r="BE257" i="2"/>
  <c r="S257" i="2"/>
  <c r="Q257" i="2"/>
  <c r="O257" i="2"/>
  <c r="BH256" i="2"/>
  <c r="BG256" i="2"/>
  <c r="BF256" i="2"/>
  <c r="BE256" i="2"/>
  <c r="S256" i="2"/>
  <c r="Q256" i="2"/>
  <c r="O256" i="2"/>
  <c r="BH253" i="2"/>
  <c r="BG253" i="2"/>
  <c r="BF253" i="2"/>
  <c r="BE253" i="2"/>
  <c r="S253" i="2"/>
  <c r="Q253" i="2"/>
  <c r="O253" i="2"/>
  <c r="BH240" i="2"/>
  <c r="BG240" i="2"/>
  <c r="BF240" i="2"/>
  <c r="BE240" i="2"/>
  <c r="S240" i="2"/>
  <c r="S239" i="2" s="1"/>
  <c r="Q240" i="2"/>
  <c r="Q239" i="2" s="1"/>
  <c r="O240" i="2"/>
  <c r="O239" i="2" s="1"/>
  <c r="BH229" i="2"/>
  <c r="BG229" i="2"/>
  <c r="BF229" i="2"/>
  <c r="BE229" i="2"/>
  <c r="S229" i="2"/>
  <c r="Q229" i="2"/>
  <c r="O229" i="2"/>
  <c r="BH216" i="2"/>
  <c r="BG216" i="2"/>
  <c r="BF216" i="2"/>
  <c r="BE216" i="2"/>
  <c r="S216" i="2"/>
  <c r="Q216" i="2"/>
  <c r="O216" i="2"/>
  <c r="BH215" i="2"/>
  <c r="BG215" i="2"/>
  <c r="BF215" i="2"/>
  <c r="BE215" i="2"/>
  <c r="S215" i="2"/>
  <c r="Q215" i="2"/>
  <c r="O215" i="2"/>
  <c r="BH214" i="2"/>
  <c r="BG214" i="2"/>
  <c r="BF214" i="2"/>
  <c r="BE214" i="2"/>
  <c r="S214" i="2"/>
  <c r="Q214" i="2"/>
  <c r="O214" i="2"/>
  <c r="BH209" i="2"/>
  <c r="BG209" i="2"/>
  <c r="BF209" i="2"/>
  <c r="BE209" i="2"/>
  <c r="S209" i="2"/>
  <c r="Q209" i="2"/>
  <c r="O209" i="2"/>
  <c r="BH205" i="2"/>
  <c r="BG205" i="2"/>
  <c r="BF205" i="2"/>
  <c r="BE205" i="2"/>
  <c r="S205" i="2"/>
  <c r="Q205" i="2"/>
  <c r="O205" i="2"/>
  <c r="BH189" i="2"/>
  <c r="BG189" i="2"/>
  <c r="BF189" i="2"/>
  <c r="BE189" i="2"/>
  <c r="S189" i="2"/>
  <c r="Q189" i="2"/>
  <c r="O189" i="2"/>
  <c r="BH185" i="2"/>
  <c r="BG185" i="2"/>
  <c r="BF185" i="2"/>
  <c r="BE185" i="2"/>
  <c r="S185" i="2"/>
  <c r="Q185" i="2"/>
  <c r="O185" i="2"/>
  <c r="BH182" i="2"/>
  <c r="BG182" i="2"/>
  <c r="BF182" i="2"/>
  <c r="BE182" i="2"/>
  <c r="S182" i="2"/>
  <c r="Q182" i="2"/>
  <c r="O182" i="2"/>
  <c r="BH181" i="2"/>
  <c r="BG181" i="2"/>
  <c r="BF181" i="2"/>
  <c r="BE181" i="2"/>
  <c r="S181" i="2"/>
  <c r="Q181" i="2"/>
  <c r="O181" i="2"/>
  <c r="BH180" i="2"/>
  <c r="BG180" i="2"/>
  <c r="BF180" i="2"/>
  <c r="BE180" i="2"/>
  <c r="S180" i="2"/>
  <c r="Q180" i="2"/>
  <c r="O180" i="2"/>
  <c r="BH179" i="2"/>
  <c r="BG179" i="2"/>
  <c r="BF179" i="2"/>
  <c r="BE179" i="2"/>
  <c r="S179" i="2"/>
  <c r="Q179" i="2"/>
  <c r="O179" i="2"/>
  <c r="BH166" i="2"/>
  <c r="BG166" i="2"/>
  <c r="BF166" i="2"/>
  <c r="BE166" i="2"/>
  <c r="S166" i="2"/>
  <c r="Q166" i="2"/>
  <c r="O166" i="2"/>
  <c r="BH155" i="2"/>
  <c r="BG155" i="2"/>
  <c r="BF155" i="2"/>
  <c r="BE155" i="2"/>
  <c r="S155" i="2"/>
  <c r="Q155" i="2"/>
  <c r="O155" i="2"/>
  <c r="BH150" i="2"/>
  <c r="BG150" i="2"/>
  <c r="BF150" i="2"/>
  <c r="BE150" i="2"/>
  <c r="S150" i="2"/>
  <c r="Q150" i="2"/>
  <c r="O150" i="2"/>
  <c r="BH144" i="2"/>
  <c r="BG144" i="2"/>
  <c r="BF144" i="2"/>
  <c r="BE144" i="2"/>
  <c r="S144" i="2"/>
  <c r="Q144" i="2"/>
  <c r="O144" i="2"/>
  <c r="BH142" i="2"/>
  <c r="BG142" i="2"/>
  <c r="BF142" i="2"/>
  <c r="BE142" i="2"/>
  <c r="S142" i="2"/>
  <c r="Q142" i="2"/>
  <c r="O142" i="2"/>
  <c r="BH141" i="2"/>
  <c r="BG141" i="2"/>
  <c r="BF141" i="2"/>
  <c r="BE141" i="2"/>
  <c r="S141" i="2"/>
  <c r="Q141" i="2"/>
  <c r="O141" i="2"/>
  <c r="BH140" i="2"/>
  <c r="BG140" i="2"/>
  <c r="BF140" i="2"/>
  <c r="BE140" i="2"/>
  <c r="S140" i="2"/>
  <c r="Q140" i="2"/>
  <c r="O140" i="2"/>
  <c r="BH137" i="2"/>
  <c r="BG137" i="2"/>
  <c r="BF137" i="2"/>
  <c r="BE137" i="2"/>
  <c r="S137" i="2"/>
  <c r="Q137" i="2"/>
  <c r="O137" i="2"/>
  <c r="BH132" i="2"/>
  <c r="BG132" i="2"/>
  <c r="BF132" i="2"/>
  <c r="BE132" i="2"/>
  <c r="S132" i="2"/>
  <c r="Q132" i="2"/>
  <c r="O132" i="2"/>
  <c r="E121" i="2"/>
  <c r="J92" i="2"/>
  <c r="J91" i="2"/>
  <c r="F89" i="2"/>
  <c r="E87" i="2"/>
  <c r="J18" i="2"/>
  <c r="E18" i="2"/>
  <c r="J17" i="2"/>
  <c r="J15" i="2"/>
  <c r="E15" i="2"/>
  <c r="F125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J214" i="2"/>
  <c r="BJ141" i="2"/>
  <c r="BJ253" i="2"/>
  <c r="BJ189" i="2"/>
  <c r="BB98" i="1"/>
  <c r="BJ229" i="2"/>
  <c r="BJ185" i="2"/>
  <c r="BJ144" i="2"/>
  <c r="BB97" i="1"/>
  <c r="BJ205" i="2"/>
  <c r="BJ166" i="2"/>
  <c r="BJ260" i="2"/>
  <c r="BJ258" i="2"/>
  <c r="BJ259" i="2"/>
  <c r="BJ264" i="2"/>
  <c r="BJ240" i="2"/>
  <c r="BJ209" i="2"/>
  <c r="BJ180" i="2"/>
  <c r="BJ142" i="2"/>
  <c r="BJ181" i="2"/>
  <c r="AS94" i="1"/>
  <c r="BJ150" i="2"/>
  <c r="BJ155" i="2"/>
  <c r="BJ257" i="2"/>
  <c r="BJ182" i="2"/>
  <c r="BJ140" i="2"/>
  <c r="BJ256" i="2"/>
  <c r="BJ216" i="2"/>
  <c r="BJ179" i="2"/>
  <c r="BJ137" i="2"/>
  <c r="BJ215" i="2"/>
  <c r="BJ132" i="2"/>
  <c r="BA98" i="1"/>
  <c r="BC95" i="1" l="1"/>
  <c r="S143" i="2"/>
  <c r="Q143" i="2"/>
  <c r="S154" i="2"/>
  <c r="Q154" i="2"/>
  <c r="O143" i="2"/>
  <c r="BB95" i="1"/>
  <c r="O154" i="2"/>
  <c r="BD95" i="1"/>
  <c r="Q249" i="2"/>
  <c r="S131" i="2"/>
  <c r="BJ178" i="2"/>
  <c r="J102" i="2" s="1"/>
  <c r="Q204" i="2"/>
  <c r="O204" i="2"/>
  <c r="S249" i="2"/>
  <c r="S178" i="2"/>
  <c r="BJ139" i="2"/>
  <c r="J99" i="2"/>
  <c r="O184" i="2"/>
  <c r="O249" i="2"/>
  <c r="O178" i="2"/>
  <c r="BJ249" i="2"/>
  <c r="J108" i="2" s="1"/>
  <c r="Q131" i="2"/>
  <c r="BJ184" i="2"/>
  <c r="J104" i="2" s="1"/>
  <c r="BJ204" i="2"/>
  <c r="J105" i="2"/>
  <c r="BJ131" i="2"/>
  <c r="J98" i="2"/>
  <c r="S139" i="2"/>
  <c r="Q178" i="2"/>
  <c r="O131" i="2"/>
  <c r="O139" i="2"/>
  <c r="S184" i="2"/>
  <c r="S204" i="2"/>
  <c r="Q139" i="2"/>
  <c r="Q184" i="2"/>
  <c r="BJ154" i="2"/>
  <c r="J101" i="2"/>
  <c r="BJ143" i="2"/>
  <c r="J100" i="2"/>
  <c r="BJ239" i="2"/>
  <c r="J107" i="2"/>
  <c r="J106" i="2"/>
  <c r="BC98" i="1"/>
  <c r="BD98" i="1"/>
  <c r="AZ97" i="1"/>
  <c r="BD97" i="1"/>
  <c r="J109" i="2"/>
  <c r="J97" i="2"/>
  <c r="F91" i="2"/>
  <c r="E119" i="2"/>
  <c r="J123" i="2"/>
  <c r="BD140" i="2"/>
  <c r="BD215" i="2"/>
  <c r="BD216" i="2"/>
  <c r="BD229" i="2"/>
  <c r="BD240" i="2"/>
  <c r="BD253" i="2"/>
  <c r="BD259" i="2"/>
  <c r="BD260" i="2"/>
  <c r="BD256" i="2"/>
  <c r="F92" i="2"/>
  <c r="BD257" i="2"/>
  <c r="BD132" i="2"/>
  <c r="BD137" i="2"/>
  <c r="BD141" i="2"/>
  <c r="BD142" i="2"/>
  <c r="BD144" i="2"/>
  <c r="BD150" i="2"/>
  <c r="BD155" i="2"/>
  <c r="BD166" i="2"/>
  <c r="BD179" i="2"/>
  <c r="BD180" i="2"/>
  <c r="BD181" i="2"/>
  <c r="BD182" i="2"/>
  <c r="BD185" i="2"/>
  <c r="BD189" i="2"/>
  <c r="BD205" i="2"/>
  <c r="BD209" i="2"/>
  <c r="BD214" i="2"/>
  <c r="BD258" i="2"/>
  <c r="BD264" i="2"/>
  <c r="AZ98" i="1"/>
  <c r="BA96" i="1"/>
  <c r="BB96" i="1"/>
  <c r="AW97" i="1"/>
  <c r="AW98" i="1"/>
  <c r="AW96" i="1"/>
  <c r="BC96" i="1"/>
  <c r="BD96" i="1"/>
  <c r="O183" i="2" l="1"/>
  <c r="Q183" i="2"/>
  <c r="BJ130" i="2"/>
  <c r="BB94" i="1"/>
  <c r="W31" i="1" s="1"/>
  <c r="BJ183" i="2"/>
  <c r="J103" i="2" s="1"/>
  <c r="O130" i="2"/>
  <c r="S130" i="2"/>
  <c r="S183" i="2"/>
  <c r="Q130" i="2"/>
  <c r="BC94" i="1"/>
  <c r="W32" i="1" s="1"/>
  <c r="BD94" i="1"/>
  <c r="W33" i="1" s="1"/>
  <c r="AZ96" i="1"/>
  <c r="AV98" i="1"/>
  <c r="AT98" i="1" s="1"/>
  <c r="AV97" i="1"/>
  <c r="AT97" i="1" s="1"/>
  <c r="AV96" i="1"/>
  <c r="AT96" i="1" s="1"/>
  <c r="Q129" i="2" l="1"/>
  <c r="O129" i="2"/>
  <c r="AU95" i="1" s="1"/>
  <c r="AU96" i="1"/>
  <c r="AX94" i="1"/>
  <c r="BJ129" i="2"/>
  <c r="J30" i="2" s="1"/>
  <c r="F34" i="2" s="1"/>
  <c r="S129" i="2"/>
  <c r="AY94" i="1"/>
  <c r="J34" i="2" l="1"/>
  <c r="AW95" i="1" s="1"/>
  <c r="BA95" i="1"/>
  <c r="BA94" i="1" s="1"/>
  <c r="AW94" i="1" s="1"/>
  <c r="AG95" i="1"/>
  <c r="AU94" i="1"/>
  <c r="J96" i="2"/>
  <c r="J33" i="2" l="1"/>
  <c r="AZ95" i="1"/>
  <c r="AZ94" i="1" s="1"/>
  <c r="AV94" i="1" s="1"/>
  <c r="AT94" i="1" s="1"/>
  <c r="AV95" i="1" l="1"/>
  <c r="AT95" i="1" s="1"/>
  <c r="AN95" i="1" s="1"/>
  <c r="J39" i="2"/>
  <c r="J98" i="15" l="1"/>
  <c r="J97" i="15" l="1"/>
  <c r="J152" i="14"/>
  <c r="J138" i="14"/>
  <c r="BJ132" i="14"/>
  <c r="BJ131" i="14" s="1"/>
  <c r="J134" i="14"/>
  <c r="J145" i="14"/>
  <c r="J148" i="14"/>
  <c r="J147" i="14"/>
  <c r="BJ140" i="14"/>
  <c r="BJ141" i="14"/>
  <c r="J153" i="14"/>
  <c r="J135" i="14"/>
  <c r="J146" i="14"/>
  <c r="J133" i="14"/>
  <c r="BJ137" i="14"/>
  <c r="BJ150" i="14"/>
  <c r="J136" i="14"/>
  <c r="J149" i="14"/>
  <c r="BJ142" i="14"/>
  <c r="BJ144" i="14"/>
  <c r="BJ143" i="14" s="1"/>
  <c r="J151" i="14"/>
  <c r="J137" i="14"/>
  <c r="BD137" i="14" s="1"/>
  <c r="J144" i="14"/>
  <c r="BD144" i="14"/>
  <c r="J139" i="14"/>
  <c r="J99" i="14"/>
  <c r="J142" i="14"/>
  <c r="BD142" i="14" s="1"/>
  <c r="J130" i="14"/>
  <c r="J97" i="14" s="1"/>
  <c r="J143" i="14"/>
  <c r="J100" i="14"/>
  <c r="J150" i="14"/>
  <c r="BD150" i="14"/>
  <c r="J141" i="14"/>
  <c r="BD141" i="14" s="1"/>
  <c r="J140" i="14"/>
  <c r="BD140" i="14" s="1"/>
  <c r="J132" i="14"/>
  <c r="BD132" i="14"/>
  <c r="J131" i="14"/>
  <c r="J98" i="14"/>
  <c r="BJ139" i="14" l="1"/>
  <c r="BJ130" i="14" s="1"/>
  <c r="BJ129" i="14" s="1"/>
  <c r="J154" i="14"/>
  <c r="J186" i="14" l="1"/>
  <c r="J189" i="14" s="1"/>
  <c r="J101" i="14"/>
  <c r="BD189" i="14" l="1"/>
  <c r="J129" i="14"/>
  <c r="J96" i="14" l="1"/>
  <c r="J30" i="14"/>
  <c r="F34" i="14" l="1"/>
  <c r="J34" i="14" s="1"/>
  <c r="J39" i="14" s="1"/>
  <c r="J33" i="14"/>
  <c r="AG98" i="1"/>
  <c r="AG101" i="1"/>
  <c r="AK29" i="1" s="1"/>
  <c r="J34" i="18"/>
  <c r="J39" i="18" s="1"/>
  <c r="AG94" i="1" l="1"/>
  <c r="W30" i="1" s="1"/>
  <c r="AK30" i="1" s="1"/>
  <c r="AN98" i="1"/>
  <c r="AN101" i="1"/>
  <c r="AN94" i="1" l="1"/>
  <c r="AK35" i="1"/>
  <c r="AK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Vincenc Max Ureš</author>
  </authors>
  <commentList>
    <comment ref="H248" authorId="0" shapeId="0" xr:uid="{6706B60D-0295-43A5-B8DA-D222C5988E4A}">
      <text>
        <r>
          <rPr>
            <b/>
            <sz val="9"/>
            <color indexed="81"/>
            <rFont val="Tahoma"/>
            <family val="2"/>
            <charset val="238"/>
          </rPr>
          <t>Vincenc Max Ureš: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<sst xmlns="http://schemas.openxmlformats.org/spreadsheetml/2006/main" count="9472" uniqueCount="1706">
  <si>
    <t>Export Komplet</t>
  </si>
  <si>
    <t/>
  </si>
  <si>
    <t>2.0</t>
  </si>
  <si>
    <t>False</t>
  </si>
  <si>
    <t>{ba4eec36-6b5b-4dce-af27-b2384cc28606}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</si>
  <si>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</si>
  <si>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</si>
  <si>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</si>
  <si>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</si>
  <si>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</si>
  <si>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</si>
  <si>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</si>
  <si>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</si>
  <si>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</si>
  <si>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</si>
  <si>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</si>
  <si>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0,1</t>
  </si>
  <si>
    <t>KSO:</t>
  </si>
  <si>
    <t>CC-CZ: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</si>
  <si>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</si>
  <si>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</si>
  <si>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</si>
  <si>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</si>
  <si>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</si>
  <si>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</si>
  <si>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</si>
  <si>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</si>
  <si>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</si>
  <si>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</si>
  <si>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</si>
  <si>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</si>
  <si>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</si>
  <si>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</si>
  <si>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</si>
  <si>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 jednotlivými položkami souvisí také neuvedené činnosti, které jsou dány dle technických, technologických a pracovních předpisů jednotlivých dodavatelů a to i když nejsou zvlášť uvedené v rozpočtu tzn. veškeré práce v rozpočtu je nutno ocenit jako komplexně vykonané práce včetně zabudovávaného, spotřebního a pomocného materiálu, nářadí a jiných strojů přestože nejsou vypsány jednotlivě. Zpracovatel rozpočtu upozorňuje uchazeče, že je povinen si překontrolovat veškeré výměry tak, aby nabídka byla předložena dle skutečného stavu a výměr projektové dokumentace. Za výše uvedené odpovídá sám zhotovitel.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</si>
  <si>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</si>
  <si>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</si>
  <si>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</si>
  <si>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</si>
  <si>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</si>
  <si>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</si>
  <si>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</si>
  <si>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</si>
  <si>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</si>
  <si>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</si>
  <si>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</si>
  <si>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</si>
  <si>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</si>
  <si>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</si>
  <si>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</si>
  <si>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</si>
  <si>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</si>
  <si>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</si>
  <si>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</si>
  <si>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</si>
  <si>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</si>
  <si>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</si>
  <si>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</si>
  <si>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</si>
  <si>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</si>
  <si>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</si>
  <si>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</si>
  <si>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</si>
  <si>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</si>
  <si>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</si>
  <si>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</si>
  <si>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</si>
  <si>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</si>
  <si>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</si>
  <si>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</si>
  <si>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</si>
  <si>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</si>
  <si>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</si>
  <si>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</si>
  <si>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</si>
  <si>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</si>
  <si>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</si>
  <si>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</si>
  <si>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</si>
  <si>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</si>
  <si>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{4630c249-607b-4a3f-81ac-f5a4e109f0fd}</t>
  </si>
  <si>
    <t>2</t>
  </si>
  <si>
    <t>{a34c4d78-863a-4d7c-915f-b0212fb43cb4}</t>
  </si>
  <si>
    <t>3</t>
  </si>
  <si>
    <t>{8cf53e76-eca9-4fc0-9867-498cf7b20225}</t>
  </si>
  <si>
    <t>4</t>
  </si>
  <si>
    <t>{1b48456e-deb2-44c5-8e48-82fee2e5a2bd}</t>
  </si>
  <si>
    <t>5</t>
  </si>
  <si>
    <t>6</t>
  </si>
  <si>
    <t>8</t>
  </si>
  <si>
    <t>9</t>
  </si>
  <si>
    <t>VRN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</si>
  <si>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</si>
  <si>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</si>
  <si>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</si>
  <si>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</si>
  <si>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</si>
  <si>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</si>
  <si>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</si>
  <si>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</si>
  <si>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</si>
  <si>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</si>
  <si>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</si>
  <si>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</si>
  <si>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</si>
  <si>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</si>
  <si>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</si>
  <si>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766 - Konstrukce truhlářské a zámečnické</t>
  </si>
  <si>
    <t xml:space="preserve">    771 - Podlahy z dlaždic</t>
  </si>
  <si>
    <t xml:space="preserve">    781 - Dokončovací práce - obklady</t>
  </si>
  <si>
    <t>N00 -  Nepojmenované práce</t>
  </si>
  <si>
    <t xml:space="preserve">    N01 - Demontáže stávajících prvků ostatních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</si>
  <si>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</si>
  <si>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</si>
  <si>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</si>
  <si>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</si>
  <si>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</si>
  <si>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</si>
  <si>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</si>
  <si>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</si>
  <si>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</si>
  <si>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</si>
  <si>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</si>
  <si>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</si>
  <si>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</si>
  <si>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</si>
  <si>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</si>
  <si>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m2</t>
  </si>
  <si>
    <t>-1017073885</t>
  </si>
  <si>
    <t>VV</t>
  </si>
  <si>
    <t>m</t>
  </si>
  <si>
    <t>2123438001</t>
  </si>
  <si>
    <t>kus</t>
  </si>
  <si>
    <t>1946181642</t>
  </si>
  <si>
    <t>-1625188393</t>
  </si>
  <si>
    <t>2111953456</t>
  </si>
  <si>
    <t>363409529</t>
  </si>
  <si>
    <t>m3</t>
  </si>
  <si>
    <t>1487513887</t>
  </si>
  <si>
    <t>2081594092</t>
  </si>
  <si>
    <t>-1534410943</t>
  </si>
  <si>
    <t>997</t>
  </si>
  <si>
    <t>t</t>
  </si>
  <si>
    <t>-1284409018</t>
  </si>
  <si>
    <t>997013501</t>
  </si>
  <si>
    <t>-620535589</t>
  </si>
  <si>
    <t>997013509</t>
  </si>
  <si>
    <t>-1157969568</t>
  </si>
  <si>
    <t>1187549129</t>
  </si>
  <si>
    <t>PSV</t>
  </si>
  <si>
    <t>Práce a dodávky PSV</t>
  </si>
  <si>
    <t>763</t>
  </si>
  <si>
    <t>16</t>
  </si>
  <si>
    <t>452772474</t>
  </si>
  <si>
    <t>-962286495</t>
  </si>
  <si>
    <t>766</t>
  </si>
  <si>
    <t>1508910829</t>
  </si>
  <si>
    <t>-1653653228</t>
  </si>
  <si>
    <t>-916888542</t>
  </si>
  <si>
    <t>1388316903</t>
  </si>
  <si>
    <t>771</t>
  </si>
  <si>
    <t>-1069508187</t>
  </si>
  <si>
    <t>-331248346</t>
  </si>
  <si>
    <t>781</t>
  </si>
  <si>
    <t>356190782</t>
  </si>
  <si>
    <t>512</t>
  </si>
  <si>
    <t>kpl</t>
  </si>
  <si>
    <t>481142262</t>
  </si>
  <si>
    <t>-1385700246</t>
  </si>
  <si>
    <t>-564432600</t>
  </si>
  <si>
    <t>32</t>
  </si>
  <si>
    <t>-498564949</t>
  </si>
  <si>
    <t>2127277358</t>
  </si>
  <si>
    <t>824166522</t>
  </si>
  <si>
    <t>1035322370</t>
  </si>
  <si>
    <t>M</t>
  </si>
  <si>
    <t>998</t>
  </si>
  <si>
    <t>725</t>
  </si>
  <si>
    <t>soubor</t>
  </si>
  <si>
    <t>764</t>
  </si>
  <si>
    <t>767</t>
  </si>
  <si>
    <t>ks</t>
  </si>
  <si>
    <t>Vzduchotechnika</t>
  </si>
  <si>
    <t>VRN3</t>
  </si>
  <si>
    <t>bm</t>
  </si>
  <si>
    <t xml:space="preserve">Práce a dodávky HSV   </t>
  </si>
  <si>
    <t xml:space="preserve">Zemní práce   </t>
  </si>
  <si>
    <t xml:space="preserve">Svislé a kompletní konstrukce   </t>
  </si>
  <si>
    <t xml:space="preserve">Úpravy povrchů, podlahy a osazování výplní   </t>
  </si>
  <si>
    <t xml:space="preserve">Ostatní konstrukce a práce, bourání   </t>
  </si>
  <si>
    <t xml:space="preserve">Přesun sutě   </t>
  </si>
  <si>
    <t xml:space="preserve">Odvoz suti a vybouraných hmot na skládku nebo meziskládku do 1 km se složením   </t>
  </si>
  <si>
    <t xml:space="preserve">Příplatek k odvozu suti a vybouraných hmot na skládku ZKD 1 km přes 1 km   </t>
  </si>
  <si>
    <t xml:space="preserve">Práce a dodávky PSV   </t>
  </si>
  <si>
    <t>733</t>
  </si>
  <si>
    <t>735</t>
  </si>
  <si>
    <t xml:space="preserve">Konstrukce suché výstavby   </t>
  </si>
  <si>
    <t xml:space="preserve">Konstrukce klempířské   </t>
  </si>
  <si>
    <t xml:space="preserve">Konstrukce truhlářské   </t>
  </si>
  <si>
    <t xml:space="preserve">Konstrukce zámečnické   </t>
  </si>
  <si>
    <t xml:space="preserve">Podlahy z dlaždic   </t>
  </si>
  <si>
    <t xml:space="preserve">Dokončovací práce - obklady   </t>
  </si>
  <si>
    <t xml:space="preserve">Celkem   </t>
  </si>
  <si>
    <t>V. Pavlík, M. Chmiel</t>
  </si>
  <si>
    <t xml:space="preserve">Zakládání   </t>
  </si>
  <si>
    <t xml:space="preserve">Vodorovné konstrukce   </t>
  </si>
  <si>
    <t xml:space="preserve">Komunikace pozemní   </t>
  </si>
  <si>
    <t>622151021</t>
  </si>
  <si>
    <t>622511112</t>
  </si>
  <si>
    <t>944511111</t>
  </si>
  <si>
    <t xml:space="preserve">Montáž ochranné sítě z textilie z umělých vláken   </t>
  </si>
  <si>
    <t>944511211</t>
  </si>
  <si>
    <t xml:space="preserve">Příplatek k ochranné síti za první a ZKD den použití   </t>
  </si>
  <si>
    <t>944511811</t>
  </si>
  <si>
    <t xml:space="preserve">Demontáž ochranné sítě z textilie z umělých vláken   </t>
  </si>
  <si>
    <t xml:space="preserve">Přesun hmot   </t>
  </si>
  <si>
    <t>771121011</t>
  </si>
  <si>
    <t xml:space="preserve">Nátěr penetrační na podlahu   </t>
  </si>
  <si>
    <t>771591112</t>
  </si>
  <si>
    <t xml:space="preserve">Izolace pod dlažbu nátěrem nebo stěrkou ve dvou vrstvách   </t>
  </si>
  <si>
    <t>781121011</t>
  </si>
  <si>
    <t xml:space="preserve">Nátěr penetrační na stěnu   </t>
  </si>
  <si>
    <t>781131112</t>
  </si>
  <si>
    <t xml:space="preserve">Izolace pod obklad nátěrem nebo stěrkou ve dvou vrstvách   </t>
  </si>
  <si>
    <t xml:space="preserve">Zdravotechnika - zařizovací předměty   </t>
  </si>
  <si>
    <t>hod</t>
  </si>
  <si>
    <t>STRAET ARCHITECTS s.r.o.</t>
  </si>
  <si>
    <t>ASŘ</t>
  </si>
  <si>
    <t>SO001</t>
  </si>
  <si>
    <t>SO001 - ASŘ</t>
  </si>
  <si>
    <t>CELKEM</t>
  </si>
  <si>
    <t>11</t>
  </si>
  <si>
    <t>12</t>
  </si>
  <si>
    <t>13</t>
  </si>
  <si>
    <t>14</t>
  </si>
  <si>
    <t>SO001.1</t>
  </si>
  <si>
    <t>SO001.2</t>
  </si>
  <si>
    <t>SO001.3</t>
  </si>
  <si>
    <t>Zdravotechnické instalace</t>
  </si>
  <si>
    <t>713</t>
  </si>
  <si>
    <t>732</t>
  </si>
  <si>
    <t>17</t>
  </si>
  <si>
    <t>18</t>
  </si>
  <si>
    <t>19</t>
  </si>
  <si>
    <t>20</t>
  </si>
  <si>
    <t>734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</si>
  <si>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</si>
  <si>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</si>
  <si>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</si>
  <si>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</si>
  <si>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</si>
  <si>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</si>
  <si>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</si>
  <si>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</si>
  <si>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</si>
  <si>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</si>
  <si>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</si>
  <si>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</si>
  <si>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</si>
  <si>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</si>
  <si>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</si>
  <si>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</si>
  <si>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</si>
  <si>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</si>
  <si>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</si>
  <si>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</si>
  <si>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</si>
  <si>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</si>
  <si>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kg</t>
  </si>
  <si>
    <t>SO600</t>
  </si>
  <si>
    <t>162751117</t>
  </si>
  <si>
    <t xml:space="preserve">Vodorovné přemístění přes 9 000 do 10000 m výkopku/sypaniny z horniny třídy těžitelnosti I skupiny 1 až 3   </t>
  </si>
  <si>
    <t>162751119</t>
  </si>
  <si>
    <t xml:space="preserve">Příplatek k vodorovnému přemístění výkopku/sypaniny z horniny třídy těžitelnosti I skupiny 1 až 3 ZKD 1000 m přes 10000 m   </t>
  </si>
  <si>
    <t>174151101</t>
  </si>
  <si>
    <t xml:space="preserve">Zásyp jam, šachet rýh nebo kolem objektů sypaninou se zhutněním   </t>
  </si>
  <si>
    <t>273351121</t>
  </si>
  <si>
    <t xml:space="preserve">Zřízení bednění základových desek   </t>
  </si>
  <si>
    <t>273351122</t>
  </si>
  <si>
    <t xml:space="preserve">Odstranění bednění základových desek   </t>
  </si>
  <si>
    <t>273362021</t>
  </si>
  <si>
    <t xml:space="preserve">Výztuž základových desek svařovanými sítěmi Kari   </t>
  </si>
  <si>
    <t>274322611</t>
  </si>
  <si>
    <t xml:space="preserve">Základové pasy ze ŽB se zvýšenými nároky na prostředí tř. C 30/37   </t>
  </si>
  <si>
    <t>274361821</t>
  </si>
  <si>
    <t xml:space="preserve">Výztuž základových pasů betonářskou ocelí 10 505 (R)   </t>
  </si>
  <si>
    <t>417351115</t>
  </si>
  <si>
    <t xml:space="preserve">Zřízení bednění ztužujících věnců   </t>
  </si>
  <si>
    <t>417351116</t>
  </si>
  <si>
    <t xml:space="preserve">Odstranění bednění ztužujících věnců   </t>
  </si>
  <si>
    <t>417361821</t>
  </si>
  <si>
    <t xml:space="preserve">Výztuž ztužujících pásů a věnců betonářskou ocelí 10 505   </t>
  </si>
  <si>
    <t>612131321</t>
  </si>
  <si>
    <t xml:space="preserve">Penetrační disperzní nátěr vnitřních stěn nanášený strojně   </t>
  </si>
  <si>
    <t>621131321</t>
  </si>
  <si>
    <t xml:space="preserve">Penetrační nátěr vnějších podhledů nanášený strojně   </t>
  </si>
  <si>
    <t>622131321</t>
  </si>
  <si>
    <t xml:space="preserve">Penetrační nátěr vnějších stěn nanášený strojně   </t>
  </si>
  <si>
    <t xml:space="preserve">Penetrační akrylátový nátěr vnějších mozaikových tenkovrstvých omítek stěn   </t>
  </si>
  <si>
    <t xml:space="preserve">Tenkovrstvá akrylátová mozaiková střednězrnná omítka vnějších stěn   </t>
  </si>
  <si>
    <t>632481213</t>
  </si>
  <si>
    <t xml:space="preserve">Separační vrstva z PE fólie   </t>
  </si>
  <si>
    <t>711</t>
  </si>
  <si>
    <t xml:space="preserve">Izolace proti vodě, vlhkosti a plynům   </t>
  </si>
  <si>
    <t>11163150</t>
  </si>
  <si>
    <t xml:space="preserve">lak penetrační asfaltový   </t>
  </si>
  <si>
    <t>711141559</t>
  </si>
  <si>
    <t xml:space="preserve">Provedení izolace proti zemní vlhkosti pásy přitavením vodorovné   </t>
  </si>
  <si>
    <t>712</t>
  </si>
  <si>
    <t xml:space="preserve">Povlakové krytiny   </t>
  </si>
  <si>
    <t>62853004</t>
  </si>
  <si>
    <t xml:space="preserve">pás asfaltový natavitelný modifikovaný SBS tl 4,0mm s vložkou ze skleněné tkaniny a spalitelnou PE fólií nebo jemnozrnným minerálním posypem na horním povrchu   </t>
  </si>
  <si>
    <t>69311008</t>
  </si>
  <si>
    <t xml:space="preserve">geotextilie tkaná separační, filtrační, výztužná PP pevnost v tahu 40kN/m   </t>
  </si>
  <si>
    <t xml:space="preserve">Izolace tepelné   </t>
  </si>
  <si>
    <t>713121111</t>
  </si>
  <si>
    <t>713131143</t>
  </si>
  <si>
    <t xml:space="preserve">Montáž izolace tepelné stěn a základů lepením celoplošně v kombinaci s mechanickým kotvením rohoží, pásů, dílců, desek   </t>
  </si>
  <si>
    <t>713141111</t>
  </si>
  <si>
    <t>28372324</t>
  </si>
  <si>
    <t xml:space="preserve">deska EPS 100 pro konstrukce s běžným zatížením ?=0,037 tl 300mm   </t>
  </si>
  <si>
    <t>713141321</t>
  </si>
  <si>
    <t>762</t>
  </si>
  <si>
    <t xml:space="preserve">Konstrukce tesařské   </t>
  </si>
  <si>
    <t>764224407</t>
  </si>
  <si>
    <t>771474113</t>
  </si>
  <si>
    <t xml:space="preserve">Montáž soklů z dlaždic keramických rovných flexibilní lepidlo v přes 90 do 120 mm   </t>
  </si>
  <si>
    <t>59761009</t>
  </si>
  <si>
    <t xml:space="preserve">sokl-dlažba keramická slinutá hladká do interiéru i exteriéru 600x95mm   </t>
  </si>
  <si>
    <t>776</t>
  </si>
  <si>
    <t xml:space="preserve">Podlahy povlakové   </t>
  </si>
  <si>
    <t>776231111</t>
  </si>
  <si>
    <t>777</t>
  </si>
  <si>
    <t xml:space="preserve">Podlahy lité   </t>
  </si>
  <si>
    <t>786</t>
  </si>
  <si>
    <t xml:space="preserve">Dokončovací práce - čalounické úpravy   </t>
  </si>
  <si>
    <t xml:space="preserve">Vedlejší rozpočtové náklady   </t>
  </si>
  <si>
    <t xml:space="preserve">Zařízení staveniště   </t>
  </si>
  <si>
    <t>030001000</t>
  </si>
  <si>
    <t>M. Chmiel, V. Pavlík</t>
  </si>
  <si>
    <t>711142559</t>
  </si>
  <si>
    <t xml:space="preserve">Provedení izolace proti zemní vlhkosti pásy přitavením svislé   </t>
  </si>
  <si>
    <t>998223011</t>
  </si>
  <si>
    <t>SO001.4</t>
  </si>
  <si>
    <t>Elektroinstalace</t>
  </si>
  <si>
    <t>SO001.4 - Elektroinstalace</t>
  </si>
  <si>
    <t>A</t>
  </si>
  <si>
    <t>OSVĚTLENÍ_dodávka,montážní materiál a montáž</t>
  </si>
  <si>
    <t>B</t>
  </si>
  <si>
    <t>ZÁSUVKY (dodávka a montáž)</t>
  </si>
  <si>
    <t>C</t>
  </si>
  <si>
    <t xml:space="preserve"> VYPÍNAČE</t>
  </si>
  <si>
    <t>Kombinovaný hlásič CO2 a indikace požáru/kouře/</t>
  </si>
  <si>
    <t>KABELOVÉ TRASY</t>
  </si>
  <si>
    <t xml:space="preserve"> Kabelový žlab drátěnný 200x60 - pozinkovaný, vč. spojek, nosníků, závěsů (podpěr) a kotvení a včetně příchytek</t>
  </si>
  <si>
    <t>Trasa na kabelových příchytkách - Kabelová trasa z kabelových svazků upevněných na příchytkách pro max. 10 kabelů, na stěnu nebo do stropu, vč. upevňovacího a instalačního materiálu</t>
  </si>
  <si>
    <t xml:space="preserve"> Dvouplášťová chránička ohebná, prům. 125 - pro mechanickou ochranu kabelů vedených k ER, vč. zatahovacího drátu</t>
  </si>
  <si>
    <t>E</t>
  </si>
  <si>
    <t>KABELY</t>
  </si>
  <si>
    <t>Kabel CXKH-R-J 3x2,5 - Kabel vč. ukončení, zapojení, označovacího štítku, vč. dopravy, manipulace a montáže. Délka dle seznamu zařízení výkresů půdorysu, včetně prořezu a rezerv.</t>
  </si>
  <si>
    <t>DODÁVKA - Kabel CXKH-R-J 5x4 - Kabel vč. ukončení, zapojení, označovacího štítku, vč. dopravy, manipulace a montáže. Délka dle seznamu zařízení výkresů půdorysu, včetně prořezu a rezerv.</t>
  </si>
  <si>
    <t>Kabel YY25 Zelenožlutá- Kabel vč. ukončení, zapojení, označovacího štítku, vč. dopravy, manipulace a montáže. Délka dle seznamu zařízení výkresů půdorysu, včetně prořezu a rezerv.</t>
  </si>
  <si>
    <t>DODÁVKA - Kabel H07VK2,5ZŽ - Kabel vč. ukončení, zapojení, označovacího štítku, vč. dopravy, manipulace a montáže. Délka dle seznamu zařízení výkresů půdorysu, včetně prořezu a rezerv.</t>
  </si>
  <si>
    <t>DODÁVKA - Kabel CY10 - Kabel vč. ukončení, zapojení, označovacího štítku, vč. dopravy, manipulace a montáže. Délka dle seznamu zařízení výkresů půdorysu, včetně prořezu a rezerv.</t>
  </si>
  <si>
    <t>F</t>
  </si>
  <si>
    <t>SEZNAM ROZVADĚČŮ</t>
  </si>
  <si>
    <t xml:space="preserve"> Rozvaděčová skříňka 14M, vč. dopravy, montáže, osazení, průchodek, ukončení a zapojení-napájecí kabely střecha</t>
  </si>
  <si>
    <t>Přepěťová ochrana 3f_1+2-napájecí kabely střecha</t>
  </si>
  <si>
    <t>G</t>
  </si>
  <si>
    <t>ZEMNĚNÍ A HROMOSVOD</t>
  </si>
  <si>
    <t xml:space="preserve"> FeZn30/4 - Pásek FeZn 30/4 pro provedení zemniče_cena zahrnuje položení a dodávka za 1m. </t>
  </si>
  <si>
    <t>Beton</t>
  </si>
  <si>
    <t>H</t>
  </si>
  <si>
    <t>OSTATNÍ</t>
  </si>
  <si>
    <t>MONTÁŽ - Stavební zednické přípomoce, zhotovení prostupů ve stěně prům. 30mm - Začistění a vypláštění kompletní , zhotovení prostupu, opravy  povrchů, drobná    stavební mechanizace  apod. vč. potřebného materiálu</t>
  </si>
  <si>
    <t>Dielektrický koberec - Gumové izolační koberce pro elektrotechniku, ochrana před nebezpečným napětím do 1000 V, pryž pro pokrytí podlah ve vnitřních prostorách budov.</t>
  </si>
  <si>
    <t>MONTÁŽ - Pomocné montážní práce - cena zahrnuje kompletní pomocné montážní práce potřebné k provedení a dokončení díla</t>
  </si>
  <si>
    <t xml:space="preserve">Součet   </t>
  </si>
  <si>
    <t>Komunikace a zpevněné plochy</t>
  </si>
  <si>
    <t>132251104</t>
  </si>
  <si>
    <t>171201231</t>
  </si>
  <si>
    <t xml:space="preserve">Poplatek za uložení zeminy a kamení na recyklační skládce (skládkovné) kód odpadu 17 05 04   </t>
  </si>
  <si>
    <t>317168012</t>
  </si>
  <si>
    <t>317168013</t>
  </si>
  <si>
    <t>317168014</t>
  </si>
  <si>
    <t>631311115</t>
  </si>
  <si>
    <t xml:space="preserve">Mazanina tl přes 50 do 80 mm z betonu prostého bez zvýšených nároků na prostředí tř. C 20/25   </t>
  </si>
  <si>
    <t>919726201.TCT</t>
  </si>
  <si>
    <t xml:space="preserve">Bezpečnostní a informační tabulky - dodávka a montáž, přísl. (ozn. ZA02)   </t>
  </si>
  <si>
    <t>711111001</t>
  </si>
  <si>
    <t xml:space="preserve">Provedení izolace proti zemní vlhkosti vodorovné za studena nátěrem penetračním   </t>
  </si>
  <si>
    <t>713131141</t>
  </si>
  <si>
    <t xml:space="preserve">Montáž izolace tepelné střech plochých lepené, spádová vrstva   </t>
  </si>
  <si>
    <t>44932114</t>
  </si>
  <si>
    <t>763131771</t>
  </si>
  <si>
    <t xml:space="preserve">Příplatek k SDK podhledu za rovinnost kvality Q3   </t>
  </si>
  <si>
    <t>764224409</t>
  </si>
  <si>
    <t>767646401</t>
  </si>
  <si>
    <t xml:space="preserve">Montáž revizních dvířek jednokřídlových s rámem v do 1000 mm   </t>
  </si>
  <si>
    <t>767881110R</t>
  </si>
  <si>
    <t xml:space="preserve">Lepení lamel a čtverců z vinylu standardním lepidlem   </t>
  </si>
  <si>
    <t>784</t>
  </si>
  <si>
    <t xml:space="preserve">Dokončovací práce - malby a tapety   </t>
  </si>
  <si>
    <t>784181101</t>
  </si>
  <si>
    <t>784221101</t>
  </si>
  <si>
    <t>786623017</t>
  </si>
  <si>
    <t>VRN1</t>
  </si>
  <si>
    <t>VRN4</t>
  </si>
  <si>
    <t>Dešťová kanalizace</t>
  </si>
  <si>
    <t>184201112</t>
  </si>
  <si>
    <t>275313711</t>
  </si>
  <si>
    <t xml:space="preserve">Základové patky z betonu tř. C 20/25   </t>
  </si>
  <si>
    <t>59245041</t>
  </si>
  <si>
    <t xml:space="preserve">dlažba zámková profilová tl. 60mm barevná   </t>
  </si>
  <si>
    <t>59245091</t>
  </si>
  <si>
    <t>915111111</t>
  </si>
  <si>
    <t xml:space="preserve">Vodorovné dopravní značení   </t>
  </si>
  <si>
    <t>SO600 - Komunikace a zpevněné plochy</t>
  </si>
  <si>
    <t xml:space="preserve">128   </t>
  </si>
  <si>
    <t>2024_002</t>
  </si>
  <si>
    <t>Bytový dům pro chráněné bydlení Pavlákova ul. Kroměříž</t>
  </si>
  <si>
    <t>Město Kroměříž</t>
  </si>
  <si>
    <t>Poznámka:  CS ÚRS 2024</t>
  </si>
  <si>
    <t xml:space="preserve">Hloubení rýh nezapažených š do 800 mm v hornině třídy těžitelnosti I do  skupiny 3 objem přes 100 m3 strojně   </t>
  </si>
  <si>
    <t xml:space="preserve">0,8*1,2*(2,375+2,0+46,08)   </t>
  </si>
  <si>
    <t xml:space="preserve">0,7*1,2*(11,63+10,48+10,48+10,48+5,5+1,125+23,4+3,2+5,15)   </t>
  </si>
  <si>
    <t xml:space="preserve">0,6*1,2*(6,1+1,025+1,025+9,04+9,09+12,29+9,09)   </t>
  </si>
  <si>
    <t>132251254</t>
  </si>
  <si>
    <t xml:space="preserve">Hloubení rýh nezapažených š do 2000 mm v hornině třídy těžitelnosti I do skupiny 3 objem do 500 m3 strojně   </t>
  </si>
  <si>
    <t xml:space="preserve">0,9*1,2*(10,48+1,0+4,55+5,175+5,375+5,375)   </t>
  </si>
  <si>
    <t xml:space="preserve">1,0*1,2*(10,48+14,68+5,375)   </t>
  </si>
  <si>
    <t xml:space="preserve">1,1*1,2*(14,68+5,34+5,34+5,34)   </t>
  </si>
  <si>
    <t xml:space="preserve">1,2*1,2*(14,68)   </t>
  </si>
  <si>
    <t xml:space="preserve">1,0*1,0*1,2*2   </t>
  </si>
  <si>
    <t>162351104</t>
  </si>
  <si>
    <t xml:space="preserve">Vodorovné přemístění přes 500 do 1000 m výkopku/sypaniny z horniny třídy těžitelnosti I skupiny 1 až 3   </t>
  </si>
  <si>
    <t xml:space="preserve">151,166+135,216   </t>
  </si>
  <si>
    <t>167151111</t>
  </si>
  <si>
    <t xml:space="preserve">Nakládání výkopku z hornin třídy těžitelnosti I skupiny 1 až 3 přes 100 m3   </t>
  </si>
  <si>
    <t>171201221</t>
  </si>
  <si>
    <t xml:space="preserve">Poplatek za uložení na skládce (skládkovné) zeminy a kamení kód odpadu 17 05 04   </t>
  </si>
  <si>
    <t xml:space="preserve">141,691*1,6   </t>
  </si>
  <si>
    <t>212755210R</t>
  </si>
  <si>
    <t xml:space="preserve">Potrubí perforované do D 125 mm   </t>
  </si>
  <si>
    <t xml:space="preserve">42+133+30   </t>
  </si>
  <si>
    <t>271572211</t>
  </si>
  <si>
    <t xml:space="preserve">Podsyp pod základové konstrukce se zhutněním z netříděného štěrkopísku   </t>
  </si>
  <si>
    <t xml:space="preserve">0,15*((7,65*11,6*3)+(10,65*11,6)+(58,8*7,3))   </t>
  </si>
  <si>
    <t>273322611</t>
  </si>
  <si>
    <t xml:space="preserve">Základové desky ze ŽB se zvýšenými nároky na prostředí tř. C 30/37   </t>
  </si>
  <si>
    <t xml:space="preserve">0,15*(((7,65+11,6)*3)+(10,65+11,6)+(58,8+7,3))*2   </t>
  </si>
  <si>
    <t xml:space="preserve">122,85*(70/1000)   </t>
  </si>
  <si>
    <t xml:space="preserve">0,8*0,68*(2,375+2,0+46,08)   </t>
  </si>
  <si>
    <t xml:space="preserve">0,7*0,68*(11,63+10,48+10,48+10,48+5,5+1,125+23,4+3,2+5,15)   </t>
  </si>
  <si>
    <t xml:space="preserve">0,6*0,68*(6,1+1,025+1,025+9,04+9,09+12,29+9,09)   </t>
  </si>
  <si>
    <t xml:space="preserve">0,9*0,68*(10,48+1,0+4,55+5,175+5,375+5,375)   </t>
  </si>
  <si>
    <t xml:space="preserve">1,0*0,68*(10,48+14,68+5,375)   </t>
  </si>
  <si>
    <t xml:space="preserve">1,1*0,68*(14,68+5,34+5,34+5,34)   </t>
  </si>
  <si>
    <t xml:space="preserve">1,2*0,68*(14,68)   </t>
  </si>
  <si>
    <t xml:space="preserve">160,924*(75/1000)   </t>
  </si>
  <si>
    <t>275322611</t>
  </si>
  <si>
    <t xml:space="preserve">Základové patky ze ŽB se zvýšenými nároky na prostředí tř. C 30/37   </t>
  </si>
  <si>
    <t xml:space="preserve">1,0*1,0*0,68*2   </t>
  </si>
  <si>
    <t>275361821</t>
  </si>
  <si>
    <t xml:space="preserve">Výztuž základových patek betonářskou ocelí 10 505 (R)   </t>
  </si>
  <si>
    <t xml:space="preserve">1,36*(80/1000)   </t>
  </si>
  <si>
    <t>279113155R</t>
  </si>
  <si>
    <t xml:space="preserve">Základová zeď tl přes 250 do 300 mm z tvárnic ztraceného bednění včetně výplně z betonu tř. C 30/37   </t>
  </si>
  <si>
    <t xml:space="preserve">0,5*(2,375+2,0+46,08)   </t>
  </si>
  <si>
    <t xml:space="preserve">0,5*(11,63+10,48+10,48+10,48+5,5+1,125+23,4+3,2+5,15)   </t>
  </si>
  <si>
    <t xml:space="preserve">0,5*(6,1+1,025+1,025+9,04+9,09+12,29+9,09)   </t>
  </si>
  <si>
    <t xml:space="preserve">0,5*(10,48+1,0+4,55+5,175+5,375+5,375)   </t>
  </si>
  <si>
    <t xml:space="preserve">0,5*(10,48+14,68+5,375)   </t>
  </si>
  <si>
    <t xml:space="preserve">0,5*(14,68+5,34+5,34+5,34)   </t>
  </si>
  <si>
    <t xml:space="preserve">0,5*(14,68)   </t>
  </si>
  <si>
    <t xml:space="preserve">0,5*1*2   </t>
  </si>
  <si>
    <t>279361821</t>
  </si>
  <si>
    <t xml:space="preserve">Výztuž základových zdí nosných betonářskou ocelí 10 505   </t>
  </si>
  <si>
    <t xml:space="preserve">28,94*(70/1000)   </t>
  </si>
  <si>
    <t>311113142</t>
  </si>
  <si>
    <t xml:space="preserve">Nosná zeď tl do 200 mm z hladkých tvárnic ztraceného bednění včetně výplně z betonu tř. 20/25   </t>
  </si>
  <si>
    <t xml:space="preserve">0,95*(58,8+58,8+18,9+18,9+(9,63*6)+(1,22*3)+(7,74*2))   </t>
  </si>
  <si>
    <t>311234041</t>
  </si>
  <si>
    <t xml:space="preserve">Zdivo jednovrstvé z cihel děrovaných přes P10 do P15 na maltu M5 tl 240 mm   </t>
  </si>
  <si>
    <t xml:space="preserve">3,1*(4,9+4,9+4,9+5,2+4,9+11,78+4,9+0,65+1,765+3,445+4,12+4,9+53,3)   </t>
  </si>
  <si>
    <t xml:space="preserve">-(1*1,97*8)   </t>
  </si>
  <si>
    <t>311234061</t>
  </si>
  <si>
    <t xml:space="preserve">Zdivo jednovrstvé z cihel děrovaných přes P10 do P15 na maltu M5 tl 300 mm   </t>
  </si>
  <si>
    <t xml:space="preserve">2,9*(58,8+58,8+18,9+18,9+(9,63*6)+(1,22*3))   </t>
  </si>
  <si>
    <t xml:space="preserve">-((1,4*2,0)+(1,3*2)+(1*2,59)+(4,2*2,25*5)+(1,23*2,59)+(3*2,25*4)+(2*2,25*11)+(1,75*1,35*2)+(1*2,05))   </t>
  </si>
  <si>
    <t xml:space="preserve">2,9*0,5*0,3*2   </t>
  </si>
  <si>
    <t xml:space="preserve">45+27+8   </t>
  </si>
  <si>
    <t xml:space="preserve">Překlad keramický plochý dl 1500 mm   </t>
  </si>
  <si>
    <t xml:space="preserve">Překlad keramický plochý dl 1750 mm   </t>
  </si>
  <si>
    <t>317251000R</t>
  </si>
  <si>
    <t xml:space="preserve">Podomítkový box - purenit 2000 mm   </t>
  </si>
  <si>
    <t>317251001R</t>
  </si>
  <si>
    <t xml:space="preserve">Podomítkový box - purenit 3000 mm   </t>
  </si>
  <si>
    <t>338171123</t>
  </si>
  <si>
    <t xml:space="preserve">Osazování sloupků a vzpěr plotových ocelových v do 2,6 m   </t>
  </si>
  <si>
    <t>55342255</t>
  </si>
  <si>
    <t xml:space="preserve">sloupek plotový průběžný 2500   </t>
  </si>
  <si>
    <t>342244111</t>
  </si>
  <si>
    <t xml:space="preserve">Příčka z cihel děrovaných do P10 na maltu M5 tloušťky 115 mm   </t>
  </si>
  <si>
    <t xml:space="preserve">3,1*(2,1+(5,425*3)+2+3,5+7,4+1,9+3,65+4,9+2,76+2,76+(5,5*3)+7,15+(2,45*2)+(1,7*3)+(2,55*2)+9+1,7+(2,95*2)+1,2+1,2)   </t>
  </si>
  <si>
    <t xml:space="preserve">3,1*(1,725+3,8+2,725+(2,45*3)+5,5+5,5+1,8+1,8+5,1+7,1+(2,755*4)+1,48+1,48+7,1+(5,5*3)+(2,6*4)+9,1+1,9+1,525+(1,8*2))   </t>
  </si>
  <si>
    <t xml:space="preserve">-((0,9*1,97*37)+(0,7*1,97*3))   </t>
  </si>
  <si>
    <t>346272266</t>
  </si>
  <si>
    <t xml:space="preserve">Přizdívka z pórobetonových tvárnic do tl 200 mm   </t>
  </si>
  <si>
    <t xml:space="preserve">3,1*(0,9+1,9+4,12+2,755+1,1+1,75+1+2,755)   </t>
  </si>
  <si>
    <t>411133900R</t>
  </si>
  <si>
    <t xml:space="preserve">Stropní konstrukce z betonu předpjatého tl. 70 mm včetně nadbetonávky tl. 180 mm - dodávka a montáž, přísl.   </t>
  </si>
  <si>
    <t xml:space="preserve">551,270+100,82+33,264   </t>
  </si>
  <si>
    <t>417321616</t>
  </si>
  <si>
    <t xml:space="preserve">Ztužující pásy a věnce ze ŽB tř. C 30/37   </t>
  </si>
  <si>
    <t xml:space="preserve">0,35*0,3*(59+59+19+19+5,22+0,5+4,12+(4,9*7)+16,2+58+(1,3*8)+(1,33*6))   </t>
  </si>
  <si>
    <t xml:space="preserve">"atika"0,3*0,15*(58,8+58,8+19+19+(10,33*6)+(1,3*3))   </t>
  </si>
  <si>
    <t xml:space="preserve">2*0,35*(59+59+19+19+5,22+0,5+4,12+(4,9*7)+16,2+58+(1,3*8)+(1,33*6))   </t>
  </si>
  <si>
    <t xml:space="preserve">"atika"2*0,15*(58,8+58,8+19+19+(10,33*6)+(1,3*3))   </t>
  </si>
  <si>
    <t xml:space="preserve">1,1*(1,299+2,502)   </t>
  </si>
  <si>
    <t xml:space="preserve">(324,186+585,913)*2   </t>
  </si>
  <si>
    <t xml:space="preserve">50,468++487,135   </t>
  </si>
  <si>
    <t>612341321</t>
  </si>
  <si>
    <t xml:space="preserve">Sádrová nebo vápenosádrová omítka hladká jednovrstvá vnitřních stěn nanášená strojně   </t>
  </si>
  <si>
    <t>621221041</t>
  </si>
  <si>
    <t xml:space="preserve">Montáž kontaktního zateplení vnějších podhledů lepením a mechanickým kotvením TI z minerální vlny s podélnou orientací do betonu a zdiva tl přes 160 do 200 mm   </t>
  </si>
  <si>
    <t xml:space="preserve">"podhled"(5,6*2,25)+(5,55*1,75)   </t>
  </si>
  <si>
    <t>63151540</t>
  </si>
  <si>
    <t xml:space="preserve">deska tepelně izolační minerální kontaktních fasád podélné vlákno ?=0,036 tl 200mm, KZS doplňky   </t>
  </si>
  <si>
    <t xml:space="preserve">22,313 * 1,05   </t>
  </si>
  <si>
    <t>621531022</t>
  </si>
  <si>
    <t xml:space="preserve">Tenkovrstvá silikonová zrnitá omítka zrnitost 2,0 mm vnějších podhledů   </t>
  </si>
  <si>
    <t xml:space="preserve">"zdivo+atika"3,5*(58,8+58,8+18,9+18,9+(9,63*6)+(1,22*3))   </t>
  </si>
  <si>
    <t xml:space="preserve">"vnitřní část atiky"0,5*(58,8+58,8+19+19+(10,33*6)+(1,3*3))   </t>
  </si>
  <si>
    <t xml:space="preserve">0,6*(59+59+19+19-5,3-21-9-26,5+(1,3*8)+(1,33*6))   </t>
  </si>
  <si>
    <t>622221041</t>
  </si>
  <si>
    <t xml:space="preserve">Montáž kontaktního zateplení vnějších stěn lepením a mechanickým kotvením desek z minerální vlny s podélnou orientací do zdiva a betonu tl přes 160 do 200mm   </t>
  </si>
  <si>
    <t xml:space="preserve">728,849 * 1,05   </t>
  </si>
  <si>
    <t>622531022</t>
  </si>
  <si>
    <t xml:space="preserve">Tenkovrstvá silikonová zrnitá omítka zrnitost 2,0 mm vnějších stěn   </t>
  </si>
  <si>
    <t xml:space="preserve">"tl. 75 mm"0,075*551,270   </t>
  </si>
  <si>
    <t xml:space="preserve">"tl. 68 mm"0,068*(100,82+33,264)   </t>
  </si>
  <si>
    <t>632481215</t>
  </si>
  <si>
    <t xml:space="preserve">Separační vrstva z geotextilie   </t>
  </si>
  <si>
    <t xml:space="preserve">((7,65*11,6*3)+(10,65*11,6)+(58,8*7,3))   </t>
  </si>
  <si>
    <t>941111111</t>
  </si>
  <si>
    <t xml:space="preserve">Montáž lešení řadového trubkového lehkého s podlahami zatížení do 200 kg/m2 š od 0,6 do 0,9 m v do 10 m   </t>
  </si>
  <si>
    <t xml:space="preserve">4,0*(58,8+58,8+18,9+18,9+(9,63*6)+(1,22*3))   </t>
  </si>
  <si>
    <t xml:space="preserve">4,0*11   </t>
  </si>
  <si>
    <t>941111211</t>
  </si>
  <si>
    <t xml:space="preserve">Příplatek k lešení řadovému trubkovému lehkému s podlahami š 0,9 m v 10 m za první a ZKD den použití   </t>
  </si>
  <si>
    <t xml:space="preserve">911,36*60   </t>
  </si>
  <si>
    <t>941111811</t>
  </si>
  <si>
    <t xml:space="preserve">Demontáž lešení řadového trubkového lehkého s podlahami zatížení do 200 kg/m2 š od 0,6 do 0,9 m v do 10 m   </t>
  </si>
  <si>
    <t>952901111</t>
  </si>
  <si>
    <t xml:space="preserve">Vyčištění budov bytové a občanské výstavby při výšce podlaží do 4 m   </t>
  </si>
  <si>
    <t xml:space="preserve">174,88+202,25+174,55+205,47+111,74+72,01   </t>
  </si>
  <si>
    <t>953731110R</t>
  </si>
  <si>
    <t xml:space="preserve">Chránička KG DN 110   </t>
  </si>
  <si>
    <t>953731111R</t>
  </si>
  <si>
    <t xml:space="preserve">Chránička KG DN 250   </t>
  </si>
  <si>
    <t>953943212R</t>
  </si>
  <si>
    <t xml:space="preserve">Osazování držáků pro hasicí přístroj   </t>
  </si>
  <si>
    <t xml:space="preserve">přístroj hasicí ruční práškový PG 6 LE (ozn. ZB01)   </t>
  </si>
  <si>
    <t>953943913R</t>
  </si>
  <si>
    <t xml:space="preserve">Střešní vtok DN 110 vyhřívaný - dodávka a montáž, přísl.   </t>
  </si>
  <si>
    <t>997013631</t>
  </si>
  <si>
    <t xml:space="preserve">Poplatek za uložení na skládce (skládkovné) stavebního odpadu směsného kód odpadu 17 09 04   </t>
  </si>
  <si>
    <t>998011001</t>
  </si>
  <si>
    <t xml:space="preserve">Přesun hmot pro budovy zděné v do 6 m   </t>
  </si>
  <si>
    <t xml:space="preserve">685,354 * 0,00033   </t>
  </si>
  <si>
    <t>711112001</t>
  </si>
  <si>
    <t xml:space="preserve">Provedení izolace proti zemní vlhkosti svislé za studena nátěrem penetračním   </t>
  </si>
  <si>
    <t xml:space="preserve">1,4*(58,8+58,8+18,9+18,9+(9,63*6)+(1,22*3))   </t>
  </si>
  <si>
    <t xml:space="preserve">303,576 * 0,00034   </t>
  </si>
  <si>
    <t>711131111</t>
  </si>
  <si>
    <t xml:space="preserve">Provedení izolace proti zemní vlhkosti pásy na sucho samolepící vodovné   </t>
  </si>
  <si>
    <t>62866281</t>
  </si>
  <si>
    <t xml:space="preserve">pás asfaltový samolepicí modifikovaný SBS tl 3,0mm s vložkou ze skleněné tkaniny se spalitelnou fólií nebo jemnozrnným minerálním posypem nebo textilií na horním povrchu   </t>
  </si>
  <si>
    <t xml:space="preserve">685,354 * 1,1655   </t>
  </si>
  <si>
    <t>711132111</t>
  </si>
  <si>
    <t xml:space="preserve">Provedení izolace proti zemní vlhkosti pásy na sucho samolepící svislé   </t>
  </si>
  <si>
    <t xml:space="preserve">303,576 * 1,221   </t>
  </si>
  <si>
    <t>711161215</t>
  </si>
  <si>
    <t xml:space="preserve">Izolace proti zemní vlhkosti nopovou fólií svislá, nopek v 20,0 mm, tl do 1,0 mm   </t>
  </si>
  <si>
    <t>711491272</t>
  </si>
  <si>
    <t xml:space="preserve">Provedení doplňků izolace proti vodě na ploše svislé z textilií vrstva ochranná   </t>
  </si>
  <si>
    <t xml:space="preserve">303,576 * 1,05   </t>
  </si>
  <si>
    <t>998711101</t>
  </si>
  <si>
    <t xml:space="preserve">Přesun hmot tonážní pro izolace proti vodě, vlhkosti a plynům v objektech v do 6 m   </t>
  </si>
  <si>
    <t>712363612</t>
  </si>
  <si>
    <t xml:space="preserve">Provedení povlak krytiny mechanicky kotvenou, budova v do 18 m   </t>
  </si>
  <si>
    <t xml:space="preserve">"střešní plášť"(9,0*10,3*3)+(11,25*10,3)+(8,64*58,8)   </t>
  </si>
  <si>
    <t>28322013R</t>
  </si>
  <si>
    <t xml:space="preserve">902,007 * 1,1655   </t>
  </si>
  <si>
    <t>712391171</t>
  </si>
  <si>
    <t xml:space="preserve">Provedení povlakové krytiny střech do 10° textilní vrstvy   </t>
  </si>
  <si>
    <t>69311035</t>
  </si>
  <si>
    <t xml:space="preserve">geotextilie tkaná separační, filtrační, výztužná PP pevnost v tahu 30kN/m   </t>
  </si>
  <si>
    <t xml:space="preserve">902,007 * 1,155   </t>
  </si>
  <si>
    <t>998712101</t>
  </si>
  <si>
    <t xml:space="preserve">Přesun hmot tonážní tonážní pro krytiny povlakové v objektech v do 6 m   </t>
  </si>
  <si>
    <t>28372320</t>
  </si>
  <si>
    <t xml:space="preserve">deska EPS 100 pro konstrukce s běžným zatížením ?=0,037 tl 180mm   </t>
  </si>
  <si>
    <t xml:space="preserve">685,354 * 1,05   </t>
  </si>
  <si>
    <t>713131140R</t>
  </si>
  <si>
    <t xml:space="preserve">Montáž izolace tepelné podlah lepením celoplošně pásů, dílců, desek   </t>
  </si>
  <si>
    <t xml:space="preserve">10,0   </t>
  </si>
  <si>
    <t>63151436R</t>
  </si>
  <si>
    <t xml:space="preserve">deska tepelně izolační minerální podlah tl. 80mm   </t>
  </si>
  <si>
    <t xml:space="preserve">10 * 1,05   </t>
  </si>
  <si>
    <t xml:space="preserve">Montáž izolace tepelné stěn lepením celoplošně rohoží, pásů, dílců, desek   </t>
  </si>
  <si>
    <t xml:space="preserve">3,1*53,7   </t>
  </si>
  <si>
    <t>28376421</t>
  </si>
  <si>
    <t xml:space="preserve">deska XPS hrana polodrážková a hladký povrch 300kPA tl 80mm   </t>
  </si>
  <si>
    <t xml:space="preserve">166,47 * 1,05   </t>
  </si>
  <si>
    <t>28376422</t>
  </si>
  <si>
    <t xml:space="preserve">deska XPS hrana polodrážková a hladký povrch 300kPA tl 100mm   </t>
  </si>
  <si>
    <t xml:space="preserve">"střešní plášť"(8,1*9,8*3)+(11,35*9,8)+(7,74*58)   </t>
  </si>
  <si>
    <t xml:space="preserve">798,29 * 1,05   </t>
  </si>
  <si>
    <t>28376141</t>
  </si>
  <si>
    <t xml:space="preserve">798,29*0,1   </t>
  </si>
  <si>
    <t>713191133</t>
  </si>
  <si>
    <t xml:space="preserve">Montáž izolace tepelné podlah, stropů vrchem nebo střech překrytí fólií s přelepeným spojem   </t>
  </si>
  <si>
    <t xml:space="preserve">798,29 * 1,1655   </t>
  </si>
  <si>
    <t>998713101</t>
  </si>
  <si>
    <t xml:space="preserve">Přesun hmot tonážní pro izolace tepelné v objektech v do 6 m   </t>
  </si>
  <si>
    <t>725244102R</t>
  </si>
  <si>
    <t xml:space="preserve">Dveře sprchové s pantem 600 mm se skleněnou výplní z bezpečnostního skla (ozn. ZI11) - dodávka a montáž, přísl.   </t>
  </si>
  <si>
    <t>725244103R</t>
  </si>
  <si>
    <t xml:space="preserve">Chromová rohová sprchová tyč 900 x 900 mm, s polyesterovým sprchovým závěsem 1800 x 2000 mm (ozn. ZI12) - dodávka a montáž, přísl.   </t>
  </si>
  <si>
    <t>998725101</t>
  </si>
  <si>
    <t xml:space="preserve">Přesun hmot tonážní pro zařizovací předměty v objektech v do 6 m   </t>
  </si>
  <si>
    <t>762952044</t>
  </si>
  <si>
    <t xml:space="preserve">Montáž teras z prken š do 140 mm z dřevoplastu na podkladní dřevoplastový rošt   </t>
  </si>
  <si>
    <t xml:space="preserve">"terasa"21,13+21,22+21,09+20,78   </t>
  </si>
  <si>
    <t>60791115R</t>
  </si>
  <si>
    <t xml:space="preserve">prkno terasové dřevoplastové tl 23mm včetně roštu   </t>
  </si>
  <si>
    <t xml:space="preserve">84,22 * 1,1   </t>
  </si>
  <si>
    <t>998762101</t>
  </si>
  <si>
    <t xml:space="preserve">Přesun hmot tonážní pro kce tesařské v objektech v do 6 m   </t>
  </si>
  <si>
    <t>763131431</t>
  </si>
  <si>
    <t xml:space="preserve">SDK podhled deska 1xDF 12,5 bez izolace dvouvrstvá spodní kce profil CD+UD REI do 90   </t>
  </si>
  <si>
    <t xml:space="preserve">"odpočet SDK pro vlhké prostory"-100,82   </t>
  </si>
  <si>
    <t>763131451</t>
  </si>
  <si>
    <t xml:space="preserve">SDK podhled deska 1xH2 12,5 bez izolace dvouvrstvá spodní kce profil CD+UD   </t>
  </si>
  <si>
    <t>998763301</t>
  </si>
  <si>
    <t xml:space="preserve">Přesun hmot tonážní pro sádrokartonové konstrukce v objektech v do 6 m   </t>
  </si>
  <si>
    <t>764216601</t>
  </si>
  <si>
    <t xml:space="preserve">Oplechování rovných parapetů mechanicky kotvené z Pz s povrchovou úpravou rš 150 mm   </t>
  </si>
  <si>
    <t xml:space="preserve">4,13*5   </t>
  </si>
  <si>
    <t>764216604</t>
  </si>
  <si>
    <t xml:space="preserve">Oplechování rovných parapetů mechanicky kotvené z Pz s povrchovou úpravou do rš 330 mm   </t>
  </si>
  <si>
    <t xml:space="preserve">2,93*4   </t>
  </si>
  <si>
    <t>764216605</t>
  </si>
  <si>
    <t xml:space="preserve">Oplechování rovných parapetů mechanicky kotvené z Pz s povrchovou úpravou rš 400 mm   </t>
  </si>
  <si>
    <t xml:space="preserve">1,35+1,1+1,53   </t>
  </si>
  <si>
    <t xml:space="preserve">Oplechování horních ploch a nadezdívek (atik) bez rohů z Al plechu mechanicky kotvené rš 670 mm   </t>
  </si>
  <si>
    <t xml:space="preserve">59   </t>
  </si>
  <si>
    <t>764224408</t>
  </si>
  <si>
    <t xml:space="preserve">Oplechování horních ploch a nadezdívek (atik) bez rohů z Al plechu mechanicky kotvené rš 750 mm   </t>
  </si>
  <si>
    <t xml:space="preserve">Oplechování horních ploch a nadezdívek (atik) bez rohů z Al plechu mechanicky kotvené rš 800 mm   </t>
  </si>
  <si>
    <t xml:space="preserve">7,6   </t>
  </si>
  <si>
    <t>998764101</t>
  </si>
  <si>
    <t xml:space="preserve">Přesun hmot tonážní pro konstrukce klempířské v objektech v do 6 m   </t>
  </si>
  <si>
    <t>766622132</t>
  </si>
  <si>
    <t xml:space="preserve">Montáž plastových oken plochy přes 1 m2 otevíravých v do 2,5 m s rámem do zdiva   </t>
  </si>
  <si>
    <t xml:space="preserve">(4,2*2,25*5)+(2*2,25*11)+(1*2,25)+(3*2,25*4)+(1,75*1,35*2)   </t>
  </si>
  <si>
    <t>61140054R</t>
  </si>
  <si>
    <t>61140055R</t>
  </si>
  <si>
    <t>61140056R</t>
  </si>
  <si>
    <t>61140057R</t>
  </si>
  <si>
    <t>61140058R</t>
  </si>
  <si>
    <t>766660171</t>
  </si>
  <si>
    <t xml:space="preserve">Montáž dveřních křídel otvíravých jednokřídlových š do 0,8 m do obložkové zárubně   </t>
  </si>
  <si>
    <t xml:space="preserve">4+3+2   </t>
  </si>
  <si>
    <t>61162073R</t>
  </si>
  <si>
    <t>61162074R</t>
  </si>
  <si>
    <t>61162075R</t>
  </si>
  <si>
    <t>766660172</t>
  </si>
  <si>
    <t xml:space="preserve">Montáž dveřních křídel otvíravých jednokřídlových š přes 0,8 m do obložkové zárubně   </t>
  </si>
  <si>
    <t xml:space="preserve">8+2+6+1+8+2+3+1+3+3+2   </t>
  </si>
  <si>
    <t>61162027R</t>
  </si>
  <si>
    <t>61162028R</t>
  </si>
  <si>
    <t>61162029R</t>
  </si>
  <si>
    <t>61162030R</t>
  </si>
  <si>
    <t>61162031R</t>
  </si>
  <si>
    <t>61162032R</t>
  </si>
  <si>
    <t>61162033R</t>
  </si>
  <si>
    <t>61162034R</t>
  </si>
  <si>
    <t>61162035R</t>
  </si>
  <si>
    <t>61162036R</t>
  </si>
  <si>
    <t>61162037R</t>
  </si>
  <si>
    <t>766660411</t>
  </si>
  <si>
    <t xml:space="preserve">Montáž vchodových dveří jednokřídlových do zdiva   </t>
  </si>
  <si>
    <t xml:space="preserve">10   </t>
  </si>
  <si>
    <t>611732003R</t>
  </si>
  <si>
    <t>611732004R</t>
  </si>
  <si>
    <t>611732005R</t>
  </si>
  <si>
    <t>611732006R</t>
  </si>
  <si>
    <t>611732007R</t>
  </si>
  <si>
    <t>611732008R</t>
  </si>
  <si>
    <t>766660451</t>
  </si>
  <si>
    <t xml:space="preserve">Montáž vchodových dveří dvoukřídlových bez nadsvětlíku do zdiva   </t>
  </si>
  <si>
    <t>61140500R</t>
  </si>
  <si>
    <t>61140501R</t>
  </si>
  <si>
    <t>766682111</t>
  </si>
  <si>
    <t xml:space="preserve">Montáž zárubní obložkových pro dveře jednokřídlové tl stěny do 170 mm   </t>
  </si>
  <si>
    <t xml:space="preserve">4+3+8+2+6+1+8+2+1+3+2   </t>
  </si>
  <si>
    <t>61182307</t>
  </si>
  <si>
    <t>766682112</t>
  </si>
  <si>
    <t xml:space="preserve">Montáž zárubní obložkových pro dveře jednokřídlové tl stěny přes 170 do 350 mm   </t>
  </si>
  <si>
    <t xml:space="preserve">2+3+3   </t>
  </si>
  <si>
    <t>61182309</t>
  </si>
  <si>
    <t>766694113</t>
  </si>
  <si>
    <t xml:space="preserve">Montáž parapetních desek š do 30 cm dl přes 1,6 do 2,6 m   </t>
  </si>
  <si>
    <t>61144401R</t>
  </si>
  <si>
    <t xml:space="preserve">parapet  DTD HPL vnitřní komůrkový tl 36 mm š 250mm (ozn. ZF01)   </t>
  </si>
  <si>
    <t xml:space="preserve">1,75*2   </t>
  </si>
  <si>
    <t>766811100R</t>
  </si>
  <si>
    <t>766811101R</t>
  </si>
  <si>
    <t>766811102R</t>
  </si>
  <si>
    <t>766811103R</t>
  </si>
  <si>
    <t>998766101</t>
  </si>
  <si>
    <t xml:space="preserve">Přesun hmot tonážní pro kce truhlářské v objektech v do 6 m   </t>
  </si>
  <si>
    <t>59030711R</t>
  </si>
  <si>
    <t xml:space="preserve">dvířka revizní jednokřídlá, tlačný zámek 200x200mm   </t>
  </si>
  <si>
    <t>59030710R</t>
  </si>
  <si>
    <t xml:space="preserve">dvířka revizní jednokřídlá lakovaná 200x200mm (ozn. ZD01)   </t>
  </si>
  <si>
    <t>767810113</t>
  </si>
  <si>
    <t xml:space="preserve">Montáž mřížek větracích   </t>
  </si>
  <si>
    <t xml:space="preserve">10+1   </t>
  </si>
  <si>
    <t>55341420R</t>
  </si>
  <si>
    <t xml:space="preserve">větrací žaluzie protidešťová pevná se sítí proti hmyzu 250x200mm (ozn. ZH01)   </t>
  </si>
  <si>
    <t>55341421R</t>
  </si>
  <si>
    <t xml:space="preserve">větrací žaluzie protidešťová pevná se sítí proti hmyzu 400x200mm (ozn. ZH02)   </t>
  </si>
  <si>
    <t xml:space="preserve">Záchytný systém - dodávka a montáž, přísl. (ozn. ZY01-2)   </t>
  </si>
  <si>
    <t>767995901R</t>
  </si>
  <si>
    <t xml:space="preserve">Tabulka smaltovaná s číslem popisným (u vstupu) - dodávka a montáž, přísl. (ZA01)   </t>
  </si>
  <si>
    <t>767995902R</t>
  </si>
  <si>
    <t>767995903R</t>
  </si>
  <si>
    <t xml:space="preserve">Hliníkový dvoudílný výsuvný žebřík 5,0 m - dodávka a montáž, přísl. (ozn. ZL01)   </t>
  </si>
  <si>
    <t>767995904R</t>
  </si>
  <si>
    <t>767995905R</t>
  </si>
  <si>
    <t xml:space="preserve">Invalidní madlo, dvojité sklopné nerez - dodávka a montáž, přísl. (ozn. ZO02)   </t>
  </si>
  <si>
    <t>767995906R</t>
  </si>
  <si>
    <t xml:space="preserve">Sedátko na WC sklopné nerez - dodávka a montáž, přísl. (ozn. ZO03)   </t>
  </si>
  <si>
    <t>998767101</t>
  </si>
  <si>
    <t xml:space="preserve">Přesun hmot tonážní pro zámečnické konstrukce v objektech v do 6 m   </t>
  </si>
  <si>
    <t xml:space="preserve">"ker.dl.-byt č.1"10,01+5,27+4,28   </t>
  </si>
  <si>
    <t xml:space="preserve">"ker.dl.-byt č.2"5,67+1,63+6,11   </t>
  </si>
  <si>
    <t xml:space="preserve">"ker.dl.-byt č.3"5,67+1,63+6,11   </t>
  </si>
  <si>
    <t xml:space="preserve">"ker.dl.-byt č.4"5,67+1,63+6,11   </t>
  </si>
  <si>
    <t xml:space="preserve">"ker.dl.-společné prostory"12,38+8,81+6,21   </t>
  </si>
  <si>
    <t xml:space="preserve">"ker.dl.-zázemí personálu"1,72+4,82+4,32+2,77   </t>
  </si>
  <si>
    <t xml:space="preserve">"chodba"70,45   </t>
  </si>
  <si>
    <t xml:space="preserve">8,4+1,8+8,4+1,8+1,8+3,7+1,8+3,7+2,7   </t>
  </si>
  <si>
    <t xml:space="preserve">44+44   </t>
  </si>
  <si>
    <t xml:space="preserve">122,1 * 1,837   </t>
  </si>
  <si>
    <t>771574112</t>
  </si>
  <si>
    <t xml:space="preserve">Montáž podlah keramických hladkých lepených flexibilním lepidlem přes 9 do 12 ks/m2   </t>
  </si>
  <si>
    <t>59761003</t>
  </si>
  <si>
    <t xml:space="preserve">dlažba keramická hutná hladká do interiéru přes 9 do 12ks/m2   </t>
  </si>
  <si>
    <t xml:space="preserve">171,27 * 1,1   </t>
  </si>
  <si>
    <t>998771101</t>
  </si>
  <si>
    <t xml:space="preserve">Přesun hmot tonážní pro podlahy z dlaždic v objektech v do 6 m   </t>
  </si>
  <si>
    <t>776141112</t>
  </si>
  <si>
    <t xml:space="preserve">Stěrka podlahová nivelační pro vyrovnání podkladu povlakových podlah pevnosti 20 MPa tl přes 3 do 5 mm   </t>
  </si>
  <si>
    <t xml:space="preserve">"vinyl-byt č. 1"23,85+27,93+15,81+3,41+15,79+3,4+3,1   </t>
  </si>
  <si>
    <t xml:space="preserve">"vinyl-byt č.2"24,98+29,4+4,48+16,06+4,17+16,25+4,25+16,43+4,34+3,95   </t>
  </si>
  <si>
    <t xml:space="preserve">"vinyl-byt č.3"18,69+30,33+4,41+16,06+4,17+16,06+4,17+3,74   </t>
  </si>
  <si>
    <t xml:space="preserve">"vinyl-byt č.4"24,72+29,03+4,41+16,06+4,17+16,25+4,25+16,43+4,34+3,89   </t>
  </si>
  <si>
    <t xml:space="preserve">"vinyl-zázemí personálu"34,75+2,7+2,11+2,48   </t>
  </si>
  <si>
    <t>28411052R</t>
  </si>
  <si>
    <t xml:space="preserve">dílce vinylové tl 3,0mm, nášlapná vrstva 0,70mm, úprava PUR, třída zátěže 23/34/43, otlak 0,05mm, R10, třída otěru T, hořlavost Bfl S1, bez ftalátů, včetně soklu v 50 mm   </t>
  </si>
  <si>
    <t xml:space="preserve">480,82 * 1,1   </t>
  </si>
  <si>
    <t>998776101</t>
  </si>
  <si>
    <t xml:space="preserve">Přesun hmot tonážní pro podlahy povlakové v objektech v do 6 m   </t>
  </si>
  <si>
    <t>777131101</t>
  </si>
  <si>
    <t xml:space="preserve">Penetrační nátěr podlahy na suchý a vyzrálý podklad   </t>
  </si>
  <si>
    <t>777511103</t>
  </si>
  <si>
    <t xml:space="preserve">Epoxidová stěrka tloušťky přes 1 do 2 mm dekorativní lité podlahy včetně soklu   </t>
  </si>
  <si>
    <t xml:space="preserve">"epox. stěrka"(13,9+16,34)*1,1   </t>
  </si>
  <si>
    <t>998777101</t>
  </si>
  <si>
    <t xml:space="preserve">Přesun hmot tonážní pro podlahy lité v objektech v do 6 m   </t>
  </si>
  <si>
    <t xml:space="preserve">2,4*(2,8+1,9+1,9+2,25+1,8+2,76+0,9+1,5+1,8+2,76+0,9+1,5+1,8+2,76+0,9+1,5+1,7+1,2+3+1,6+1,75+2,7)*2   </t>
  </si>
  <si>
    <t>781474112</t>
  </si>
  <si>
    <t xml:space="preserve">Montáž obkladů vnitřních keramických hladkých přes 9 do 12 ks/m2 lepených flexibilním lepidlem   </t>
  </si>
  <si>
    <t>59761026R</t>
  </si>
  <si>
    <t xml:space="preserve">obklad keramický hladký do 12ks/m2, přísl.   </t>
  </si>
  <si>
    <t xml:space="preserve">200,064 * 1,1   </t>
  </si>
  <si>
    <t>998781101</t>
  </si>
  <si>
    <t xml:space="preserve">Přesun hmot tonážní pro obklady keramické v objektech v do 6 m   </t>
  </si>
  <si>
    <t xml:space="preserve">Základní akrylátová jednonásobná bezbarvá penetrace podkladu v místnostech v do 3,80 m   </t>
  </si>
  <si>
    <t xml:space="preserve">Dvojnásobné bílé malby ze směsí za sucha dobře otěruvzdorných v místnostech do 3,80 m   </t>
  </si>
  <si>
    <t xml:space="preserve">-200,064   </t>
  </si>
  <si>
    <t xml:space="preserve">Montáž venkovní žaluzie ovládané motorem upevněné na rám okna nebo do žaluziové schránky   </t>
  </si>
  <si>
    <t xml:space="preserve">4+11   </t>
  </si>
  <si>
    <t>55342534R</t>
  </si>
  <si>
    <t xml:space="preserve">žaluzie ovládaná základním motorem a příslušenství (ozn. ZG01,02)   </t>
  </si>
  <si>
    <t xml:space="preserve">3*2,25*4   </t>
  </si>
  <si>
    <t xml:space="preserve">2,0*2,25*11   </t>
  </si>
  <si>
    <t>SO100</t>
  </si>
  <si>
    <t>Hrubé terénní úpravy</t>
  </si>
  <si>
    <t>Oplocení</t>
  </si>
  <si>
    <t>Vytápění</t>
  </si>
  <si>
    <t>SO101</t>
  </si>
  <si>
    <t>Čistě terénní úpravy</t>
  </si>
  <si>
    <t>SO700</t>
  </si>
  <si>
    <t xml:space="preserve">"SDK pro vlhké prostory"100,82   </t>
  </si>
  <si>
    <t>SO100 - Hrubé terénní úpravy</t>
  </si>
  <si>
    <t>121151127</t>
  </si>
  <si>
    <t xml:space="preserve">Sejmutí ornice strojně   </t>
  </si>
  <si>
    <t xml:space="preserve">193   </t>
  </si>
  <si>
    <t>131251104</t>
  </si>
  <si>
    <t xml:space="preserve">Hloubení jam nezapažených v hornině třídy těžitelnosti I skupiny 3 objem do 500 m3 strojně   </t>
  </si>
  <si>
    <t xml:space="preserve">0,47*(59,0*19,0)   </t>
  </si>
  <si>
    <t xml:space="preserve">"SK11-12"(307,93+23,44)*0,4   </t>
  </si>
  <si>
    <t>132151101</t>
  </si>
  <si>
    <t xml:space="preserve">Hloubení rýh nezapažených š do 800 mm v hornině třídy těžitelnosti I skupiny 1 a 2 objem do 20 m3 strojně   </t>
  </si>
  <si>
    <t xml:space="preserve">"opěrná zeď"9,1*0,6*0,9   </t>
  </si>
  <si>
    <t>162251102</t>
  </si>
  <si>
    <t xml:space="preserve">Vodorovné přemístění přes 20 do 50 m výkopku/sypaniny z horniny třídy těžitelnosti I skupiny 1 až 3   </t>
  </si>
  <si>
    <t xml:space="preserve">193+4,914+526,87   </t>
  </si>
  <si>
    <t xml:space="preserve">"ornice"193-120   </t>
  </si>
  <si>
    <t xml:space="preserve">659,418-435,216   </t>
  </si>
  <si>
    <t xml:space="preserve">659,418+193   </t>
  </si>
  <si>
    <t>171201221R</t>
  </si>
  <si>
    <t xml:space="preserve">Poplatek za uložení na skládce (skládkovné) zeminy - ornice   </t>
  </si>
  <si>
    <t xml:space="preserve">73*1,6   </t>
  </si>
  <si>
    <t xml:space="preserve">(659,418-435,216)*1,6   </t>
  </si>
  <si>
    <t>171251201</t>
  </si>
  <si>
    <t xml:space="preserve">Uložení sypaniny na skládky nebo meziskládky   </t>
  </si>
  <si>
    <t xml:space="preserve">"ornice"193   </t>
  </si>
  <si>
    <t xml:space="preserve">"zasyp"435,216   </t>
  </si>
  <si>
    <t xml:space="preserve">435,216   </t>
  </si>
  <si>
    <t>181351113</t>
  </si>
  <si>
    <t xml:space="preserve">Rozprostření ornice tl vrstvy do 200 mm pl přes 500 m2 v rovině nebo ve svahu do 1:5 strojně   </t>
  </si>
  <si>
    <t xml:space="preserve">193*5   </t>
  </si>
  <si>
    <t>212755214</t>
  </si>
  <si>
    <t xml:space="preserve">Trativody z drenážních trubek plastových flexibilních D 100 mm   </t>
  </si>
  <si>
    <t>271542211</t>
  </si>
  <si>
    <t xml:space="preserve">Podsyp pod základové konstrukce se zhutněním z netříděné štěrkodrtě   </t>
  </si>
  <si>
    <t xml:space="preserve">"opěrná zeď"9,1*0,1*0,9+(9,1*0,7*0,3)   </t>
  </si>
  <si>
    <t>274313711</t>
  </si>
  <si>
    <t xml:space="preserve">Základové pásy z betonu tř. C 20/25   </t>
  </si>
  <si>
    <t xml:space="preserve">"opěrná zeď"9,1*0,5*0,9   </t>
  </si>
  <si>
    <t>311113144</t>
  </si>
  <si>
    <t xml:space="preserve">Nosná zeď tl přes 250 do 300 mm z hladkých tvárnic ztraceného bednění včetně výplně z betonu tř. C 20/25   </t>
  </si>
  <si>
    <t xml:space="preserve">1,0*9,1   </t>
  </si>
  <si>
    <t>348272515</t>
  </si>
  <si>
    <t xml:space="preserve">Plotová stříška pro zeď tl 295 mm z tvarovek hladkých přírodních   </t>
  </si>
  <si>
    <t xml:space="preserve">9,1*0,4   </t>
  </si>
  <si>
    <t>SO101 - Oplocení</t>
  </si>
  <si>
    <t>131113701</t>
  </si>
  <si>
    <t xml:space="preserve">Hloubení nezapažených jam v soudržných horninách třídy těžitelnosti I skupiny 1 a 2   </t>
  </si>
  <si>
    <t xml:space="preserve">0,65*0,4*18   </t>
  </si>
  <si>
    <t>174111101</t>
  </si>
  <si>
    <t xml:space="preserve">Zásyp jam, šachet rýh nebo kolem objektů sypaninou se zhutněním ručně   </t>
  </si>
  <si>
    <t>348121221</t>
  </si>
  <si>
    <t xml:space="preserve">Osazení podhrabových desek dl do 3 m na ocelové plotové sloupky   </t>
  </si>
  <si>
    <t xml:space="preserve">12   </t>
  </si>
  <si>
    <t>59233119R</t>
  </si>
  <si>
    <t xml:space="preserve">deska plotová betonová 50x250mm   </t>
  </si>
  <si>
    <t xml:space="preserve">25,75+2,8+2,8   </t>
  </si>
  <si>
    <t xml:space="preserve">Plotový dílec OPL01 včetně branky, sloupků a vzpěr - dodávka a montáž, přísl.   </t>
  </si>
  <si>
    <t>348171131R</t>
  </si>
  <si>
    <t xml:space="preserve">Plotový dílec OPL02 včetně branky, sloupků a vzpěr - dodávka a montáž, přísl.   </t>
  </si>
  <si>
    <t>348171132R</t>
  </si>
  <si>
    <t xml:space="preserve">Plotový dílec OPL03 včetně sloupků a vzpěr - dodávka a montáž, přísl.   </t>
  </si>
  <si>
    <t>998232110</t>
  </si>
  <si>
    <t xml:space="preserve">Přesun hmot pro oplocení v do 3 m   </t>
  </si>
  <si>
    <t>275313611</t>
  </si>
  <si>
    <t xml:space="preserve">Základové patky z betonu tř. C 16/20   </t>
  </si>
  <si>
    <t xml:space="preserve">0,4*0,6*2   </t>
  </si>
  <si>
    <t>564750111</t>
  </si>
  <si>
    <t xml:space="preserve">Podklad z kameniva hrubého drceného vel. 16-32 mm plochy přes 100 m2 tl 150 mm   </t>
  </si>
  <si>
    <t xml:space="preserve">"SK11-šedá"36,45   </t>
  </si>
  <si>
    <t xml:space="preserve">"SK11-barevná"259,53   </t>
  </si>
  <si>
    <t xml:space="preserve">"SK11-reliéfní barevná"11,95   </t>
  </si>
  <si>
    <t>564751111</t>
  </si>
  <si>
    <t xml:space="preserve">Podklad z kameniva hrubého drceného vel. 32-63 mm plochy přes 100 m2 tl 150 mm   </t>
  </si>
  <si>
    <t>596211253</t>
  </si>
  <si>
    <t xml:space="preserve">Kladení zámkové dlažby komunikací pro pěší strojně tl 60 mm pl do 300 m2   </t>
  </si>
  <si>
    <t xml:space="preserve">"SK12"22,98   </t>
  </si>
  <si>
    <t xml:space="preserve">22,98 * 1,02   </t>
  </si>
  <si>
    <t>596212355</t>
  </si>
  <si>
    <t xml:space="preserve">Kladení zámkové dlažby pozemních komunikací strojně tl 80 mm pl přes 300 m2   </t>
  </si>
  <si>
    <t>59245222</t>
  </si>
  <si>
    <t xml:space="preserve">dlažba zámková pro nevidomé barevná   </t>
  </si>
  <si>
    <t>59245090</t>
  </si>
  <si>
    <t xml:space="preserve">dlažba zámková profilová tl. 80mm přírodní   </t>
  </si>
  <si>
    <t xml:space="preserve">dlažba zámková profilová tl. 80mm barevná   </t>
  </si>
  <si>
    <t>637121113</t>
  </si>
  <si>
    <t xml:space="preserve">Okapový chodník z kačírku tl 200 mm s udusáním   </t>
  </si>
  <si>
    <t xml:space="preserve">151,05   </t>
  </si>
  <si>
    <t>914111121</t>
  </si>
  <si>
    <t xml:space="preserve">Montáž svislé dopravní značky do velikosti 2 m2 objímkami na sloupek nebo konzolu   </t>
  </si>
  <si>
    <t>40445625R</t>
  </si>
  <si>
    <t xml:space="preserve">informativní značky IP12+225/E13   </t>
  </si>
  <si>
    <t>914511111</t>
  </si>
  <si>
    <t xml:space="preserve">Montáž sloupku dopravních značek délky do 3,5 m s betonovým základem   </t>
  </si>
  <si>
    <t>40445225</t>
  </si>
  <si>
    <t xml:space="preserve">sloupek pro dopravní značku Zn D 60mm v 3,5m   </t>
  </si>
  <si>
    <t xml:space="preserve">70   </t>
  </si>
  <si>
    <t>916131213</t>
  </si>
  <si>
    <t xml:space="preserve">Osazení obrubníku betonového s boční opěrou do lože z betonu prostého   </t>
  </si>
  <si>
    <t xml:space="preserve">"150 mm"12,93   </t>
  </si>
  <si>
    <t xml:space="preserve">"100 mm"49,24   </t>
  </si>
  <si>
    <t xml:space="preserve">"50 mm"215,51   </t>
  </si>
  <si>
    <t>59217032</t>
  </si>
  <si>
    <t xml:space="preserve">obrubník betonový silniční 150mm   </t>
  </si>
  <si>
    <t>59217020</t>
  </si>
  <si>
    <t xml:space="preserve">obrubník betonový chodníkový 100mm   </t>
  </si>
  <si>
    <t>59217018R</t>
  </si>
  <si>
    <t xml:space="preserve">obrubník betonový 50 mm   </t>
  </si>
  <si>
    <t xml:space="preserve">Přesun hmot pro pozemní komunikace s krytem dlážděným   </t>
  </si>
  <si>
    <t>181411133</t>
  </si>
  <si>
    <t xml:space="preserve">Založení parkového trávníku výsevem pl do 1000 m2 ve svahu přes 1:2 do 1:1   </t>
  </si>
  <si>
    <t xml:space="preserve">786,36   </t>
  </si>
  <si>
    <t>00572410</t>
  </si>
  <si>
    <t xml:space="preserve">osivo směs travní parková   </t>
  </si>
  <si>
    <t xml:space="preserve">786,36 * 0,04   </t>
  </si>
  <si>
    <t>182111112</t>
  </si>
  <si>
    <t xml:space="preserve">Zpevnění svahu jutovou, kokosovou nebo plastovou rohoží přes 1:1 do 1:0,7   </t>
  </si>
  <si>
    <t xml:space="preserve">179,88   </t>
  </si>
  <si>
    <t>61894013</t>
  </si>
  <si>
    <t xml:space="preserve">síť protierozní z kokosových vláken 700g/m2   </t>
  </si>
  <si>
    <t xml:space="preserve">179,88 * 1,1   </t>
  </si>
  <si>
    <t>182111889R</t>
  </si>
  <si>
    <t xml:space="preserve">Ohumusování   </t>
  </si>
  <si>
    <t xml:space="preserve">9,1*0,8   </t>
  </si>
  <si>
    <t>183111112</t>
  </si>
  <si>
    <t xml:space="preserve">Hloubení jamek bez výměny půdy zeminy tř 1 až 4 obj přes 0,002 do 0,005 m3 v rovině a svahu do 1:5   </t>
  </si>
  <si>
    <t xml:space="preserve">54   </t>
  </si>
  <si>
    <t>184004614</t>
  </si>
  <si>
    <t xml:space="preserve">Výsadba sazenic stromů v jutovém obalu do jamky D 600 mm hl 600 mm bal D přes 400 do 500 mm   </t>
  </si>
  <si>
    <t xml:space="preserve">3+4   </t>
  </si>
  <si>
    <t>184102211</t>
  </si>
  <si>
    <t xml:space="preserve">Výsadba keře bez balu v do 1 m do jamky se zalitím v rovině a svahu do 1:5   </t>
  </si>
  <si>
    <t xml:space="preserve">"ptačí zob"54   </t>
  </si>
  <si>
    <t>02652020R</t>
  </si>
  <si>
    <t xml:space="preserve">Výsadba stromu v kmene přes 1,8 do 2,5 m v rovině a svahu do 1:5   </t>
  </si>
  <si>
    <t>02640440R</t>
  </si>
  <si>
    <t>02640441R</t>
  </si>
  <si>
    <t>998231311</t>
  </si>
  <si>
    <t xml:space="preserve">Přesun hmot pro sadovnické a krajinářské úpravy vodorovně do 5000 m   </t>
  </si>
  <si>
    <t>SO700 - Čisté terénní úpravy</t>
  </si>
  <si>
    <t>SO001.3 - Vzduchotechnika</t>
  </si>
  <si>
    <t>1. 1</t>
  </si>
  <si>
    <t>1. 2</t>
  </si>
  <si>
    <t>1. 3</t>
  </si>
  <si>
    <t>1. 4</t>
  </si>
  <si>
    <t>1. 5</t>
  </si>
  <si>
    <t>1. 6</t>
  </si>
  <si>
    <t>Protidešťová žaluzie "NASÁVACÍ" v Al provedení 250x200 mm, vč. ochranného pletiva z drátků o tl. 1mm, s oky 10x10mm; tvar sacích lamel v horní části uzpůsoben pro záchyt kapek strhávaných proudem vzduchu</t>
  </si>
  <si>
    <t>1. 7</t>
  </si>
  <si>
    <t>Protidešťová žaluzie "VÝFUKOVÁ" v Al provedení 250x200 mm, vč. ochranného pletiva z drátků o tl. 1mm, s oky 10x10mm</t>
  </si>
  <si>
    <t>1. 8</t>
  </si>
  <si>
    <t>1. 9</t>
  </si>
  <si>
    <t>1. 10</t>
  </si>
  <si>
    <t>1. 11</t>
  </si>
  <si>
    <t>1. 12</t>
  </si>
  <si>
    <t>1. 13</t>
  </si>
  <si>
    <t>1. 14</t>
  </si>
  <si>
    <t>1. 15</t>
  </si>
  <si>
    <t>1. 16</t>
  </si>
  <si>
    <t>Odvodní talířový ventil, kovový Ø80 mm, vč. montážního příslušenství</t>
  </si>
  <si>
    <t>1. 17</t>
  </si>
  <si>
    <t>Odbočka pro flexibilní potrubí d76/90 mm (atyp)</t>
  </si>
  <si>
    <t>1. 18</t>
  </si>
  <si>
    <t>NEOBSAZENO</t>
  </si>
  <si>
    <t>1. 19</t>
  </si>
  <si>
    <t>Polyethylenová flexibilní hadice s vnitřním hladkým povrchem s antistatickou úpravou splňuje mikrobiální vlastnosti dle EN ISO B46 A, vnitřní průměr 76 mm. LFPE 76; 
vč. montážního, těsnícího a spojovacího materiálu</t>
  </si>
  <si>
    <t>1. 20</t>
  </si>
  <si>
    <t>1. 21</t>
  </si>
  <si>
    <t>1. 22</t>
  </si>
  <si>
    <t>1. 23</t>
  </si>
  <si>
    <t>1. 24</t>
  </si>
  <si>
    <t>Certifikovaný systém protipožárního utěsnění VZT prostupů minerální vatou + protipožárním tmelem, požární odolnost shodná s požární odolností konstrukce, viz projekt požární ochrany.</t>
  </si>
  <si>
    <t>2. 1</t>
  </si>
  <si>
    <t>2. 2</t>
  </si>
  <si>
    <t>Tlumič hluku do kruhového potrubí Ø200/1000</t>
  </si>
  <si>
    <t>2. 3</t>
  </si>
  <si>
    <t>Protidešťová žaluzie "VÝFUKOVÁ" v Al provedení 400x200 mm, vč. ochranného pletiva z drátků o tl. 1mm, s oky 10x10mm</t>
  </si>
  <si>
    <t>2. 4</t>
  </si>
  <si>
    <t>Zpětná klapka do kruhového potrubí Ø200 mm</t>
  </si>
  <si>
    <t>2. 5</t>
  </si>
  <si>
    <t>Odvodní talířový ventil, kovový Ø160 mm, vč. montážního příslušenství</t>
  </si>
  <si>
    <t>2. 6</t>
  </si>
  <si>
    <t>Odvodní talířový ventil, kovový Ø125 mm, vč. montážního příslušenství</t>
  </si>
  <si>
    <t>2. 7</t>
  </si>
  <si>
    <t>Pružná manžeta pro napojení ventilátoru; Ø200 mm</t>
  </si>
  <si>
    <t>2. 8</t>
  </si>
  <si>
    <t>2. 9</t>
  </si>
  <si>
    <t>2. 10</t>
  </si>
  <si>
    <t>2. 11</t>
  </si>
  <si>
    <t>2. 12</t>
  </si>
  <si>
    <t>3. 1</t>
  </si>
  <si>
    <t>3. 2</t>
  </si>
  <si>
    <t>Tlumič hluku do kruhového potrubí Ø160/1000</t>
  </si>
  <si>
    <t>3. 3</t>
  </si>
  <si>
    <t>3. 4</t>
  </si>
  <si>
    <t>3. 5</t>
  </si>
  <si>
    <t>Uzavírací klapka těsná, vícelistá, protiběžná 250x200 mm; příprava pro ovládaní servopohonem - vč. servopohonu 230V s bezpečnostní pružinou</t>
  </si>
  <si>
    <t>3. 6</t>
  </si>
  <si>
    <t>Zpětná klapka do kruhového potrubí Ø160 mm</t>
  </si>
  <si>
    <t>3. 7</t>
  </si>
  <si>
    <t>Krycí mřížka 250x200 mm z drátků o tl. 1mm, s oky 10x10mm</t>
  </si>
  <si>
    <t>3. 8</t>
  </si>
  <si>
    <t>Krycí mřížka 200x100 mm z drátků o tl. 1mm, s oky 10x10mm</t>
  </si>
  <si>
    <t>3. 9</t>
  </si>
  <si>
    <t>Krycí mřížka Ø160 mm z drátků o tl. 1mm, s oky 10x10mm</t>
  </si>
  <si>
    <t>3. 10</t>
  </si>
  <si>
    <t>Pružná manžeta pro napojení ventilátoru; Ø160 mm</t>
  </si>
  <si>
    <t>3. 11</t>
  </si>
  <si>
    <t>3. 12</t>
  </si>
  <si>
    <t>3. 13</t>
  </si>
  <si>
    <t>Celkem dodávka a montáž</t>
  </si>
  <si>
    <t>Doprava</t>
  </si>
  <si>
    <t>Zaregulování a předání</t>
  </si>
  <si>
    <t>Celková cena zakázky bez DPH</t>
  </si>
  <si>
    <t>CELKEM ZAŔIZENÍ - REKUPERAČNÍ VĚTRÁNÍ</t>
  </si>
  <si>
    <t>HYGIENICKÉ ZAŘÍZENÍ</t>
  </si>
  <si>
    <t>CELKEM ZAŔÍZENI - HYGIENICKÉ ZAŘÍZENÍ</t>
  </si>
  <si>
    <t>TECHNICKÁ MÍSTNOST</t>
  </si>
  <si>
    <t>CELKEM ZAŘÍZENÍ - TECHNICKÁ MÍSTNOST</t>
  </si>
  <si>
    <t>SO001.2 - Vytápění</t>
  </si>
  <si>
    <t>Izolace tepelné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</si>
  <si>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</si>
  <si>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</si>
  <si>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https://podminky.urs.cz/item/CS_URS_2024_01/713463211</t>
  </si>
  <si>
    <t>63154571</t>
  </si>
  <si>
    <t>pouzdro izolační potrubní z minerální vlny s Al fólií max. 250/100°C 28/40mm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</si>
  <si>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</si>
  <si>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</si>
  <si>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https://podminky.urs.cz/item/CS_URS_2024_01/713463212</t>
  </si>
  <si>
    <t>63154018</t>
  </si>
  <si>
    <t>pouzdro izolační potrubní z minerální vlny s Al fólií max. 250/100°C 54/40mm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</si>
  <si>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</si>
  <si>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</si>
  <si>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https://podminky.urs.cz/item/CS_URS_2024_01/713471212</t>
  </si>
  <si>
    <t>VYT 1</t>
  </si>
  <si>
    <t>Snímatelné izolační pouzdro na armaturu - uzavírací ventil, DN20, do 150 stupňů</t>
  </si>
  <si>
    <t>7</t>
  </si>
  <si>
    <t>VYT 2</t>
  </si>
  <si>
    <t>Snímatelné izolační pouzdro na armaturu - uzavírací ventil, DN25, do 150 stupňů</t>
  </si>
  <si>
    <t>VYT 3</t>
  </si>
  <si>
    <t>Snímatelné izolační pouzdro na armaturu - uzavírací ventil, DN50, do 150 stupňů</t>
  </si>
  <si>
    <t>VYT 4</t>
  </si>
  <si>
    <t>Snímatelné izolační pouzdro na armaturu - Filtr, DN50, do 150 stupňů</t>
  </si>
  <si>
    <t>Přesun hmot pro izolace tepelné stanovený z hmotnosti přesunovaného materiálu vodorovná dopravní vzdálenost do 50 m s užitím mechanizace v objektech výšky do 6 m</t>
  </si>
  <si>
    <t>https://podminky.urs.cz/item/CS_URS_2024_01/998713101</t>
  </si>
  <si>
    <t>Ústřední vytápění - strojovny</t>
  </si>
  <si>
    <t>732112225</t>
  </si>
  <si>
    <t>Rozdělovače a sběrače sdružené hydraulické závitové (průtok Q m3/h - výkon kW) DN 50 (6 m3/h - 120 kW)</t>
  </si>
  <si>
    <t>https://podminky.urs.cz/item/CS_URS_2024_01/732112225</t>
  </si>
  <si>
    <t>732331214</t>
  </si>
  <si>
    <t>Nádoby expanzní tlakové pro topné a chladicí soustavy s vyměnitelným vakem bez pojistného ventilu se závitovým připojením PN 0,6 o objemu 100 l</t>
  </si>
  <si>
    <t>https://podminky.urs.cz/item/CS_URS_2024_01/732331214</t>
  </si>
  <si>
    <t>732331778</t>
  </si>
  <si>
    <t>Nádoby expanzní tlakové pro topné a chladicí soustavy příslušenství k expanzním nádobám bezpečnostní uzávěr k měření tlaku G 1</t>
  </si>
  <si>
    <t>https://podminky.urs.cz/item/CS_URS_2024_01/732331778</t>
  </si>
  <si>
    <t>732199100</t>
  </si>
  <si>
    <t>Montáž štítků orientačních</t>
  </si>
  <si>
    <t>https://podminky.urs.cz/item/CS_URS_2024_01/732199100</t>
  </si>
  <si>
    <t>998732101</t>
  </si>
  <si>
    <t>Přesun hmot pro strojovny stanovený z hmotnosti přesunovaného materiálu vodorovná dopravní vzdálenost do 50 m základní v objektech výšky do 6 m</t>
  </si>
  <si>
    <t>https://podminky.urs.cz/item/CS_URS_2024_01/998732101</t>
  </si>
  <si>
    <t>Ústřední vytápění - rozvodné potrubí</t>
  </si>
  <si>
    <t>733223105</t>
  </si>
  <si>
    <t>Potrubí z trubek měděných tvrdých spojovaných měkkým pájením Ø 28/1,5</t>
  </si>
  <si>
    <t>https://podminky.urs.cz/item/CS_URS_2024_01/733223105</t>
  </si>
  <si>
    <t>733223108</t>
  </si>
  <si>
    <t>Potrubí z trubek měděných tvrdých spojovaných měkkým pájením Ø 54/2</t>
  </si>
  <si>
    <t>https://podminky.urs.cz/item/CS_URS_2024_01/733223108</t>
  </si>
  <si>
    <t>733291101</t>
  </si>
  <si>
    <t>Zkoušky těsnosti potrubí z trubek měděných Ø do 35/1,5</t>
  </si>
  <si>
    <t>https://podminky.urs.cz/item/CS_URS_2024_01/733291101</t>
  </si>
  <si>
    <t>733291102</t>
  </si>
  <si>
    <t>Zkoušky těsnosti potrubí z trubek měděných Ø přes 35/1,5 do 64/2,0</t>
  </si>
  <si>
    <t>https://podminky.urs.cz/item/CS_URS_2024_01/733291102</t>
  </si>
  <si>
    <t>733322304</t>
  </si>
  <si>
    <t>Potrubí z trubek plastových z vícevrstvého polyethylenu (PE-Xc/Al/PE-Xc) spojovaných lisováním PN 10 do 80°C D 32/3,2</t>
  </si>
  <si>
    <t>https://podminky.urs.cz/item/CS_URS_2024_01/733322304</t>
  </si>
  <si>
    <t>733391101</t>
  </si>
  <si>
    <t>Zkoušky těsnosti potrubí z trubek plastových Ø do 32/3,0</t>
  </si>
  <si>
    <t>https://podminky.urs.cz/item/CS_URS_2024_01/733391101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</si>
  <si>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</si>
  <si>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</si>
  <si>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https://podminky.urs.cz/item/CS_URS_2024_01/733811252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</si>
  <si>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</si>
  <si>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</si>
  <si>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https://podminky.urs.cz/item/CS_URS_2024_01/998733101</t>
  </si>
  <si>
    <t>Ústřední vytápění - armatury</t>
  </si>
  <si>
    <t>734209113</t>
  </si>
  <si>
    <t>Montáž závitových armatur se 2 závity G 1/2 (DN 15)</t>
  </si>
  <si>
    <t>https://podminky.urs.cz/item/CS_URS_2024_01/734209113</t>
  </si>
  <si>
    <t>55129228</t>
  </si>
  <si>
    <t>armatura připojovací radiátorová HM s termostatickou hlavicí pro dvoutrubkovou soustavu rohová 1/2"x3/4E</t>
  </si>
  <si>
    <t>734211127</t>
  </si>
  <si>
    <t>Ventily odvzdušňovací závitové automatické se zpětnou klapkou PN 14 do 120°C G 1/2</t>
  </si>
  <si>
    <t>https://podminky.urs.cz/item/CS_URS_2024_01/734211127</t>
  </si>
  <si>
    <t>734251213.1</t>
  </si>
  <si>
    <t>Ventily pojistné závitové a čepové rohové provozní tlak od 2,5 do 6 bar G 1</t>
  </si>
  <si>
    <t>https://podminky.urs.cz/item/CS_URS_2024_01/734251213.1</t>
  </si>
  <si>
    <t>734291123</t>
  </si>
  <si>
    <t>Ostatní armatury kohouty plnicí a vypouštěcí PN 10 do 90°C G 1/2</t>
  </si>
  <si>
    <t>https://podminky.urs.cz/item/CS_URS_2024_01/734291123</t>
  </si>
  <si>
    <t>734291277</t>
  </si>
  <si>
    <t>Ostatní armatury filtry závitové pro topné a chladicí systémy PN 30 do 110°C přímé s vnitřními závity a integrovaným magnetem G 2</t>
  </si>
  <si>
    <t>https://podminky.urs.cz/item/CS_URS_2024_01/734291277</t>
  </si>
  <si>
    <t>734292715</t>
  </si>
  <si>
    <t>Ostatní armatury kulové kohouty PN 42 do 185°C přímé vnitřní závit G 1</t>
  </si>
  <si>
    <t>https://podminky.urs.cz/item/CS_URS_2024_01/734292715</t>
  </si>
  <si>
    <t>734292715.1</t>
  </si>
  <si>
    <t>Ostatní armatury kulové kohouty PN 42 do 185°C přímé vnitřní závit G 1 s jímkou</t>
  </si>
  <si>
    <t>734292718</t>
  </si>
  <si>
    <t>Ostatní armatury kulové kohouty PN 42 do 185°C přímé vnitřní závit G 2</t>
  </si>
  <si>
    <t>https://podminky.urs.cz/item/CS_URS_2024_01/734292718</t>
  </si>
  <si>
    <t>734411123</t>
  </si>
  <si>
    <t>Teploměry technické s pevným stonkem a jímkou zadní připojení (axiální) průměr 100 mm délka stonku 50 mm</t>
  </si>
  <si>
    <t>https://podminky.urs.cz/item/CS_URS_2024_01/734411123</t>
  </si>
  <si>
    <t>734412112</t>
  </si>
  <si>
    <t>Teploměry technické kompaktní měřiče tepla jmenovitý průtok Qn (m3/h) 1,5 1/2"</t>
  </si>
  <si>
    <t>https://podminky.urs.cz/item/CS_URS_2024_01/734412112</t>
  </si>
  <si>
    <t>734421102.1</t>
  </si>
  <si>
    <t>Tlakoměry s pevným stonkem a zpětnou klapkou spodní připojení (radiální) tlaku 0–4 bar průměru 63 mm</t>
  </si>
  <si>
    <t>734424101</t>
  </si>
  <si>
    <t>Tlakoměry kondenzační smyčky k přivaření, PN 250 do 300°C zahnuté</t>
  </si>
  <si>
    <t>https://podminky.urs.cz/item/CS_URS_2024_01/734424101</t>
  </si>
  <si>
    <t>734424912</t>
  </si>
  <si>
    <t>Příslušenství tlakoměrů kohouty čepové s nátrubkovou přípojkou PN 25 do 50°C M 20 x 1,5</t>
  </si>
  <si>
    <t>https://podminky.urs.cz/item/CS_URS_2024_01/734424912</t>
  </si>
  <si>
    <t>734424933</t>
  </si>
  <si>
    <t>Příslušenství tlakoměrů přípojky tlakoměrů, ČSN 13 7521 s metrickým závitem vnitřním a trubkovým závitem vnějším DN 15</t>
  </si>
  <si>
    <t>https://podminky.urs.cz/item/CS_URS_2024_01/734424933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</si>
  <si>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</si>
  <si>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</si>
  <si>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https://podminky.urs.cz/item/CS_URS_2024_01/998734101</t>
  </si>
  <si>
    <t>Ústřední vytápění - otopná tělesa</t>
  </si>
  <si>
    <t>735511009</t>
  </si>
  <si>
    <t>Trubkové teplovodní podlahové vytápění rozvod v systémové desce systémová deska bez tepelné izolace, výšky 20 až 24 mm</t>
  </si>
  <si>
    <t>https://podminky.urs.cz/item/CS_URS_2024_01/735511009</t>
  </si>
  <si>
    <t>735511010.2</t>
  </si>
  <si>
    <t>Trubkové teplovodní podlahové vytápění rozvod v systémové desce potrubí polyethylen PE-Xa rozvodné potrubí 16x2 mm, rozteč 150 mm</t>
  </si>
  <si>
    <t>735511010</t>
  </si>
  <si>
    <t>Trubkové teplovodní podlahové vytápění rozvod v systémové desce potrubí polyethylen PE-Xa rozvodné potrubí 17x2 mm, rozteč 150 mm</t>
  </si>
  <si>
    <t>https://podminky.urs.cz/item/CS_URS_2024_01/735511010</t>
  </si>
  <si>
    <t>735511010.3</t>
  </si>
  <si>
    <t>Trubkové teplovodní podlahové vytápění rozvod v systémové desce potrubí polyethylen PE-Xa rozvodné potrubí 16x2 mm, rozteč 200 mm</t>
  </si>
  <si>
    <t>735511010.1</t>
  </si>
  <si>
    <t>Trubkové teplovodní podlahové vytápění rozvod v systémové desce potrubí polyethylen PE-Xa rozvodné potrubí 18x2 mm, rozteč 200 mm</t>
  </si>
  <si>
    <t>45</t>
  </si>
  <si>
    <t>735511011.1</t>
  </si>
  <si>
    <t>Trubkové teplovodní podlahové vytápění rozvod v systémové desce potrubí polyethylen PE-Xa rozvodné potrubí 16x2 mm, rozteč 250 mm</t>
  </si>
  <si>
    <t>46</t>
  </si>
  <si>
    <t>735511011</t>
  </si>
  <si>
    <t>Trubkové teplovodní podlahové vytápění rozvod v systémové desce potrubí polyethylen PE-Xa rozvodné potrubí 17x2 mm, rozteč 250 mm</t>
  </si>
  <si>
    <t>https://podminky.urs.cz/item/CS_URS_2024_01/735511011</t>
  </si>
  <si>
    <t>47</t>
  </si>
  <si>
    <t>735511012.1</t>
  </si>
  <si>
    <t>Trubkové teplovodní podlahové vytápění rozvod v systémové desce potrubí polyethylen PE-Xa rozvodné potrubí 16x2 mm, rozteč 300 mm</t>
  </si>
  <si>
    <t>48</t>
  </si>
  <si>
    <t>735511012</t>
  </si>
  <si>
    <t>Trubkové teplovodní podlahové vytápění rozvod v systémové desce potrubí polyethylen PE-Xa rozvodné potrubí 17x2 mm, rozteč 300 mm</t>
  </si>
  <si>
    <t>https://podminky.urs.cz/item/CS_URS_2024_01/735511012</t>
  </si>
  <si>
    <t>49</t>
  </si>
  <si>
    <t>735511061</t>
  </si>
  <si>
    <t>Trubkové teplovodní podlahové vytápění doplňkové prvky krycí PE fólie</t>
  </si>
  <si>
    <t>https://podminky.urs.cz/item/CS_URS_2024_01/735511061</t>
  </si>
  <si>
    <t>50</t>
  </si>
  <si>
    <t>735511062</t>
  </si>
  <si>
    <t>Trubkové teplovodní podlahové vytápění doplňkové prvky okrajový izolační pruh</t>
  </si>
  <si>
    <t>https://podminky.urs.cz/item/CS_URS_2024_01/735511062</t>
  </si>
  <si>
    <t>51</t>
  </si>
  <si>
    <t>735511063</t>
  </si>
  <si>
    <t>Trubkové teplovodní podlahové vytápění doplňkové prvky ochranná trubka</t>
  </si>
  <si>
    <t>https://podminky.urs.cz/item/CS_URS_2024_01/735511063</t>
  </si>
  <si>
    <t>52</t>
  </si>
  <si>
    <t>735511064</t>
  </si>
  <si>
    <t>Trubkové teplovodní podlahové vytápění doplňkové prvky spárový (dilatační) profil</t>
  </si>
  <si>
    <t>https://podminky.urs.cz/item/CS_URS_2024_01/735511064</t>
  </si>
  <si>
    <t>53</t>
  </si>
  <si>
    <t>735511087</t>
  </si>
  <si>
    <t>Trubkové teplovodní podlahové vytápění rozdělovače mosazné s průtokoměry osmiokruhové</t>
  </si>
  <si>
    <t>https://podminky.urs.cz/item/CS_URS_2024_01/735511087</t>
  </si>
  <si>
    <t>54</t>
  </si>
  <si>
    <t>735511088</t>
  </si>
  <si>
    <t>Trubkové teplovodní podlahové vytápění rozdělovače mosazné s průtokoměry devítiokruhové</t>
  </si>
  <si>
    <t>https://podminky.urs.cz/item/CS_URS_2024_01/735511088</t>
  </si>
  <si>
    <t>55</t>
  </si>
  <si>
    <t>735511089</t>
  </si>
  <si>
    <t>Trubkové teplovodní podlahové vytápění rozdělovače mosazné s průtokoměry desítiokruhové</t>
  </si>
  <si>
    <t>https://podminky.urs.cz/item/CS_URS_2024_01/735511089</t>
  </si>
  <si>
    <t>56</t>
  </si>
  <si>
    <t>735511090</t>
  </si>
  <si>
    <t>Trubkové teplovodní podlahové vytápění rozdělovače mosazné s průtokoměry jedenáctiokruhové</t>
  </si>
  <si>
    <t>https://podminky.urs.cz/item/CS_URS_2024_01/735511090</t>
  </si>
  <si>
    <t>57</t>
  </si>
  <si>
    <t>735511105</t>
  </si>
  <si>
    <t>Trubkové teplovodní podlahové vytápění skříně rozdělovače pod omítku, pro rozdělovač s počtem okruhů 9-12</t>
  </si>
  <si>
    <t>https://podminky.urs.cz/item/CS_URS_2023_01/735511105</t>
  </si>
  <si>
    <t>58</t>
  </si>
  <si>
    <t>735511137</t>
  </si>
  <si>
    <t>Trubkové teplovodní podlahové vytápění připojovací šroubení rozdělovače, potrubí 16x2,0 mm</t>
  </si>
  <si>
    <t>https://podminky.urs.cz/item/CS_URS_2024_01/735511137</t>
  </si>
  <si>
    <t>59</t>
  </si>
  <si>
    <t>735511139</t>
  </si>
  <si>
    <t>Trubkové teplovodní podlahové vytápění připojovací šroubení rozdělovače, potrubí 18x2,0 mm</t>
  </si>
  <si>
    <t>https://podminky.urs.cz/item/CS_URS_2024_01/735511139</t>
  </si>
  <si>
    <t>60</t>
  </si>
  <si>
    <t>735511143</t>
  </si>
  <si>
    <t>Trubkové teplovodní podlahové vytápění regulační zařízení elektrotermická hlavice</t>
  </si>
  <si>
    <t>https://podminky.urs.cz/item/CS_URS_2024_01/735511143</t>
  </si>
  <si>
    <t>61</t>
  </si>
  <si>
    <t>VYT 5</t>
  </si>
  <si>
    <t>Trubkové teplovodní podlahové vytápění sada pro připojení rozdělovače DN 32 8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</si>
  <si>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62</t>
  </si>
  <si>
    <t>VYT 6</t>
  </si>
  <si>
    <t>Trubkové teplovodní podlahové vytápění sada pro připojení rozdělovače DN 32 9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</si>
  <si>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63</t>
  </si>
  <si>
    <t>VYT 7</t>
  </si>
  <si>
    <t>Trubkové teplovodní podlahové vytápění sada pro připojení rozdělovače DN 32 10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</si>
  <si>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64</t>
  </si>
  <si>
    <t>VYT 8</t>
  </si>
  <si>
    <t>Trubkové teplovodní podlahové vytápění sada pro připojení rozdělovače DN 32 11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</si>
  <si>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65</t>
  </si>
  <si>
    <t>735164511</t>
  </si>
  <si>
    <t>Otopná tělesa trubková montáž těles na stěnu výšky tělesa do 1500 mm</t>
  </si>
  <si>
    <t>https://podminky.urs.cz/item/CS_URS_2024_01/735164511</t>
  </si>
  <si>
    <t>66</t>
  </si>
  <si>
    <t>VYT</t>
  </si>
  <si>
    <t xml:space="preserve">Těleso trubkové se středovým připojením 1500x450mm </t>
  </si>
  <si>
    <t>67</t>
  </si>
  <si>
    <t>998735101</t>
  </si>
  <si>
    <t>Přesun hmot pro otopná tělesa stanovený z hmotnosti přesunovaného materiálu vodorovná dopravní vzdálenost do 50 m základní v objektech výšky do 6 m</t>
  </si>
  <si>
    <t>https://podminky.urs.cz/item/CS_URS_2024_01/998735101</t>
  </si>
  <si>
    <t>Práce a dodávky M</t>
  </si>
  <si>
    <t>23-M</t>
  </si>
  <si>
    <t>Montáže potrubí</t>
  </si>
  <si>
    <t>68</t>
  </si>
  <si>
    <t>230120041</t>
  </si>
  <si>
    <t>Čištění potrubí profukováním nebo proplachováním DN 32</t>
  </si>
  <si>
    <t>https://podminky.urs.cz/item/CS_URS_2024_01/230120041</t>
  </si>
  <si>
    <t>69</t>
  </si>
  <si>
    <t>230120043</t>
  </si>
  <si>
    <t>Čištění potrubí profukováním nebo proplachováním DN 50</t>
  </si>
  <si>
    <t>https://podminky.urs.cz/item/CS_URS_2024_01/230120043</t>
  </si>
  <si>
    <t>HZS</t>
  </si>
  <si>
    <t>Hodinové zúčtovací sazby</t>
  </si>
  <si>
    <t>70</t>
  </si>
  <si>
    <t>HZS2211</t>
  </si>
  <si>
    <t>Hodinové zúčtovací sazby profesí PSV provádění stavebních instalací instalatér</t>
  </si>
  <si>
    <t>https://podminky.urs.cz/item/CS_URS_2024_01/HZS2211</t>
  </si>
  <si>
    <t>71</t>
  </si>
  <si>
    <t>HZS4212</t>
  </si>
  <si>
    <t>Hodinové zúčtovací sazby ostatních profesí revizní a kontrolní činnost revizní technik specialista</t>
  </si>
  <si>
    <t>https://podminky.urs.cz/item/CS_URS_2024_01/HZS4212</t>
  </si>
  <si>
    <t>Vedlejší rozpočtové náklady</t>
  </si>
  <si>
    <t xml:space="preserve">Poznámka:  </t>
  </si>
  <si>
    <t>svítidlo LED 19,8W-IP20</t>
  </si>
  <si>
    <t>svývod osazený objímkou a LED žárovkou 10W</t>
  </si>
  <si>
    <t>Zásuvka RJ45</t>
  </si>
  <si>
    <t>Zásuvka 400V, 16A, 5ti pólová, nástěnná montáž,nemusí být použity</t>
  </si>
  <si>
    <t>Autonomní čidlo-signalizace požáru</t>
  </si>
  <si>
    <t xml:space="preserve">Kabelový žlab s víkem -nýtovací </t>
  </si>
  <si>
    <t>DODÁVKA - Kabel AYKY3x120+70 - Kabel vč. ukončení, zapojení, označovacího štítku, vč. dopravy, manipulace a montáže. Délka dle seznamu zařízení výkresů půdorysu, včetně prořezu a rezerv  a zemních prací</t>
  </si>
  <si>
    <t>DODÁVKA - Kabel CYKY-J 3x1,5 - Kabel vč. ukončení, zapojení, označovacího štítku, vč. dopravy, manipulace a montáže. Délka dle seznamu zařízení výkresů půdorysu, včetně prořezu a rezerv.</t>
  </si>
  <si>
    <t>Kabel CYKY-J 3x2,5 - Kabel vč. ukončení, zapojení, označovacího štítku, vč. dopravy, manipulace a montáže. Délka dle seznamu zařízení výkresů půdorysu, včetně prořezu a rezerv.</t>
  </si>
  <si>
    <t>Kabel CYKY-J 5x2,5 - Kabel vč. ukončení, zapojení, označovacího štítku, vč. dopravy, manipulace a montáže. Délka dle seznamu zařízení výkresů půdorysu, včetně prořezu a rezerv.</t>
  </si>
  <si>
    <t>DODÁVKA - Kabel CYKY-J 5x4 - Kabel vč. ukončení, zapojení, označovacího štítku, vč. dopravy, manipulace a montáže. Délka dle seznamu zařízení výkresů půdorysu, včetně prořezu a rezerv.</t>
  </si>
  <si>
    <t>Kabel CXKH-R-J 3x1,5 - Kabel vč. ukončení, zapojení, označovacího štítku, vč. dopravy, manipulace a montáže. Délka dle seznamu zařízení výkresů půdorysu, včetně prořezu a rezerv.</t>
  </si>
  <si>
    <t>Kabel CXKH-R -J 5x2,5 - Kabel vč. ukončení, zapojení, označovacího štítku, vč. dopravy, manipulace a montáže. Délka dle seznamu zařízení výkresů půdorysu, včetně prořezu a rezerv.</t>
  </si>
  <si>
    <t>DODÁVKA - Kabel CXKH-R-J 5x6 - Kabel vč. ukončení, zapojení, označovacího štítku, vč. dopravy, manipulace a montáže. Délka dle seznamu zařízení výkresů půdorysu, včetně prořezu a rezerv.</t>
  </si>
  <si>
    <t>DODÁVKA - Kabel CXKH-R-J 5x10 - Kabel vč. ukončení, zapojení, označovacího štítku, vč. dopravy, manipulace a montáže. Délka dle seznamu zařízení výkresů půdorysu, včetně prořezu a rezerv.</t>
  </si>
  <si>
    <t>DODÁVKA - Kabel CXKH-R-J 5x16 - Kabel vč. ukončení, zapojení, označovacího štítku, vč. dopravy, manipulace a montáže. Délka dle seznamu zařízení výkresů půdorysu, včetně prořezu a rezerv.</t>
  </si>
  <si>
    <t>Kabel CXKH-V 3x1,5 - Kabel vč. ukončení, zapojení, označovacího štítku, vč. dopravy, manipulace a montáže. Délka dle seznamu zařízení výkresů půdorysu, včetně prořezu a rezerv.</t>
  </si>
  <si>
    <t>Kabel CYKY-O 3x1,5, vč. ukončení, zapojení, označovacího štítku, vč. dopravy, manipulace a montáže. Délka dle seznamu zařízení výkresů půdorysu, včetně prořezu a rezerv.</t>
  </si>
  <si>
    <t>Kabel SYKFY2x2x0,5, vč. ukončení, zapojení, označovacího štítku, vč. dopravy, manipulace a montáže. Délka dle seznamu zařízení výkresů půdorysu, včetně prořezu a rezerv.</t>
  </si>
  <si>
    <t>Čtyřkvadrantní elektroměr-přímé měření</t>
  </si>
  <si>
    <t xml:space="preserve">Střídač </t>
  </si>
  <si>
    <t>signalizační souprava z WC invalidé</t>
  </si>
  <si>
    <t>Domácí telefon venkovní, se zámkem, s možností připojení gridu</t>
  </si>
  <si>
    <t>DT video-byty</t>
  </si>
  <si>
    <t>Tablo EZS, včetně montáže</t>
  </si>
  <si>
    <t>Ústředna EZS, včetně montáže</t>
  </si>
  <si>
    <t>Bateriový zdroj s příslušenstvím EZS</t>
  </si>
  <si>
    <t>Expander, včetně montáže</t>
  </si>
  <si>
    <t>čidlo pohybu, včetně montáže</t>
  </si>
  <si>
    <t>rozpojovací magnet, včetně montáže</t>
  </si>
  <si>
    <t>Rozvaděč ER - Rozvaděčová skříň, vč. dopravy, montáže, osazení, průchodek ;EI/EW 30´DP1Sm1</t>
  </si>
  <si>
    <t>Rozvaděč RSSP- Rozvaděčová skříň, vč. dopravy, montáže, osazení, průchodek ;</t>
  </si>
  <si>
    <t>RB1</t>
  </si>
  <si>
    <t>RB2</t>
  </si>
  <si>
    <t>RB3</t>
  </si>
  <si>
    <t>RB4</t>
  </si>
  <si>
    <t>RK</t>
  </si>
  <si>
    <t>Datový rozvaděč 32</t>
  </si>
  <si>
    <t xml:space="preserve">Držák pásku </t>
  </si>
  <si>
    <t>tvarovaný montážní díl-se  svorkami a příslušenstvím -  s  svorkami a příslušenstvím.</t>
  </si>
  <si>
    <t>šachtička do chodníku se zkušební svorkou</t>
  </si>
  <si>
    <t>svorka SK- Cena zahrnuje dodávku a montáž hromosvodní svorky</t>
  </si>
  <si>
    <t>UNI svorky</t>
  </si>
  <si>
    <t>SO001.1 - Zdravotechnické instalace</t>
  </si>
  <si>
    <t>zemní práce</t>
  </si>
  <si>
    <t>hloubení rýh nepažených, třída těžitelnosti 3, strojně</t>
  </si>
  <si>
    <t>ŠP lože pod potrubí, fr. 0-8 mm</t>
  </si>
  <si>
    <t>obsyp potrubí, ŠP 0-32</t>
  </si>
  <si>
    <t>hutněný zásyp rýh výkopkem</t>
  </si>
  <si>
    <t>odvoz a likvidace nadbilančního výkopku do 10 km</t>
  </si>
  <si>
    <t>potrubí</t>
  </si>
  <si>
    <t>potrubí KG DN 110, SN 4, včetně tvarovek</t>
  </si>
  <si>
    <t>potrubí KG DN 160, SN 4, včetně tvarovek</t>
  </si>
  <si>
    <t>potrubí KG DN 160, SN 8, včetně tvarovek</t>
  </si>
  <si>
    <t>PP potrubí HT 40-50, včetně tvarovek a montážního materiálu</t>
  </si>
  <si>
    <t>PP potrubí HT 110, včetně tvarovek a montážního materiálu</t>
  </si>
  <si>
    <t>čisticí kus HT DN 50</t>
  </si>
  <si>
    <t>čisticí kus HT DN 110</t>
  </si>
  <si>
    <t>čisticí kus KG DN 160</t>
  </si>
  <si>
    <t>zápachová uzávěrka pro pračky/myčky HL 400</t>
  </si>
  <si>
    <t>nálevka HL 21</t>
  </si>
  <si>
    <t>nálevka HL 20</t>
  </si>
  <si>
    <t>kondenzační sifon HL 136.3</t>
  </si>
  <si>
    <t>sklepní vpust HL 310 nPr</t>
  </si>
  <si>
    <t>větrací hlavice DN 110</t>
  </si>
  <si>
    <t>přivzdušňovací ventil DN 50</t>
  </si>
  <si>
    <t>přivzdušňovací ventil DN 110</t>
  </si>
  <si>
    <t>vybavení</t>
  </si>
  <si>
    <t>revizní šachta plastová, DN 400, litinový teleskopický poklop pro zatížení A15</t>
  </si>
  <si>
    <t>zařizovací předměty</t>
  </si>
  <si>
    <t>umývadlo keramické 500 mm+chromovaný sifon</t>
  </si>
  <si>
    <t>umývátko keramické 450 mm+chromovaný sifon</t>
  </si>
  <si>
    <t>umývadlo keramické invalidní+podomítkový sifon</t>
  </si>
  <si>
    <t>sprchová vpust bodová</t>
  </si>
  <si>
    <t>Sprchová zástěna z bezpečnostního skla, 1400x2000 mm</t>
  </si>
  <si>
    <t>Sprchová zástěna z bezpečnostního skla, 1600x2000 mm</t>
  </si>
  <si>
    <t>Výlevka keramická závěsná, DN 100, závěsný modul, tlačítko dle výběru klienta</t>
  </si>
  <si>
    <t>ostatní</t>
  </si>
  <si>
    <t>zkouška těsnosti ležaté kanalizace vodou</t>
  </si>
  <si>
    <t>zkouška plynotěsnosti připojovacího potrubí</t>
  </si>
  <si>
    <t xml:space="preserve">Poznámky:  </t>
  </si>
  <si>
    <t xml:space="preserve"> -   v délkách potrubí je započteno ztratné cca 3,0%</t>
  </si>
  <si>
    <t xml:space="preserve"> -   zhotovitel musí přepočítat předložené výkazy a ověřit si technické řešení sám</t>
  </si>
  <si>
    <t xml:space="preserve">    a bude-li něco nejasné, vznést případně dotazy na projektanta</t>
  </si>
  <si>
    <t xml:space="preserve"> -   tento výpis materiálu je pouze orientační, podrobný výpis zpracuje subdodavatel v rámci své</t>
  </si>
  <si>
    <t xml:space="preserve">    přípravné, montážní a dodavatelské dokumentace</t>
  </si>
  <si>
    <t xml:space="preserve"> -   dodavatel musí u všech materiálů, zařízení, technologií atd.provést zkoušky a měření funkčnosti </t>
  </si>
  <si>
    <t xml:space="preserve">     systému, provést protokol o měření atd.a to za účasti TDI nebo zástupce investora.</t>
  </si>
  <si>
    <t xml:space="preserve"> - dřezy nejsou součástí tohoto výkazu - předpokládá se, že jsou součástí dodávky kuchyní</t>
  </si>
  <si>
    <t xml:space="preserve"> - vybavení invalidních koupelen (madla, sedátka, závěsy), nejsou předmětem tohoto výkazu</t>
  </si>
  <si>
    <t xml:space="preserve"> - revizní dvířka nejsou součástí tohoto výkazu - předpokládá se, že jsou součástí AS části</t>
  </si>
  <si>
    <t>Splašková kanalizace</t>
  </si>
  <si>
    <t>potrubí HDPE d40x3.6, PE100</t>
  </si>
  <si>
    <t>potrubí HDPE d32x3.0, PE100</t>
  </si>
  <si>
    <t>směšovací baterie</t>
  </si>
  <si>
    <t>vybavení potrubí</t>
  </si>
  <si>
    <t>kulový kohout DN 15</t>
  </si>
  <si>
    <t>kulový kohout DN 25</t>
  </si>
  <si>
    <t>kulový kohout DN 32</t>
  </si>
  <si>
    <t>kulový kohout s vypouštěním DN 32</t>
  </si>
  <si>
    <t>zpětný ventil DN 25</t>
  </si>
  <si>
    <t>zpětný ventil DN 32</t>
  </si>
  <si>
    <t>rohový ventil umyvadlový, chrom, 3/8" x 1/2"</t>
  </si>
  <si>
    <t>rohový ventil pračkový, chrom, 1/2" x 3/4"</t>
  </si>
  <si>
    <t>cirkulační čerpadlo se spínacími hodinami a termostatem</t>
  </si>
  <si>
    <t>pojistný ventil DN 20</t>
  </si>
  <si>
    <t>manometr 1/4"</t>
  </si>
  <si>
    <t>expanzní nádoba pro pitnou vodu, 10</t>
  </si>
  <si>
    <t>termostatický vyvažovací ventil DN 15</t>
  </si>
  <si>
    <t>hrubý mechanický filtr DN 32</t>
  </si>
  <si>
    <t>trojcestný ventil termostatický, nastavitelná teplota 40 - 65°C, DN 32</t>
  </si>
  <si>
    <t>bytový vodoměr Q=2.5 m3/h, včetně převlečných matic</t>
  </si>
  <si>
    <t>nezámrzný zahradní ventil DN 15</t>
  </si>
  <si>
    <t>odvzdušňovací ventil manuální</t>
  </si>
  <si>
    <t>automatická ponorná vodárna dle specifilkace v PD</t>
  </si>
  <si>
    <t>izolace potrubí d40, pouzdro z minerální vlny, tl. 40 mm</t>
  </si>
  <si>
    <t>izolace potrubí d32, pouzdro z minerální vlny, tl. 40 mm</t>
  </si>
  <si>
    <t>izolace potrubí d20-25, pouzdro z minerální vlny, tl. 40 mm</t>
  </si>
  <si>
    <t>izolace potrubí d40, pěnový PE laminovaný hliníkovou folií tl. 9 mm</t>
  </si>
  <si>
    <t>izolace potrubí d32, pěnový PE laminovaný hliníkovou folií tl. 9 mm</t>
  </si>
  <si>
    <t>izolace potrubí d32, základní pěnový PE,  tl. 25 mm</t>
  </si>
  <si>
    <t>izolace potrubí d32, základní pěnový PE,  tl. 9 mm</t>
  </si>
  <si>
    <t>izolace potrubí d20-25, základní pěnový PE,  tl. 25 mm</t>
  </si>
  <si>
    <t>izolace potrubí d20-25, základní pěnový PE,  tl. 9 mm</t>
  </si>
  <si>
    <t>tlaková zkouška dle ČSN 73 6660, desinfekce</t>
  </si>
  <si>
    <t xml:space="preserve"> - všechny součásti musí být v provedení pro pitnou vodu</t>
  </si>
  <si>
    <t>Vodovod</t>
  </si>
  <si>
    <t>hloubení jam/rýh nepažených, třída těžitelnosti 3, strojně</t>
  </si>
  <si>
    <t>potrubí KG DN 200, SN 8, včetně tvarovek</t>
  </si>
  <si>
    <t>revizní šachta plastová, DN 600, litinový teleskopický poklop pro zatížení A15</t>
  </si>
  <si>
    <t>střešní vpust DN 100, boční odtok, bez ohřevu, specifikace dle PD</t>
  </si>
  <si>
    <t>uliční vpust ŽB prefabrikovaná DN 50, výška 1.2 m, kalový koš pozink, litinová mříž 500x500 pro D400</t>
  </si>
  <si>
    <t>zásobní nádrž dešťových vod, ŽB prefabrikovaná, válcová, stropní deska a poklop pro zatížení B125, uložení dle technického předpisu konkrétního výrobce, účinný objem min. 12 m3</t>
  </si>
  <si>
    <t>vsakovací objekt z plastových bloků, specifikace dle PD, uložení dle technického předpisu konkrétníhoi výrobce, 2x revizní a připojojvací šachtička. ŠP obsyp je zahrnut výše v kapilote "zemní práce"</t>
  </si>
  <si>
    <t>S0200 Vodovod</t>
  </si>
  <si>
    <t>jsou vykázány v záložce "kanalizace" - výkop je společný.</t>
  </si>
  <si>
    <t>81.30*1.03</t>
  </si>
  <si>
    <t>tvarovky a armatury</t>
  </si>
  <si>
    <t>volná příruba DN 100</t>
  </si>
  <si>
    <t>lemový nákružek d110</t>
  </si>
  <si>
    <t>elektro koleno d110, 30°</t>
  </si>
  <si>
    <t>příruba S2000, DN 100</t>
  </si>
  <si>
    <t>zemní souprava teleskopická pro šoupě</t>
  </si>
  <si>
    <t>šoupě přírubové krátké, DN 80</t>
  </si>
  <si>
    <t>hydrant podzemní plnoprůtokový, DN 80</t>
  </si>
  <si>
    <t>litinový uliční poklop pro ovládání šoupěte, pro zatížení D400</t>
  </si>
  <si>
    <t>litinový uliční poklop hydrantový, pro zatížení D400</t>
  </si>
  <si>
    <t>demontáž stávajících armatur</t>
  </si>
  <si>
    <t>výstražná folie</t>
  </si>
  <si>
    <t>vytyčovací vodič CYY6</t>
  </si>
  <si>
    <t>tlakové zkoušky vodovodního potrubí</t>
  </si>
  <si>
    <t>proplach a desinfekce vodovodního potrubí</t>
  </si>
  <si>
    <t>S0200 Kanalizace</t>
  </si>
  <si>
    <t>řezání živičných povrchů</t>
  </si>
  <si>
    <t>bourání živičných povrchů</t>
  </si>
  <si>
    <t>hloubení rýh zapažených, třída těžitelnosti 3, strojně</t>
  </si>
  <si>
    <t>317*1.0
151*0.8</t>
  </si>
  <si>
    <t>hloubení rýh zapažených, třída těžitelnosti 3, ručně</t>
  </si>
  <si>
    <t>pažení rýhy příložným pažením vč.odstranění</t>
  </si>
  <si>
    <t>odvoz z likvidace vybourané živice</t>
  </si>
  <si>
    <t>trubní trasy</t>
  </si>
  <si>
    <t>kanalizační potrubí plastové hladké, KG SN 315, SN 12</t>
  </si>
  <si>
    <t>řez kanalizačního potrubí DN 300</t>
  </si>
  <si>
    <t>vybourání stávajícího kanalizačního potrubí</t>
  </si>
  <si>
    <t>opravná manžeta na kanalizaci, DN 300</t>
  </si>
  <si>
    <t>elektro koleno d90</t>
  </si>
  <si>
    <t>nasazovací příruba S2000, DN 80</t>
  </si>
  <si>
    <t>T-kus litinový přírubový DN 80/80</t>
  </si>
  <si>
    <t>T-kus litinový přírubový DN 80/65</t>
  </si>
  <si>
    <t>patní koleno DN 80, prodloužené</t>
  </si>
  <si>
    <t>FF kus DN 80, dl. 600 mm</t>
  </si>
  <si>
    <t>šoupě DN 80 litinové přírubové, kanalizační, ruční kolo</t>
  </si>
  <si>
    <t>pojistný ventil pro odpadní vodu, 2", 10 bar</t>
  </si>
  <si>
    <t>proplachovací souprava podzemní, DN 80</t>
  </si>
  <si>
    <t>drobné armatury a spojovací materiál</t>
  </si>
  <si>
    <t>uliční poklop litinový hydrantový, DN 400</t>
  </si>
  <si>
    <t>šachty a objekty</t>
  </si>
  <si>
    <t>revizní šachta ŽB prefabrikovaná, DN 1000, výška 2.5 - 3.5 m</t>
  </si>
  <si>
    <t>revizní šachta ŽB prefabrikovaná, DN 1000, výška 2.0 m (proplachovací šachta)</t>
  </si>
  <si>
    <t>zkouška těsnosti potrubí DN 300</t>
  </si>
  <si>
    <t>balonování stávajícího potrubí DN 300</t>
  </si>
  <si>
    <t>tlakové zkoušky výtlačného potrubí</t>
  </si>
  <si>
    <t>přečerpávání odpadních vod přes staveniště</t>
  </si>
  <si>
    <t>Přípojky</t>
  </si>
  <si>
    <t>HDPE potrubí pro pitnou vodu, d40x3.6, PE 100, s ochrannou vrstvou, včetně elektro tvarovek</t>
  </si>
  <si>
    <t>HDPE potrubí pro pitnou vodu, d90x8.2, PE 100, s ochrannou vrstvou, včetně elektro tvarovek</t>
  </si>
  <si>
    <t>navrtávací pas celolitinový DN 100</t>
  </si>
  <si>
    <t>šoupě litinové závitové pro pitnou vodu, 5/4"</t>
  </si>
  <si>
    <t>šoupě litinové kanalizační, přírubové, DN 80</t>
  </si>
  <si>
    <t>ISO spojka d40</t>
  </si>
  <si>
    <t>vodoměrná sestava závitová, mosazná, DN 32, dle specifikace v technické zprávě</t>
  </si>
  <si>
    <t>vodoměrná šachta</t>
  </si>
  <si>
    <t>čerpací šachta</t>
  </si>
  <si>
    <t>čerpací šachta dle specifikace v technické zprávě; 2x čerpadlo s řezacím kolem, uzávěry a zpětné armatury, řídicí jednotka a rozvaděč v samostatném plastovém sloupku</t>
  </si>
  <si>
    <t xml:space="preserve"> -   zásyp bude proveden na výšku zemní pláně komunikace</t>
  </si>
  <si>
    <t>vodoměrná šachta ŽB prefabrikovaná, vnitřní rozměr ø1200, světlá výška 1600, poklop a vystrojení dle technických standardů správce, uložení dle technického předpisu výrobce</t>
  </si>
  <si>
    <r>
      <t xml:space="preserve">šířka vybourané vozovky </t>
    </r>
    <r>
      <rPr>
        <i/>
        <sz val="8"/>
        <rFont val="Arial CE"/>
        <family val="2"/>
        <charset val="238"/>
      </rPr>
      <t>ø1.2 m</t>
    </r>
  </si>
  <si>
    <t>kanalizační poklop litinový, ø600, D400, dle městských standardů</t>
  </si>
  <si>
    <t>SO200 - Vodovod, kanalizace</t>
  </si>
  <si>
    <t>Cenová soustava ÚRS II 2023</t>
  </si>
  <si>
    <t>Vrtné práce</t>
  </si>
  <si>
    <t>0001x</t>
  </si>
  <si>
    <t>0002x</t>
  </si>
  <si>
    <t>Realizace vrtných prací pro geotermální vrty tepelného čerpadla
Vrtné práce: 5 x 100 m, Ø 127 mm</t>
  </si>
  <si>
    <t xml:space="preserve">Pažící systém
Předpoklad 21m/vrt dle HGP. Bude účtováno dle skutečnosti.           </t>
  </si>
  <si>
    <t xml:space="preserve">Závaží pro geotermální sondy
Předpoklad 5x20 kg. Bude účtováno dle skutečnosti.  </t>
  </si>
  <si>
    <t xml:space="preserve">Injektážní potrubí
Potrubí PE100 d25x2,3
5 x 100 m      </t>
  </si>
  <si>
    <t xml:space="preserve">Injektáž vrtu
Injektáž: injektážní směs 0 - 100m p. t,
vodivost 2,0WmK, předpokládaná spotřeba 1.500kg/vrt.
Bude účtováno dle skutečnosti.                                </t>
  </si>
  <si>
    <t>Dozor odborně způsobilé osoby</t>
  </si>
  <si>
    <t>Báňský úřad - ohlášení vrtných prací</t>
  </si>
  <si>
    <t xml:space="preserve">Použití preventeru pro odvod odvrtku
Preventer je využíván až po zapažení do nezpevněné
horniny. Odvrtek s vodou bude strojově odváděn do
kontejneru do vzdálenosti cca 15 m od místa realizace.
Měkký odvrtek z nezpevněné horniny je ponechán v místě
vrtu.              </t>
  </si>
  <si>
    <t xml:space="preserve">Kontajner na odvrtek, zeminu
vanový kontainer na odvrtek - předpokládáno - 2 vrty = 1 kontajner
- cena zahrnuje dopravu a skládkovné
Bude účtováno dle skutečnosti      </t>
  </si>
  <si>
    <t>Doprava nákladních vozů, transport vrtací techniky, manipulace na stavbě</t>
  </si>
  <si>
    <t>Doprava ostatní techniky, materiálu a pracovníků, ostatní režie, ubytování</t>
  </si>
  <si>
    <t>Dopojovací práce</t>
  </si>
  <si>
    <t>Pokládka potrubí, elektrostvařovaní, instalatérské práce</t>
  </si>
  <si>
    <t>Doprava materiálu a manipulace</t>
  </si>
  <si>
    <t>Tlaková zkouška celého systému po zapojení, vyregulování systému</t>
  </si>
  <si>
    <t xml:space="preserve">Osazení sběrných jímek do písku/betonu
včetně dopravy
- osazení do betonu      </t>
  </si>
  <si>
    <t xml:space="preserve">Izolování potrubí
- izolování potrubí kaučukovou izolací 
- vkládání zaizolování potrubí do chráničky
- zatěsnění chráničky těsnící směsí nebo smršťovacím rukávem                       </t>
  </si>
  <si>
    <t xml:space="preserve">Míchání nemrznoucí kapaliny a plnění celého systému
- pitná voda není součástí dodávky                         </t>
  </si>
  <si>
    <t>l</t>
  </si>
  <si>
    <t xml:space="preserve">Proplach celého systému čistou vodou + průtočná zkouška
- pitná voda není součástí dodávky           </t>
  </si>
  <si>
    <t xml:space="preserve">Redukce počtu větví 32-32-40 přímá
- 1x Y-kus 32-32-40
- 2x elektrospojka d32 (SDR11, PN16)
- 1x elektrospojka d40 (SDR11, PN16).        </t>
  </si>
  <si>
    <t>Elektrospojka SDR11, PN16, d40</t>
  </si>
  <si>
    <t xml:space="preserve">Plně vystrojená šachta 5/5 pravá
-sběrná šachta
-výstupy na páteřní vedení d63
- standartní provedení - nutno upřesnit (příplatky za průtokoměry, ventily, kulové kohouty nebo pojezdový poklop)                     </t>
  </si>
  <si>
    <t>Elektrospojka SDR11, PN16, d63</t>
  </si>
  <si>
    <t>Elektrokoleno 45°, SDR11, PN16, d63</t>
  </si>
  <si>
    <t>Elektrokoleno 90°, SDR11, PN16, d63</t>
  </si>
  <si>
    <t xml:space="preserve">Smršťovací rukáv 120/32
lze rozdělit na 3-4 kusy
celkem - 6 ks                              </t>
  </si>
  <si>
    <t xml:space="preserve">Smršťovací rukáv 180/60
lze rozdělit na 3-4 kusy
celkem - 4 ks                              </t>
  </si>
  <si>
    <t>Nerezová pažnice DUO DN 100</t>
  </si>
  <si>
    <t>Kompaktní těsnění typ "S" 100/66</t>
  </si>
  <si>
    <t>Kulový kohout celoplastový d63 - 2"</t>
  </si>
  <si>
    <t>Ostatní drobný materiál (trasovací fólie, objímky, šrouby, pásky, lepenky, ....)</t>
  </si>
  <si>
    <t xml:space="preserve">Pískový obsyp + doprava
- obsyp šachty (případně použití prachu)             </t>
  </si>
  <si>
    <t>Výkopové práce 
- výkop pro hutnění
- výkopek ponechání u výkopu
- zpětný zásyp vč. hutnění po 30cm
- rozhnutí přebytečného materiálu</t>
  </si>
  <si>
    <t>Tepelné čerpadlo</t>
  </si>
  <si>
    <t>0003x</t>
  </si>
  <si>
    <t>0004x</t>
  </si>
  <si>
    <t>0005x</t>
  </si>
  <si>
    <t>0006x</t>
  </si>
  <si>
    <t>0008x</t>
  </si>
  <si>
    <t>0009x</t>
  </si>
  <si>
    <t>0010x</t>
  </si>
  <si>
    <t>0011x</t>
  </si>
  <si>
    <t>0012x</t>
  </si>
  <si>
    <t>0013x</t>
  </si>
  <si>
    <t>0014x</t>
  </si>
  <si>
    <t>0015x</t>
  </si>
  <si>
    <t>0016x</t>
  </si>
  <si>
    <t>0017x</t>
  </si>
  <si>
    <t>0018x</t>
  </si>
  <si>
    <t>0019x</t>
  </si>
  <si>
    <t>0020x</t>
  </si>
  <si>
    <t>0021x</t>
  </si>
  <si>
    <t>0022x</t>
  </si>
  <si>
    <t>0023x</t>
  </si>
  <si>
    <t>0024x</t>
  </si>
  <si>
    <t>0025x</t>
  </si>
  <si>
    <t>0026x</t>
  </si>
  <si>
    <t>0027x</t>
  </si>
  <si>
    <t>0028x</t>
  </si>
  <si>
    <t>0029x</t>
  </si>
  <si>
    <t>0030x</t>
  </si>
  <si>
    <t>0031x</t>
  </si>
  <si>
    <t>0032x</t>
  </si>
  <si>
    <t>0033x</t>
  </si>
  <si>
    <t>0034x</t>
  </si>
  <si>
    <t>0035x</t>
  </si>
  <si>
    <t>0036x</t>
  </si>
  <si>
    <t>0037x</t>
  </si>
  <si>
    <t>0038x</t>
  </si>
  <si>
    <t>0039x</t>
  </si>
  <si>
    <t>0040x</t>
  </si>
  <si>
    <t>0041x</t>
  </si>
  <si>
    <t>0042x</t>
  </si>
  <si>
    <t>0043x</t>
  </si>
  <si>
    <t>Oběhové čerpadlo - primární okruh - dle technické specifikace výrobce</t>
  </si>
  <si>
    <t>Přepínací ventil (3-cestný) 6/4" - dle specifik výrobce TČ</t>
  </si>
  <si>
    <t>Ostatní příslušenství (odvzdušňovací ventily, pojištovací ventil topení) - nutno v zákldní instalaci</t>
  </si>
  <si>
    <t>Bivalentví zdroj 28kW</t>
  </si>
  <si>
    <t>Nádrž TUV 750l</t>
  </si>
  <si>
    <t>Akumulační nádrž 750l</t>
  </si>
  <si>
    <t>Doprava osob a materiálu a manipulace</t>
  </si>
  <si>
    <t>Montáž strojovny TČ</t>
  </si>
  <si>
    <t xml:space="preserve">Spuštění a zaškolení </t>
  </si>
  <si>
    <t>0044x</t>
  </si>
  <si>
    <t>0045x</t>
  </si>
  <si>
    <t>0046x</t>
  </si>
  <si>
    <t>0047x</t>
  </si>
  <si>
    <t>0048x</t>
  </si>
  <si>
    <t>0049x</t>
  </si>
  <si>
    <t>0050x</t>
  </si>
  <si>
    <t>0051x</t>
  </si>
  <si>
    <t>0052x</t>
  </si>
  <si>
    <t>0053x</t>
  </si>
  <si>
    <t>0054x</t>
  </si>
  <si>
    <t>Tepelné čerpadlo, výkon 25,6 kW</t>
  </si>
  <si>
    <t xml:space="preserve">Kruhové spirálně stáčené potrubí Ø200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</si>
  <si>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Hranaté potrubí z pozinkovaného plechu, vč. montážního, závěsového, spojovacího a těsnícího materiálu. Rozsah, viz. výkresová dokumentace. Kvalitativní provedení potrubí, viz. technická zpráva. </t>
  </si>
  <si>
    <t xml:space="preserve">Kruhové spirálně stáčené potrubí Ø125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</si>
  <si>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Kruhové spirálně stáčené potrubí Ø160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</si>
  <si>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>Izolace tepelně hluková, ze syntetického kaučuku tloušťky 10mm s horní elastomerní vrstvou tloušťky 3 mm s vysokou hustotou 4kg/m2; index snížení hluku RW = 26 dB; λ = 0,036 W/mK při 0°C nebo s lepšími parametry</t>
  </si>
  <si>
    <t>Uzavírací klapka těsná Ø160 mm; příprava pro ovládaní servopohonem - vč. servopohonu 24V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</si>
  <si>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250 m3/h, pext = 200 Pa, motor 0,12 kW; jištění 10A; 230 V
Odvodní ventilátor: Vp = 250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</si>
  <si>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240 m3/h, pext = 200 Pa, motor 0,12 kW; jištění 10A; 230 V
Odvodní ventilátor: Vp = 240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</si>
  <si>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230 m3/h, pext = 200 Pa, motor 0,12 kW; jištění 10A; 230 V
Odvodní ventilátor: Vp = 230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</si>
  <si>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 xml:space="preserve"> Zásuvka 230V, 16A, 1násobná</t>
  </si>
  <si>
    <t>DODÁVKA - Pohybové čidlo D1 - Pohybové čidlo 230V/10A IP55, úhel pokrytí 360st., nástěnná montáž</t>
  </si>
  <si>
    <t>DODÁVKA - Náklopný  držák pro solární panel monokrystalický četně vyměření a montáže a příslušenství.</t>
  </si>
  <si>
    <t>DODÁVKA -Ucpávky průchodů požárními úseky 60min
Těsnící materiál musí mít minimálně stejnou požární odolnost, jako je požadovaná požární odolnost prostupující konstrukce .</t>
  </si>
  <si>
    <t>Ucpávka prostupu do objektu - protipožární, protiplynová a proti vnikání vlhkosti, hlodavců</t>
  </si>
  <si>
    <t>Poznámka:  CS ÚRS II 2023</t>
  </si>
  <si>
    <t>348171130R</t>
  </si>
  <si>
    <t>Projektové práce (dokumentace skutečného provedení, výrobní dokumentace</t>
  </si>
  <si>
    <t>013240000</t>
  </si>
  <si>
    <t>Projektové práce (dokumentace skutečného provedení, výrobní dokumentace)</t>
  </si>
  <si>
    <t>Zkoušky a ostatní měření</t>
  </si>
  <si>
    <t>043203000</t>
  </si>
  <si>
    <t>Měření, monitoring, rozbory bez rozlišení</t>
  </si>
  <si>
    <t>Revize a ostatní měření</t>
  </si>
  <si>
    <t>VRN2</t>
  </si>
  <si>
    <t>závěsné WC, sedátko s pomalým sklápěním, montážní rám s nádržkou 4,5 l, tlačítko dle výběru klienta, max. průměrný objem splachovací vody 3,75 l</t>
  </si>
  <si>
    <t>závěsné WC invalidní, sedátko bez poklopu, montážní rám s nádržkou 4,5 l, oddálené pneumatické splachování, max. průměrný objem splachovací vody 3,75 l</t>
  </si>
  <si>
    <t>umyvadlová baterie stojánková páková směšovací, dle výběru klienta, maximální průtok vody 6 l/min</t>
  </si>
  <si>
    <t>sprchová baterie termostatická, podomítkové provedení včetně instalačního boxu, vč. sprchového setu, omezovač průtoku vody, maximální průtok vody 8 l/min</t>
  </si>
  <si>
    <t>dřezová nástěnná páková baterie, dle výběru klienta, maximální průtok vody 6 l/min</t>
  </si>
  <si>
    <t>dřezová baterie stojánková páková směšovací, dle výběru klienta, maximální průtok vody 6 l/min</t>
  </si>
  <si>
    <t>umyvadlová baterie stojánková páková směšovací, invalidní provedení, maximální průtok vody 6 l/min</t>
  </si>
  <si>
    <t>Přívodní/odvodní ventil Ø125 mm s nastavitelnou čelní deskou, vč. montážního příslušenství</t>
  </si>
  <si>
    <t>Přívodní/odvodní ventil Ø100 mm s nastavitelnou čelní deskou, vč. montážního příslušenství</t>
  </si>
  <si>
    <t>Izolace tepelná, ze syntetického kaučuku, parotěsná, samolepící, pás o tl. 20 mm s povrchovou úpravou "tenká ocelová fólie, stříbrná"; λ = 0,036 W/mK při 0°C nebo s lepšími parametry vč. izolování přírub</t>
  </si>
  <si>
    <t>Diagonální dvouotáčkový ventilátor do kruhového potrubí
440 m3/h; 150 Pa; 0,1 kW; 230 V; 0,5 A</t>
  </si>
  <si>
    <t>Diagonální ventilátor do kruhového potrubí, např. TD 500/160 
250 m3/h; 150 Pa; 0,05 kW; 230 V; 0,21 A</t>
  </si>
  <si>
    <t xml:space="preserve"> Vypínač 230V/10A řaz.1, vč. instal. krabice a rámečku, montáž</t>
  </si>
  <si>
    <t>Vypínač 230V/10A řaz.6, vč. instal. krabice a rámečku, zapuštěná montáž</t>
  </si>
  <si>
    <t>Vypínač 230V/10A řaz.7, vč. instal. krabice a rámečku, zapuštěná montáž</t>
  </si>
  <si>
    <t xml:space="preserve"> Vypínač 230V/10A řaz.6/2, vč. instal. krabice a rámečku, montáž, IP44</t>
  </si>
  <si>
    <t>Vypínač 230V/10A řaz.7/2, vč. instal. krabice a rámečku, montáž, IP44</t>
  </si>
  <si>
    <t>Tlačítko CS+TS,FVE STOP, vč. instal. krabice a rámečku, montáž, IP44</t>
  </si>
  <si>
    <t>Tlačítko 230V/10A , vč. instal. krabice a rámečku, montáž, IP44</t>
  </si>
  <si>
    <t>Přítomnostní čidlo 230V/10A , vč. instal. krabice a rámečku, montáž, IP44</t>
  </si>
  <si>
    <t>Čidlo teploty-venkovní 230V/10A , vč. instal. krabice a rámečku, montáž, IP44</t>
  </si>
  <si>
    <t>DODÁVKA - monitoring panelů</t>
  </si>
  <si>
    <t>přípojnice potenciálového vyrovnání pro průřezy do 240mm2 - Cena zahrnuje dodávku a  montáž včetně držáků, kotev a šroubů přípojnice.</t>
  </si>
  <si>
    <t>Hromosvodní vodič. Cena zahrnuje montáž a všechny manipulace s ním. Cena zahrnuje
dodávku a montáž podpěr a vedení. Cena je stanovena jako kompletní za 1m.Měřit a účtovat dle skutečnosti</t>
  </si>
  <si>
    <t>DODÁVKA - jímací tyč s držákem, svorkami a příslušenstvím - Jímací tyč s podstavcem a příslušenstvím.</t>
  </si>
  <si>
    <t>Cu lano ZŽ, cena včetně dodávky, a dodávky spojovacích svorek a montáže.Cena za 1m.</t>
  </si>
  <si>
    <t xml:space="preserve">Vystrojení vrtu
Výstroj: dvouokruhová sonda 4x32x2,9mm, á 100 m </t>
  </si>
  <si>
    <t>Kaučuková izolace  d42/13mm</t>
  </si>
  <si>
    <t>Kaučuková izolace d64/13mm</t>
  </si>
  <si>
    <t>Chránička D110</t>
  </si>
  <si>
    <t>Chránička D160</t>
  </si>
  <si>
    <t>Kaučuková páska</t>
  </si>
  <si>
    <t xml:space="preserve">Nemrznoucí směs
- chemická báze - monoethylenglykol, bez zápachu
- koncentrát - poměr ředění 1:2,5
- teplonosná antikorozní kapalina, šetrná k pryžovým těsněním       </t>
  </si>
  <si>
    <t>Oběhové čerpadlo - pomocné čerpadlo - dle technické specifikace výrobce</t>
  </si>
  <si>
    <t xml:space="preserve">javor se zemním balem v kmene min. 2,2 m   </t>
  </si>
  <si>
    <t>skalník drobnolistý</t>
  </si>
  <si>
    <t>Zařízená kuchyňská linka s horními skříňkami: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s tlumeným dovíráním, nerez nábytkové úchytky min. 30 cm
- nad dřezem vestavný odkapávač na nádobí 60 cm</t>
  </si>
  <si>
    <t>012002000</t>
  </si>
  <si>
    <t>Průzkumné, geodetické a projektové práce</t>
  </si>
  <si>
    <t>Geodetické práce, vytyčení inženýrských sítí</t>
  </si>
  <si>
    <t>Ostatní náklady</t>
  </si>
  <si>
    <t>094002000</t>
  </si>
  <si>
    <t>Ostatní náklady - publicita (dočasný billboard umístění po dobu realizace akce o min. rozměru 2100 x 2200 mm (doporučená velikost je euroformát: 5100 x 2400 mm)</t>
  </si>
  <si>
    <t>094002001</t>
  </si>
  <si>
    <t>Ostatní náklady - publicita (pamětní deska z trvalého a odolného materiálu proti povětrnostním podmínkám; rozměr min. 400 x 300 mm -na šířku)</t>
  </si>
  <si>
    <t>VRN5</t>
  </si>
  <si>
    <t>dl. 2,59, v. 1,50 - 1,93</t>
  </si>
  <si>
    <t>dl. 1.90, v. 1.48 - 2,30</t>
  </si>
  <si>
    <t>dl. 25,56, v. 1,50</t>
  </si>
  <si>
    <t>SO200</t>
  </si>
  <si>
    <t>Řady</t>
  </si>
  <si>
    <t>SO502 - Přípojka slaboproudých vedení</t>
  </si>
  <si>
    <r>
      <t>šířka vybourané vozovky 0.5</t>
    </r>
    <r>
      <rPr>
        <i/>
        <sz val="8"/>
        <rFont val="Arial CE"/>
        <family val="2"/>
        <charset val="238"/>
      </rPr>
      <t xml:space="preserve"> m</t>
    </r>
  </si>
  <si>
    <t xml:space="preserve">188.83*1.0
</t>
  </si>
  <si>
    <t>2x HDPE trubka 40/33</t>
  </si>
  <si>
    <t>kabel sdělovací metalický do země</t>
  </si>
  <si>
    <t>S0502 Přípojka slaboproudých vedení</t>
  </si>
  <si>
    <t>potrubí PP-RCT d 40x4.5</t>
  </si>
  <si>
    <t>potrubí PP-RCT d 32x3.6</t>
  </si>
  <si>
    <t>potrubí PP-RCT d 20-25</t>
  </si>
  <si>
    <t xml:space="preserve">Potrubí PE-RC d40 x 3,7 mm (SDR11, PN16)
potrubí určené pro pokládku bez pískového lože
4% prostřih        </t>
  </si>
  <si>
    <t xml:space="preserve">Potrubí PE-RC d63 x 5,8mm (SDR11, PN16)
potrubí určené pro pokládku bez pískového lože
4% prostřih                                </t>
  </si>
  <si>
    <t>Rozdělovací box 160-76-6; vnitřní izolace z akusticky pohltivého materiálu</t>
  </si>
  <si>
    <t>Rozdělovací box 160-76-6</t>
  </si>
  <si>
    <t>Rozdělovací box 125-76-2</t>
  </si>
  <si>
    <t>Rozdělovací box 100-76-1</t>
  </si>
  <si>
    <t>Rozdělovací box 80-76-1</t>
  </si>
  <si>
    <t>DODÁVKA - Kabel FVE, vysoce odolný proti oděru, 6mm2 - Kabel vč. ukončení, zapojení, označovacího štítku, vč. dopravy, manipulace a montáže. Délka dle seznamu zařízení výkresů půdorysu, včetně prořezu a rezerv.Včetně konektorů.</t>
  </si>
  <si>
    <t>DODÁVKA - Solární panel monokrystalický zapojení, označovacího štítku, vč. dopravy, manipulace a montáže.Včetně konektorů.450WP/470WP/včetně držáků a příslušenství.</t>
  </si>
  <si>
    <t xml:space="preserve">Geotextilie pro vyztužení, separaci a filtraci tkaná z PP podélná pevnost v tahu do 15 kN/m </t>
  </si>
  <si>
    <t>trubka vodovodní, HDPE d110x10 RC, PE 100 spojování elektrotvarovkami</t>
  </si>
  <si>
    <t>trubka vodovodní, HDPE d90x8.2 RC, PE 100 spojování elektrotvarovkami, podélné hnědé pruhy</t>
  </si>
  <si>
    <t>sestava plastová 2000x2250 mm trojsklo, přísl. (O-03)   sestava fixního okna a zdvižně posuvného křídla   celkový rozměr 2000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</si>
  <si>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1000x2250 mm trojsklo, přísl. (O-04)  fixní křídlo,  celkový rozměr 1000 x 2250
+ 270 mm tepelněizolační podkladový profil
+ 250 mm horní rozšiřovací profil
rám: plastový 7mi komorový profil
výplň: - čiré izolační trojsklo, třída bezpečnosti proti násilnému vniknutí
P2A, z hlediska ochrany zdraví 1B1
- použít distanční rámeček s nízkou hodnotou prostupu
tepla ref.: TGI Spacer, Swiss Spacer
- LT 71%, SF 50%
zámek: není
kování: není
barva: RAL rámu vnitřní bílá folie, venkovní barevná
dle výběru architekta
pozn.: - Uw ≤ 0,75 W/(m²*K), Rw ≥ 44 dB</t>
  </si>
  <si>
    <t>sestava plastová 3000x2250 mm trojsklo, přísl. (O-05)   sestava fixního okna a zdvižně posuvného křídla
celkový rozměr 3000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</si>
  <si>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1750x1350 mm trojsklo, přísl. (O-06)   sestava fixního okna a otvíravě-sklopného okna
celkový rozměr 1750 x 1350 mm 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okenního křídla
zámek: není
kování: otvíravě-sklopná křídla - celoobvodové, čtyřpolohová klika
barva: RAL rámu vnitřní bílá folie, venkovní barevná
dle výběru architekta
pozn.: - Uw ≤ 0,75 W/(m²*K), Rw ≥ 44 dB</t>
  </si>
  <si>
    <t>dveře jednokřídlé DTD s HPL plné 700x1970mm, kování (ozn. DV01)   ,  Rw ≥ 36 dB</t>
  </si>
  <si>
    <t>dveře jednokřídlé DTD s HPL plné 800x1970mm, kování (ozn. DV01)    ,  Rw ≥ 36 dB</t>
  </si>
  <si>
    <t>dveře jednokřídlé DTD s HPL částečně prosklené 800x1970mm, kování (ozn. DV03)    ,  Rw ≥ 36 dB</t>
  </si>
  <si>
    <t>dveře jednokřídlé vchodové prosklené 1000x1970 mm    včetně zárubně,  DTD s HPL , kování, přísl. (ozn. DV25), tepelně izolační U=0,9 W/M2K</t>
  </si>
  <si>
    <t xml:space="preserve">zárubeň jednokřídlá obložková s laminátovým povrchem HLP tl stěny 60-150mm rozměru 600-1100/1970, 2100mm   </t>
  </si>
  <si>
    <t xml:space="preserve">zárubeň jednokřídlá obložková s laminátovým povrchem HLP, nebo ocelová   tl stěny 160-350mm rozměru 600-1100/1970, 2100mm   </t>
  </si>
  <si>
    <t>dveře jednokřídlé vchodové DTD s HPL , prosklené EW30 1000x1970 mm   včetně zárubně,  kování, přísl. (ozn. DV21),  Rw ≥ 36 dB, tepelně izolační U=0,9 W/M2K</t>
  </si>
  <si>
    <t>dveře jednokřídlé vchodové EW15 DP3-C, DTD s HP, Lprosklené  900x1970 mm  včetně zárubně, , kování, přísl. (ozn. DV21),  Rw ≥ 36 dB, tepelně izolační U=0,9 W/M2K</t>
  </si>
  <si>
    <t>dveře jednokřídlé vchodové prosklené,  DTD s HPL , EW30 1000x1970 mm včetně zárubně, kování, přísl. (ozn. DV23),  Rw ≥ 36 dB, tepelně izolační U=0,9 W/M2K</t>
  </si>
  <si>
    <t>dveře jednokřídlé vchodové 900x1970 mm   včetně zárubně,  DTD s HPL , kování, přísl. (ozn. DV24),  Rw ≥ 36 dB, tepelně izolační U=0,9 W/M2K</t>
  </si>
  <si>
    <t>dveře jednokřídlé vchodové 900x1970 mm   včetně zárubně,   DTD s HPL , kování, přísl. (ozn. DV26),  Rw ≥ 36 dB, tepelně izolační U=0,9 W/M2K</t>
  </si>
  <si>
    <t>dveře dvoukřídlé vchodové 900+350x1970 mm včetně zárubně prosklené, ocelové s ocelovou skládanou zárubní, RAL dle architekta, kování, přísl. (ozn. DV27),  Rw ≥ 36 dB, tepelně izolační U=0,9 W/M2K</t>
  </si>
  <si>
    <t>dveře dvoukřídlé vchodové 800+600x1970 ocelové s ocelovou skládanou zárubní, RAL dle architekta, mm včetně zárubně, kování, přísl. (ozn. DV28),  Rw ≥ 36 dB, tepelně izolační U=0,9 W/M2K</t>
  </si>
  <si>
    <t>dveře jednokřídlé DTD s HPL plné 900x1970mm, kování (ozn. DV04), Rw ≥ 36 dB</t>
  </si>
  <si>
    <t>dveře jednokřídlé DTD s HPL plné 900x1970mm, kování (ozn. DV05), Rw ≥ 36 dB</t>
  </si>
  <si>
    <t>dveře jednokřídlé DTD s HPL plné 1000x1970mm, kování (ozn. DV06), Rw ≥ 36 dB</t>
  </si>
  <si>
    <t>dveře jednokřídlé DTD s HPL plné 1000x1970mm, kování (ozn. DV07), Rw ≥ 36 dB</t>
  </si>
  <si>
    <t>dveře jednokřídlé DTD s HPL 1/3 prosklená bezpečnostní fólie 1000x1970mm, kování (ozn. DV08), Rw ≥ 36 dB</t>
  </si>
  <si>
    <t>dveře jednokřídlé DTD s HPL 1/3 prosklená bezpečnostní fólie 1000x1970mm, kování (ozn. DV09), Rw ≥ 36 dB</t>
  </si>
  <si>
    <t>dveře jednokřídlé DTD s HPL 1/3 prosklená bezpečnostní fólie 1000x1970mm, kování (ozn. DV10), Rw ≥ 36 dB</t>
  </si>
  <si>
    <t>dveře jednokřídlé DTD s HPL 1/3 prosklená bezpečnostní fólie 1000x1970mm, kování (ozn. DV11), Rw ≥ 36 dB</t>
  </si>
  <si>
    <t>dveře jednokřídlé DTD s HPL 1/3 prosklená bezpečnostní fólie 1000x1970mm, kování (ozn. DV12), Rw ≥ 36 dB</t>
  </si>
  <si>
    <t>dveře jednokřídlé DTD s HPL 1/3 prosklená bezpečnostní fólie+ matná fólie na sklo 1000x1970mm, kování (ozn. DV13), Rw ≥ 36 dB</t>
  </si>
  <si>
    <t>dveře jednokřídlé DTD s HPL 1/3 plné000x1970mm, kování (ozn. DV14), Rw ≥ 36 dB</t>
  </si>
  <si>
    <t>svítidlo LED 600x600 40W</t>
  </si>
  <si>
    <t>svítidlo LED 23W-IP65</t>
  </si>
  <si>
    <t>svítidlo nouzové s piktogramem a vlastní baterií - 60minut, 2W</t>
  </si>
  <si>
    <t xml:space="preserve">Nástěnné madlo 600 mm nerez - dodávka a montáž, přísl. (ozn. ZO01)   </t>
  </si>
  <si>
    <t xml:space="preserve">Překlad keramický plochý š 70 mm dl 1250 mm   </t>
  </si>
  <si>
    <t xml:space="preserve">muchovník se zemním balem v kmene min. 2,2 m   </t>
  </si>
  <si>
    <t xml:space="preserve">Montáž izolace tepelné podlah volně kladenými rohožemi, pásy, dílci, deskami 2 vrstvy   </t>
  </si>
  <si>
    <t xml:space="preserve">Montáž izolace tepelné střech plochých lepené, 2 vrstvy rohoží, pásů, dílců, desek   </t>
  </si>
  <si>
    <t>Zařízená kuchyňská linka s horními skříňkami:
- vestavná chladnička s mrazákem nahoře, min. 97/13 l, panty vlevo, energetická třída min. E
- vestavná stolní myčka, mechanické ovládání, max. 49 dB, energetická třída min. F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pozink trnož s matným nátěrem pod deskou, HPL deska za linkou
- korpusy z bíle laminované dřevotřísky, dvířka z HPL dřevotřísky, korpusy spojit se sousedními a zavěsit na systémovou lištu, 1 police do každého korpusu, panty / pojezdy s tlumeným dovíráním, nerez nábytkové úchytky min. 30 cm
- korpusy horních skříňek vybavené sklopným mechanismem, výklopná dvířka pružinovými zdvihači s možností seřízení, nad dřezem vestavný odkapávač na nádobí 60 cm</t>
  </si>
  <si>
    <t>Zařízená kuchyňská linka s horními skříňkami:
- vestavná chladnička s mrazákem dole, min. 210/79 l, panty vlevo, energetická třída min. E
- vestavná myčka, mechanické ovládání, max. 49 dB, energetická třída min. C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/ pojezdy s tlumeným dovíráním, nerez nábytkové úchytky min. 30 cm
- nad dřezem vestavný odkapávač na nádobí 60 cm</t>
  </si>
  <si>
    <t>Zařízená kuchyňská linka s horními skříňkami:
- vestavná chladnička s mrazákem nahoře, min. 92/15 l, panty vlevo, energetická třída min. E
- vestavná myčka, max. 49 dB, energetická třída min. C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s tlumeným dovíráním, nerez nábytkové úchytky min. 30 cm
- nad dřezem vestavný odkapávač na nádobí 60 cm</t>
  </si>
  <si>
    <t>348171133R</t>
  </si>
  <si>
    <t>ZP04 - oplocení plochy pro popelnice - 2d dílce, výška 1.6 m</t>
  </si>
  <si>
    <t>dl. 3,7, v. 1,60</t>
  </si>
  <si>
    <t xml:space="preserve">klín izolační EPS 70 spád do 5%   </t>
  </si>
  <si>
    <t>pás asfaltový modifikovaný SBS tl 4mm s vložkou ze skleněné tkaniny se spalitelnou fólií  nebo jemnozrnným minerálním posypem nebo textilií na horním povrchu</t>
  </si>
  <si>
    <t xml:space="preserve">fólie hydroizolační střešní mPVC mechanicky kotvená tl 2,0mm barevná, přísl.   </t>
  </si>
  <si>
    <t>216-1</t>
  </si>
  <si>
    <t>216-2</t>
  </si>
  <si>
    <t>sestava plastová 4200x2250 mm trojsklo, přísl. (O-01)   sestava fixních oken, celkový rozměr 4200 x 2250
+ 270 mm tepelněizolační podkladový profil
+ 250 mm horní rozšiřovací profil
rám: plastový 7mi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není
barva: RAL rámu vnitřní bílá folie, venkovní barevná
dle výběru architekta
pozn.: - Uw ≤ 0,75 W/(m²*K), Rw ≥ 44 dB
- dva kontrastní bezpečnostní pruhy na skle</t>
  </si>
  <si>
    <t>12,21+9,34+15,2+15,42+15,33+15,13</t>
  </si>
  <si>
    <t>sestava plastová 4200x2250 mm trojsklo, přísl. (O-02)   sestava fixních oken a otvíravě-sklopných oken  celkový rozměr 4200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otvíravě-sklopná křídla - celoobvodové, čtyřpolohová klika
barva: RAL rámu vnitřní bílá folie, venkovní barevná
dle výběru architekta
pozn.: - Uw ≤ 0,75 W/(m²*K), Rw ≥ 44 dB
- panty umožňující otevření obou křídel 180°
- dva kontrastní bezpečnostní pruhy na skle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</si>
</sst>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"/>
    <numFmt numFmtId="170" formatCode="#,##0.000_ ;\-#,##0.000\ "/>
    <numFmt numFmtId="171" formatCode="#,##0.\-"/>
    <numFmt numFmtId="172" formatCode="_-* #,##0\ _K_č_-;\-* #,##0\ _K_č_-;_-* &quot;-&quot;\ _K_č_-;_-@_-"/>
    <numFmt numFmtId="173" formatCode="_-* #,##0.00\ _K_č_-;\-* #,##0.00\ _K_č_-;_-* &quot;-&quot;??\ _K_č_-;_-@_-"/>
    <numFmt numFmtId="174" formatCode="#,##0&quot; Kč&quot;;[Red]\-#,##0&quot; Kč&quot;"/>
    <numFmt numFmtId="175" formatCode="#,##0.00&quot; Kč&quot;;[Red]\-#,##0.00&quot; Kč&quot;"/>
    <numFmt numFmtId="176" formatCode="_-* #,##0\ _z_ł_-;\-* #,##0\ _z_ł_-;_-* &quot;- &quot;_z_ł_-;_-@_-"/>
    <numFmt numFmtId="177" formatCode="_-* #,##0.00\ _z_ł_-;\-* #,##0.00\ _z_ł_-;_-* \-??\ _z_ł_-;_-@_-"/>
    <numFmt numFmtId="178" formatCode="_-* #,##0.00&quot; zł&quot;_-;\-* #,##0.00&quot; zł&quot;_-;_-* \-??&quot; zł&quot;_-;_-@_-"/>
    <numFmt numFmtId="179" formatCode="_-* #,##0\ _K_č_-;\-* #,##0\ _K_č_-;_-* &quot;- &quot;_K_č_-;_-@_-"/>
    <numFmt numFmtId="180" formatCode="_-* #,##0.00\ _K_č_s_-;\-* #,##0.00\ _K_č_s_-;_-* \-??\ _K_č_s_-;_-@_-"/>
    <numFmt numFmtId="181" formatCode="_-* #,##0_-;\-* #,##0_-;_-* \-_-;_-@_-"/>
    <numFmt numFmtId="182" formatCode="_-* #,##0.00_-;\-* #,##0.00_-;_-* \-??_-;_-@_-"/>
    <numFmt numFmtId="183" formatCode="_(&quot;$&quot;* #,##0.00_);_(&quot;$&quot;* \(#,##0.00\);_(&quot;$&quot;* &quot;-&quot;??_);_(@_)"/>
    <numFmt numFmtId="184" formatCode="_-* #,##0\ &quot;zł&quot;_-;\-* #,##0\ &quot;zł&quot;_-;_-* &quot;-&quot;\ &quot;zł&quot;_-;_-@_-"/>
    <numFmt numFmtId="185" formatCode="_-* #,##0&quot; zł&quot;_-;\-* #,##0&quot; zł&quot;_-;_-* &quot;- zł&quot;_-;_-@_-"/>
    <numFmt numFmtId="186" formatCode="_-\Ł* #,##0_-;&quot;-Ł&quot;* #,##0_-;_-\Ł* \-_-;_-@_-"/>
    <numFmt numFmtId="187" formatCode="_-\Ł* #,##0.00_-;&quot;-Ł&quot;* #,##0.00_-;_-\Ł* \-??_-;_-@_-"/>
    <numFmt numFmtId="188" formatCode="_-* #,##0&quot; z³&quot;_-;\-* #,##0&quot; z³&quot;_-;_-* &quot;- z³&quot;_-;_-@_-"/>
    <numFmt numFmtId="189" formatCode="_-* #,##0.00&quot; z³&quot;_-;\-* #,##0.00&quot; z³&quot;_-;_-* \-??&quot; z³&quot;_-;_-@_-"/>
    <numFmt numFmtId="190" formatCode="_-* #,##0.00\ _K_č_-;\-* #,##0.00\ _K_č_-;_-* \-??\ _K_č_-;_-@_-"/>
    <numFmt numFmtId="191" formatCode="_-* #,##0.00&quot; Kč&quot;_-;\-* #,##0.00&quot; Kč&quot;_-;_-* \-??&quot; Kč&quot;_-;_-@_-"/>
    <numFmt numFmtId="192" formatCode="#,##0.00_ ;\-#,##0.00\ "/>
  </numFmts>
  <fonts count="14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1"/>
      <color indexed="18"/>
      <name val="Arial CE"/>
      <family val="2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Arial"/>
      <family val="2"/>
    </font>
    <font>
      <b/>
      <sz val="9"/>
      <name val="Arial CE"/>
      <family val="2"/>
      <charset val="238"/>
    </font>
    <font>
      <sz val="8"/>
      <name val="Arial CE"/>
      <family val="2"/>
    </font>
    <font>
      <sz val="8"/>
      <color theme="1"/>
      <name val="Arial CE"/>
      <family val="2"/>
      <charset val="238"/>
    </font>
    <font>
      <sz val="8"/>
      <name val="MS Sans Serif"/>
      <charset val="1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theme="1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1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9"/>
      <color rgb="FF969696"/>
      <name val="Arial CE"/>
      <family val="2"/>
      <charset val="238"/>
    </font>
    <font>
      <b/>
      <sz val="8"/>
      <color rgb="FF505050"/>
      <name val="Arial CE"/>
      <family val="2"/>
      <charset val="238"/>
    </font>
    <font>
      <b/>
      <sz val="8"/>
      <color rgb="FF80008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b/>
      <sz val="8"/>
      <color indexed="3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name val="Univers (WN)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sz val="12"/>
      <name val="宋体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2"/>
      <name val="Times New Roman"/>
      <family val="1"/>
      <charset val="238"/>
    </font>
    <font>
      <b/>
      <sz val="2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</font>
    <font>
      <sz val="9"/>
      <color theme="1"/>
      <name val="Arial"/>
      <family val="2"/>
      <charset val="238"/>
    </font>
    <font>
      <i/>
      <sz val="8"/>
      <name val="Arial CE"/>
      <family val="2"/>
      <charset val="238"/>
    </font>
    <font>
      <i/>
      <sz val="8"/>
      <color theme="1"/>
      <name val="Arial CE"/>
      <family val="2"/>
      <charset val="238"/>
    </font>
    <font>
      <sz val="9"/>
      <color rgb="FF505050"/>
      <name val="Arial CE"/>
      <family val="2"/>
      <charset val="238"/>
    </font>
    <font>
      <sz val="9"/>
      <name val="Arial"/>
      <family val="2"/>
      <charset val="238"/>
    </font>
    <font>
      <sz val="9"/>
      <color rgb="FF293040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51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24"/>
        <bgColor indexed="9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31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4"/>
        <bgColor indexed="46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528">
    <xf numFmtId="0" fontId="0" fillId="0" borderId="0"/>
    <xf numFmtId="0" fontId="35" fillId="0" borderId="0" applyNumberFormat="0" applyFill="0" applyBorder="0" applyAlignment="0" applyProtection="0"/>
    <xf numFmtId="0" fontId="36" fillId="0" borderId="0"/>
    <xf numFmtId="0" fontId="45" fillId="0" borderId="0"/>
    <xf numFmtId="0" fontId="37" fillId="0" borderId="0"/>
    <xf numFmtId="0" fontId="1" fillId="0" borderId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37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0" fontId="3" fillId="0" borderId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4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0" fontId="39" fillId="8" borderId="0" applyProtection="0"/>
    <xf numFmtId="0" fontId="39" fillId="9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83" fillId="0" borderId="0"/>
    <xf numFmtId="0" fontId="83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9" fontId="3" fillId="0" borderId="22"/>
    <xf numFmtId="174" fontId="37" fillId="0" borderId="0" applyFill="0" applyBorder="0" applyAlignment="0" applyProtection="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4" borderId="0" applyNumberFormat="0" applyBorder="0" applyAlignment="0" applyProtection="0"/>
    <xf numFmtId="0" fontId="36" fillId="16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3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4" borderId="0" applyNumberFormat="0" applyBorder="0" applyAlignment="0" applyProtection="0"/>
    <xf numFmtId="0" fontId="36" fillId="21" borderId="0" applyNumberFormat="0" applyBorder="0" applyAlignment="0" applyProtection="0"/>
    <xf numFmtId="0" fontId="87" fillId="22" borderId="0" applyNumberFormat="0" applyBorder="0" applyAlignment="0" applyProtection="0"/>
    <xf numFmtId="0" fontId="88" fillId="23" borderId="0" applyNumberFormat="0" applyBorder="0" applyAlignment="0" applyProtection="0"/>
    <xf numFmtId="0" fontId="89" fillId="18" borderId="0" applyNumberFormat="0" applyBorder="0" applyAlignment="0" applyProtection="0"/>
    <xf numFmtId="0" fontId="89" fillId="24" borderId="0" applyNumberFormat="0" applyBorder="0" applyAlignment="0" applyProtection="0"/>
    <xf numFmtId="0" fontId="89" fillId="25" borderId="0" applyNumberFormat="0" applyBorder="0" applyAlignment="0" applyProtection="0"/>
    <xf numFmtId="0" fontId="89" fillId="12" borderId="0" applyNumberFormat="0" applyBorder="0" applyAlignment="0" applyProtection="0"/>
    <xf numFmtId="0" fontId="89" fillId="21" borderId="0" applyNumberFormat="0" applyBorder="0" applyAlignment="0" applyProtection="0"/>
    <xf numFmtId="0" fontId="89" fillId="20" borderId="0" applyNumberFormat="0" applyBorder="0" applyAlignment="0" applyProtection="0"/>
    <xf numFmtId="0" fontId="89" fillId="13" borderId="0" applyNumberFormat="0" applyBorder="0" applyAlignment="0" applyProtection="0"/>
    <xf numFmtId="0" fontId="89" fillId="26" borderId="0" applyNumberFormat="0" applyBorder="0" applyAlignment="0" applyProtection="0"/>
    <xf numFmtId="0" fontId="89" fillId="18" borderId="0" applyNumberFormat="0" applyBorder="0" applyAlignment="0" applyProtection="0"/>
    <xf numFmtId="0" fontId="89" fillId="27" borderId="0" applyNumberFormat="0" applyBorder="0" applyAlignment="0" applyProtection="0"/>
    <xf numFmtId="0" fontId="89" fillId="12" borderId="0" applyNumberFormat="0" applyBorder="0" applyAlignment="0" applyProtection="0"/>
    <xf numFmtId="0" fontId="89" fillId="28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90" fillId="35" borderId="0" applyNumberFormat="0" applyBorder="0" applyAlignment="0" applyProtection="0"/>
    <xf numFmtId="0" fontId="90" fillId="35" borderId="0" applyNumberFormat="0" applyBorder="0" applyAlignment="0" applyProtection="0"/>
    <xf numFmtId="0" fontId="50" fillId="33" borderId="0" applyNumberFormat="0" applyBorder="0" applyAlignment="0" applyProtection="0"/>
    <xf numFmtId="0" fontId="50" fillId="36" borderId="0" applyNumberFormat="0" applyBorder="0" applyAlignment="0" applyProtection="0"/>
    <xf numFmtId="0" fontId="90" fillId="34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4" borderId="0" applyNumberFormat="0" applyBorder="0" applyAlignment="0" applyProtection="0"/>
    <xf numFmtId="0" fontId="90" fillId="34" borderId="0" applyNumberFormat="0" applyBorder="0" applyAlignment="0" applyProtection="0"/>
    <xf numFmtId="0" fontId="9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9" borderId="0" applyNumberFormat="0" applyBorder="0" applyAlignment="0" applyProtection="0"/>
    <xf numFmtId="0" fontId="50" fillId="33" borderId="0" applyNumberFormat="0" applyBorder="0" applyAlignment="0" applyProtection="0"/>
    <xf numFmtId="0" fontId="50" fillId="40" borderId="0" applyNumberFormat="0" applyBorder="0" applyAlignment="0" applyProtection="0"/>
    <xf numFmtId="0" fontId="90" fillId="40" borderId="0" applyNumberFormat="0" applyBorder="0" applyAlignment="0" applyProtection="0"/>
    <xf numFmtId="0" fontId="91" fillId="41" borderId="0" applyNumberFormat="0" applyBorder="0" applyAlignment="0" applyProtection="0"/>
    <xf numFmtId="0" fontId="92" fillId="42" borderId="35" applyNumberFormat="0" applyAlignment="0" applyProtection="0"/>
    <xf numFmtId="1" fontId="52" fillId="0" borderId="36" applyAlignment="0"/>
    <xf numFmtId="0" fontId="37" fillId="0" borderId="0" applyNumberFormat="0" applyFill="0" applyBorder="0" applyAlignment="0"/>
    <xf numFmtId="0" fontId="93" fillId="0" borderId="37" applyNumberFormat="0" applyFill="0" applyAlignment="0" applyProtection="0"/>
    <xf numFmtId="0" fontId="93" fillId="0" borderId="38" applyNumberFormat="0" applyFill="0" applyAlignment="0" applyProtection="0"/>
    <xf numFmtId="179" fontId="37" fillId="0" borderId="0" applyFill="0" applyBorder="0" applyAlignment="0" applyProtection="0"/>
    <xf numFmtId="180" fontId="37" fillId="0" borderId="0" applyFill="0" applyBorder="0" applyAlignment="0" applyProtection="0"/>
    <xf numFmtId="6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49" fontId="94" fillId="43" borderId="39">
      <alignment horizontal="center"/>
      <protection locked="0"/>
    </xf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81" fontId="37" fillId="0" borderId="0" applyFill="0" applyBorder="0" applyAlignment="0" applyProtection="0"/>
    <xf numFmtId="182" fontId="37" fillId="0" borderId="0" applyFill="0" applyBorder="0" applyAlignment="0" applyProtection="0"/>
    <xf numFmtId="0" fontId="95" fillId="44" borderId="0" applyNumberFormat="0" applyBorder="0" applyAlignment="0" applyProtection="0"/>
    <xf numFmtId="0" fontId="95" fillId="45" borderId="0" applyNumberFormat="0" applyBorder="0" applyAlignment="0" applyProtection="0"/>
    <xf numFmtId="0" fontId="95" fillId="46" borderId="0" applyNumberFormat="0" applyBorder="0" applyAlignment="0" applyProtection="0"/>
    <xf numFmtId="0" fontId="5" fillId="0" borderId="0"/>
    <xf numFmtId="0" fontId="96" fillId="36" borderId="0" applyNumberFormat="0" applyBorder="0" applyAlignment="0" applyProtection="0"/>
    <xf numFmtId="0" fontId="97" fillId="0" borderId="40" applyNumberFormat="0" applyFill="0" applyAlignment="0" applyProtection="0"/>
    <xf numFmtId="0" fontId="98" fillId="0" borderId="41" applyNumberFormat="0" applyFill="0" applyAlignment="0" applyProtection="0"/>
    <xf numFmtId="0" fontId="99" fillId="0" borderId="42" applyNumberFormat="0" applyFill="0" applyAlignment="0" applyProtection="0"/>
    <xf numFmtId="0" fontId="99" fillId="0" borderId="0" applyNumberFormat="0" applyFill="0" applyBorder="0" applyAlignment="0" applyProtection="0"/>
    <xf numFmtId="0" fontId="100" fillId="0" borderId="0"/>
    <xf numFmtId="0" fontId="101" fillId="0" borderId="0" applyNumberFormat="0" applyFill="0" applyBorder="0" applyAlignment="0" applyProtection="0">
      <alignment vertical="top"/>
      <protection locked="0"/>
    </xf>
    <xf numFmtId="0" fontId="102" fillId="35" borderId="43" applyNumberFormat="0" applyAlignment="0" applyProtection="0"/>
    <xf numFmtId="0" fontId="103" fillId="17" borderId="0" applyNumberFormat="0" applyBorder="0" applyAlignment="0" applyProtection="0"/>
    <xf numFmtId="0" fontId="103" fillId="13" borderId="0" applyNumberFormat="0" applyBorder="0" applyAlignment="0" applyProtection="0"/>
    <xf numFmtId="0" fontId="104" fillId="40" borderId="35" applyNumberFormat="0" applyAlignment="0" applyProtection="0"/>
    <xf numFmtId="0" fontId="105" fillId="43" borderId="39">
      <alignment horizontal="center"/>
      <protection locked="0"/>
    </xf>
    <xf numFmtId="0" fontId="106" fillId="47" borderId="43" applyNumberFormat="0" applyAlignment="0" applyProtection="0"/>
    <xf numFmtId="0" fontId="106" fillId="47" borderId="43" applyNumberFormat="0" applyAlignment="0" applyProtection="0"/>
    <xf numFmtId="0" fontId="106" fillId="47" borderId="43" applyNumberFormat="0" applyAlignment="0" applyProtection="0"/>
    <xf numFmtId="0" fontId="107" fillId="0" borderId="24" applyNumberFormat="0" applyFont="0" applyFill="0" applyAlignment="0" applyProtection="0">
      <alignment horizontal="left"/>
    </xf>
    <xf numFmtId="0" fontId="82" fillId="0" borderId="44" applyNumberFormat="0" applyFill="0" applyAlignment="0" applyProtection="0"/>
    <xf numFmtId="44" fontId="3" fillId="0" borderId="0" applyFont="0" applyFill="0" applyBorder="0" applyAlignment="0" applyProtection="0"/>
    <xf numFmtId="183" fontId="108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4" fillId="43" borderId="45">
      <protection locked="0"/>
    </xf>
    <xf numFmtId="0" fontId="109" fillId="0" borderId="46" applyNumberFormat="0" applyFill="0" applyAlignment="0" applyProtection="0"/>
    <xf numFmtId="0" fontId="110" fillId="0" borderId="47" applyNumberFormat="0" applyFill="0" applyAlignment="0" applyProtection="0"/>
    <xf numFmtId="0" fontId="111" fillId="0" borderId="48" applyNumberFormat="0" applyFill="0" applyAlignment="0" applyProtection="0"/>
    <xf numFmtId="0" fontId="112" fillId="0" borderId="41" applyNumberFormat="0" applyFill="0" applyAlignment="0" applyProtection="0"/>
    <xf numFmtId="0" fontId="112" fillId="0" borderId="41" applyNumberFormat="0" applyFill="0" applyAlignment="0" applyProtection="0"/>
    <xf numFmtId="0" fontId="113" fillId="0" borderId="49" applyNumberFormat="0" applyFill="0" applyAlignment="0" applyProtection="0"/>
    <xf numFmtId="0" fontId="114" fillId="0" borderId="50" applyNumberFormat="0" applyFill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48" borderId="51">
      <alignment horizontal="centerContinuous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43" borderId="52"/>
    <xf numFmtId="0" fontId="85" fillId="0" borderId="53" applyBorder="0" applyAlignment="0">
      <alignment horizontal="center" vertical="center"/>
    </xf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49" fontId="4" fillId="0" borderId="0" applyBorder="0" applyProtection="0"/>
    <xf numFmtId="0" fontId="119" fillId="49" borderId="0" applyNumberFormat="0" applyBorder="0" applyAlignment="0" applyProtection="0"/>
    <xf numFmtId="0" fontId="120" fillId="19" borderId="0" applyNumberFormat="0" applyBorder="0" applyAlignment="0" applyProtection="0"/>
    <xf numFmtId="0" fontId="121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37" fillId="0" borderId="0"/>
    <xf numFmtId="0" fontId="53" fillId="0" borderId="0" applyAlignment="0">
      <alignment vertical="top" wrapText="1"/>
      <protection locked="0"/>
    </xf>
    <xf numFmtId="0" fontId="3" fillId="0" borderId="0" applyProtection="0"/>
    <xf numFmtId="0" fontId="1" fillId="0" borderId="0"/>
    <xf numFmtId="0" fontId="3" fillId="0" borderId="0"/>
    <xf numFmtId="0" fontId="37" fillId="0" borderId="0" applyProtection="0"/>
    <xf numFmtId="0" fontId="3" fillId="0" borderId="0"/>
    <xf numFmtId="0" fontId="37" fillId="0" borderId="0"/>
    <xf numFmtId="0" fontId="37" fillId="0" borderId="0"/>
    <xf numFmtId="0" fontId="3" fillId="0" borderId="0"/>
    <xf numFmtId="0" fontId="3" fillId="0" borderId="0"/>
    <xf numFmtId="0" fontId="1" fillId="0" borderId="0"/>
    <xf numFmtId="0" fontId="37" fillId="0" borderId="0"/>
    <xf numFmtId="0" fontId="3" fillId="0" borderId="0"/>
    <xf numFmtId="0" fontId="26" fillId="0" borderId="0"/>
    <xf numFmtId="0" fontId="3" fillId="0" borderId="0"/>
    <xf numFmtId="0" fontId="37" fillId="0" borderId="0"/>
    <xf numFmtId="0" fontId="108" fillId="0" borderId="0">
      <alignment vertical="center"/>
    </xf>
    <xf numFmtId="0" fontId="3" fillId="0" borderId="0"/>
    <xf numFmtId="0" fontId="1" fillId="0" borderId="0"/>
    <xf numFmtId="0" fontId="36" fillId="0" borderId="0"/>
    <xf numFmtId="0" fontId="1" fillId="0" borderId="0"/>
    <xf numFmtId="0" fontId="3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1" fillId="0" borderId="0"/>
    <xf numFmtId="0" fontId="3" fillId="0" borderId="0"/>
    <xf numFmtId="0" fontId="37" fillId="0" borderId="0"/>
    <xf numFmtId="0" fontId="3" fillId="0" borderId="0" applyProtection="0"/>
    <xf numFmtId="0" fontId="3" fillId="0" borderId="0" applyProtection="0"/>
    <xf numFmtId="0" fontId="37" fillId="0" borderId="0"/>
    <xf numFmtId="0" fontId="3" fillId="33" borderId="54" applyNumberFormat="0" applyFont="0" applyAlignment="0" applyProtection="0"/>
    <xf numFmtId="0" fontId="122" fillId="42" borderId="55" applyNumberFormat="0" applyAlignment="0" applyProtection="0"/>
    <xf numFmtId="0" fontId="123" fillId="0" borderId="0"/>
    <xf numFmtId="0" fontId="94" fillId="43" borderId="56">
      <protection locked="0"/>
    </xf>
    <xf numFmtId="0" fontId="124" fillId="0" borderId="22" applyProtection="0">
      <alignment horizontal="justify" vertical="center" wrapText="1"/>
    </xf>
    <xf numFmtId="0" fontId="3" fillId="14" borderId="54" applyNumberFormat="0" applyFont="0" applyAlignment="0" applyProtection="0"/>
    <xf numFmtId="9" fontId="37" fillId="0" borderId="0" applyFill="0" applyBorder="0" applyAlignment="0" applyProtection="0"/>
    <xf numFmtId="0" fontId="125" fillId="0" borderId="57" applyNumberFormat="0" applyFill="0" applyAlignment="0" applyProtection="0"/>
    <xf numFmtId="0" fontId="126" fillId="0" borderId="44" applyNumberFormat="0" applyFill="0" applyAlignment="0" applyProtection="0"/>
    <xf numFmtId="0" fontId="126" fillId="0" borderId="44" applyNumberFormat="0" applyFill="0" applyAlignment="0" applyProtection="0"/>
    <xf numFmtId="0" fontId="117" fillId="0" borderId="0" applyNumberFormat="0" applyFill="0" applyBorder="0" applyAlignment="0" applyProtection="0"/>
    <xf numFmtId="1" fontId="3" fillId="0" borderId="0">
      <alignment horizontal="center" vertical="center"/>
      <protection locked="0"/>
    </xf>
    <xf numFmtId="0" fontId="127" fillId="18" borderId="0" applyNumberFormat="0" applyBorder="0" applyAlignment="0" applyProtection="0"/>
    <xf numFmtId="0" fontId="127" fillId="15" borderId="0" applyNumberFormat="0" applyBorder="0" applyAlignment="0" applyProtection="0"/>
    <xf numFmtId="0" fontId="3" fillId="0" borderId="0"/>
    <xf numFmtId="0" fontId="18" fillId="50" borderId="0">
      <alignment horizontal="left"/>
    </xf>
    <xf numFmtId="0" fontId="15" fillId="50" borderId="0"/>
    <xf numFmtId="0" fontId="3" fillId="0" borderId="0" applyProtection="0"/>
    <xf numFmtId="0" fontId="49" fillId="0" borderId="0"/>
    <xf numFmtId="0" fontId="49" fillId="0" borderId="0"/>
    <xf numFmtId="0" fontId="49" fillId="0" borderId="0"/>
    <xf numFmtId="0" fontId="8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184" fontId="37" fillId="0" borderId="0" applyFont="0" applyFill="0" applyBorder="0" applyAlignment="0" applyProtection="0"/>
    <xf numFmtId="0" fontId="3" fillId="0" borderId="0" applyProtection="0"/>
    <xf numFmtId="184" fontId="37" fillId="0" borderId="0" applyFont="0" applyFill="0" applyBorder="0" applyAlignment="0" applyProtection="0"/>
    <xf numFmtId="0" fontId="128" fillId="0" borderId="0"/>
    <xf numFmtId="4" fontId="115" fillId="48" borderId="58">
      <alignment horizontal="right" vertical="center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49" fontId="37" fillId="0" borderId="20">
      <alignment horizontal="left" vertical="top" indent="1"/>
    </xf>
    <xf numFmtId="0" fontId="95" fillId="0" borderId="59" applyNumberFormat="0" applyFill="0" applyAlignment="0" applyProtection="0"/>
    <xf numFmtId="0" fontId="18" fillId="0" borderId="0"/>
    <xf numFmtId="0" fontId="129" fillId="7" borderId="23">
      <alignment vertical="center"/>
    </xf>
    <xf numFmtId="0" fontId="130" fillId="19" borderId="35" applyNumberFormat="0" applyAlignment="0" applyProtection="0"/>
    <xf numFmtId="0" fontId="130" fillId="16" borderId="35" applyNumberFormat="0" applyAlignment="0" applyProtection="0"/>
    <xf numFmtId="0" fontId="130" fillId="16" borderId="35" applyNumberFormat="0" applyAlignment="0" applyProtection="0"/>
    <xf numFmtId="0" fontId="131" fillId="51" borderId="35" applyNumberFormat="0" applyAlignment="0" applyProtection="0"/>
    <xf numFmtId="0" fontId="132" fillId="52" borderId="35" applyNumberFormat="0" applyAlignment="0" applyProtection="0"/>
    <xf numFmtId="0" fontId="132" fillId="52" borderId="35" applyNumberFormat="0" applyAlignment="0" applyProtection="0"/>
    <xf numFmtId="0" fontId="133" fillId="51" borderId="55" applyNumberFormat="0" applyAlignment="0" applyProtection="0"/>
    <xf numFmtId="0" fontId="133" fillId="52" borderId="55" applyNumberFormat="0" applyAlignment="0" applyProtection="0"/>
    <xf numFmtId="0" fontId="133" fillId="52" borderId="55" applyNumberFormat="0" applyAlignment="0" applyProtection="0"/>
    <xf numFmtId="0" fontId="134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185" fontId="37" fillId="0" borderId="0" applyFill="0" applyBorder="0" applyAlignment="0" applyProtection="0"/>
    <xf numFmtId="178" fontId="37" fillId="0" borderId="0" applyFill="0" applyBorder="0" applyAlignment="0" applyProtection="0"/>
    <xf numFmtId="186" fontId="37" fillId="0" borderId="0" applyFill="0" applyBorder="0" applyAlignment="0" applyProtection="0"/>
    <xf numFmtId="187" fontId="37" fillId="0" borderId="0" applyFill="0" applyBorder="0" applyAlignment="0" applyProtection="0"/>
    <xf numFmtId="0" fontId="81" fillId="0" borderId="0" applyNumberFormat="0" applyFill="0" applyBorder="0" applyAlignment="0" applyProtection="0"/>
    <xf numFmtId="188" fontId="37" fillId="0" borderId="0" applyFill="0" applyBorder="0" applyAlignment="0" applyProtection="0"/>
    <xf numFmtId="189" fontId="37" fillId="0" borderId="0" applyFill="0" applyBorder="0" applyAlignment="0" applyProtection="0"/>
    <xf numFmtId="0" fontId="3" fillId="0" borderId="0"/>
    <xf numFmtId="0" fontId="89" fillId="53" borderId="0" applyNumberFormat="0" applyBorder="0" applyAlignment="0" applyProtection="0"/>
    <xf numFmtId="0" fontId="89" fillId="54" borderId="0" applyNumberFormat="0" applyBorder="0" applyAlignment="0" applyProtection="0"/>
    <xf numFmtId="0" fontId="89" fillId="25" borderId="0" applyNumberFormat="0" applyBorder="0" applyAlignment="0" applyProtection="0"/>
    <xf numFmtId="0" fontId="89" fillId="55" borderId="0" applyNumberFormat="0" applyBorder="0" applyAlignment="0" applyProtection="0"/>
    <xf numFmtId="0" fontId="89" fillId="21" borderId="0" applyNumberFormat="0" applyBorder="0" applyAlignment="0" applyProtection="0"/>
    <xf numFmtId="0" fontId="89" fillId="56" borderId="0" applyNumberFormat="0" applyBorder="0" applyAlignment="0" applyProtection="0"/>
    <xf numFmtId="0" fontId="89" fillId="57" borderId="0" applyNumberFormat="0" applyBorder="0" applyAlignment="0" applyProtection="0"/>
    <xf numFmtId="0" fontId="89" fillId="26" borderId="0" applyNumberFormat="0" applyBorder="0" applyAlignment="0" applyProtection="0"/>
    <xf numFmtId="0" fontId="89" fillId="27" borderId="0" applyNumberFormat="0" applyBorder="0" applyAlignment="0" applyProtection="0"/>
    <xf numFmtId="0" fontId="89" fillId="27" borderId="0" applyNumberFormat="0" applyBorder="0" applyAlignment="0" applyProtection="0"/>
    <xf numFmtId="0" fontId="89" fillId="55" borderId="0" applyNumberFormat="0" applyBorder="0" applyAlignment="0" applyProtection="0"/>
    <xf numFmtId="0" fontId="89" fillId="25" borderId="0" applyNumberFormat="0" applyBorder="0" applyAlignment="0" applyProtection="0"/>
    <xf numFmtId="0" fontId="135" fillId="7" borderId="0" applyProtection="0"/>
    <xf numFmtId="0" fontId="58" fillId="0" borderId="0" applyAlignment="0">
      <alignment vertical="top"/>
      <protection locked="0"/>
    </xf>
    <xf numFmtId="0" fontId="37" fillId="0" borderId="0"/>
    <xf numFmtId="0" fontId="1" fillId="0" borderId="0"/>
    <xf numFmtId="0" fontId="3" fillId="0" borderId="0"/>
    <xf numFmtId="0" fontId="136" fillId="0" borderId="0"/>
    <xf numFmtId="0" fontId="37" fillId="0" borderId="0"/>
    <xf numFmtId="0" fontId="39" fillId="8" borderId="0" applyProtection="0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0" fontId="36" fillId="58" borderId="0" applyNumberFormat="0" applyBorder="0" applyAlignment="0" applyProtection="0"/>
    <xf numFmtId="0" fontId="36" fillId="59" borderId="0" applyNumberFormat="0" applyBorder="0" applyAlignment="0" applyProtection="0"/>
    <xf numFmtId="0" fontId="36" fillId="48" borderId="0" applyNumberFormat="0" applyBorder="0" applyAlignment="0" applyProtection="0"/>
    <xf numFmtId="0" fontId="36" fillId="58" borderId="0" applyNumberFormat="0" applyBorder="0" applyAlignment="0" applyProtection="0"/>
    <xf numFmtId="0" fontId="36" fillId="60" borderId="0" applyNumberFormat="0" applyBorder="0" applyAlignment="0" applyProtection="0"/>
    <xf numFmtId="0" fontId="36" fillId="48" borderId="0" applyNumberFormat="0" applyBorder="0" applyAlignment="0" applyProtection="0"/>
    <xf numFmtId="0" fontId="88" fillId="23" borderId="0" applyNumberFormat="0" applyBorder="0" applyAlignment="0" applyProtection="0"/>
    <xf numFmtId="0" fontId="36" fillId="61" borderId="0" applyNumberFormat="0" applyBorder="0" applyAlignment="0" applyProtection="0"/>
    <xf numFmtId="0" fontId="36" fillId="59" borderId="0" applyNumberFormat="0" applyBorder="0" applyAlignment="0" applyProtection="0"/>
    <xf numFmtId="0" fontId="36" fillId="62" borderId="0" applyNumberFormat="0" applyBorder="0" applyAlignment="0" applyProtection="0"/>
    <xf numFmtId="0" fontId="36" fillId="61" borderId="0" applyNumberFormat="0" applyBorder="0" applyAlignment="0" applyProtection="0"/>
    <xf numFmtId="0" fontId="36" fillId="63" borderId="0" applyNumberFormat="0" applyBorder="0" applyAlignment="0" applyProtection="0"/>
    <xf numFmtId="0" fontId="36" fillId="62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0" fontId="89" fillId="62" borderId="0" applyNumberFormat="0" applyBorder="0" applyAlignment="0" applyProtection="0"/>
    <xf numFmtId="0" fontId="89" fillId="61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190" fontId="3" fillId="0" borderId="0" applyFill="0" applyBorder="0" applyAlignment="0" applyProtection="0"/>
    <xf numFmtId="173" fontId="3" fillId="0" borderId="0" applyFont="0" applyFill="0" applyBorder="0" applyAlignment="0" applyProtection="0"/>
    <xf numFmtId="190" fontId="3" fillId="0" borderId="0" applyFill="0" applyBorder="0" applyAlignment="0" applyProtection="0"/>
    <xf numFmtId="49" fontId="94" fillId="60" borderId="39">
      <alignment horizontal="center"/>
      <protection locked="0"/>
    </xf>
    <xf numFmtId="0" fontId="3" fillId="0" borderId="0"/>
    <xf numFmtId="0" fontId="134" fillId="0" borderId="0" applyNumberFormat="0" applyFill="0" applyBorder="0" applyAlignment="0" applyProtection="0"/>
    <xf numFmtId="0" fontId="105" fillId="60" borderId="39">
      <alignment horizontal="center"/>
      <protection locked="0"/>
    </xf>
    <xf numFmtId="191" fontId="3" fillId="0" borderId="0" applyFill="0" applyBorder="0" applyAlignment="0" applyProtection="0"/>
    <xf numFmtId="0" fontId="94" fillId="60" borderId="45"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60" borderId="52"/>
    <xf numFmtId="0" fontId="37" fillId="0" borderId="0"/>
    <xf numFmtId="0" fontId="37" fillId="0" borderId="0"/>
    <xf numFmtId="0" fontId="3" fillId="0" borderId="0"/>
    <xf numFmtId="0" fontId="3" fillId="0" borderId="0" applyProtection="0"/>
    <xf numFmtId="0" fontId="1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53" fillId="0" borderId="0" applyAlignment="0">
      <protection locked="0"/>
    </xf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53" fillId="0" borderId="0" applyAlignment="0">
      <protection locked="0"/>
    </xf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4" fillId="60" borderId="56">
      <protection locked="0"/>
    </xf>
    <xf numFmtId="1" fontId="3" fillId="0" borderId="0">
      <alignment horizontal="center" vertical="center"/>
      <protection locked="0"/>
    </xf>
    <xf numFmtId="0" fontId="18" fillId="65" borderId="0">
      <alignment horizontal="left"/>
    </xf>
    <xf numFmtId="0" fontId="15" fillId="65" borderId="0"/>
    <xf numFmtId="0" fontId="117" fillId="0" borderId="0" applyNumberFormat="0" applyFill="0" applyBorder="0" applyAlignment="0" applyProtection="0"/>
    <xf numFmtId="0" fontId="18" fillId="8" borderId="0" applyProtection="0"/>
    <xf numFmtId="0" fontId="37" fillId="0" borderId="0"/>
    <xf numFmtId="0" fontId="37" fillId="0" borderId="0"/>
    <xf numFmtId="0" fontId="108" fillId="0" borderId="0">
      <alignment vertical="center"/>
    </xf>
  </cellStyleXfs>
  <cellXfs count="5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4" fontId="8" fillId="0" borderId="19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5" xfId="0" applyFont="1" applyBorder="1" applyAlignment="1">
      <alignment vertical="center"/>
    </xf>
    <xf numFmtId="14" fontId="3" fillId="3" borderId="0" xfId="0" applyNumberFormat="1" applyFont="1" applyFill="1" applyAlignment="1" applyProtection="1">
      <alignment horizontal="left" vertical="center"/>
      <protection locked="0"/>
    </xf>
    <xf numFmtId="0" fontId="38" fillId="0" borderId="0" xfId="0" applyFont="1" applyAlignment="1">
      <alignment horizontal="left" vertical="center"/>
    </xf>
    <xf numFmtId="0" fontId="48" fillId="0" borderId="0" xfId="0" applyFont="1"/>
    <xf numFmtId="0" fontId="0" fillId="0" borderId="0" xfId="0" applyAlignment="1" applyProtection="1">
      <alignment horizontal="left" vertical="top" wrapText="1"/>
      <protection locked="0"/>
    </xf>
    <xf numFmtId="0" fontId="0" fillId="0" borderId="21" xfId="0" applyBorder="1"/>
    <xf numFmtId="0" fontId="24" fillId="3" borderId="0" xfId="0" applyFont="1" applyFill="1" applyAlignment="1" applyProtection="1">
      <alignment horizontal="left" vertical="center"/>
      <protection locked="0"/>
    </xf>
    <xf numFmtId="39" fontId="41" fillId="0" borderId="0" xfId="2" applyNumberFormat="1" applyFont="1" applyAlignment="1" applyProtection="1">
      <alignment horizontal="right"/>
      <protection locked="0"/>
    </xf>
    <xf numFmtId="0" fontId="42" fillId="0" borderId="0" xfId="2" applyFont="1" applyAlignment="1" applyProtection="1">
      <alignment horizontal="left" wrapText="1"/>
      <protection locked="0"/>
    </xf>
    <xf numFmtId="168" fontId="42" fillId="0" borderId="0" xfId="2" applyNumberFormat="1" applyFont="1" applyAlignment="1" applyProtection="1">
      <alignment horizontal="right"/>
      <protection locked="0"/>
    </xf>
    <xf numFmtId="39" fontId="42" fillId="0" borderId="0" xfId="2" applyNumberFormat="1" applyFont="1" applyAlignment="1" applyProtection="1">
      <alignment horizontal="right"/>
      <protection locked="0"/>
    </xf>
    <xf numFmtId="39" fontId="43" fillId="0" borderId="0" xfId="2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8" fillId="6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39" fontId="51" fillId="0" borderId="0" xfId="2" applyNumberFormat="1" applyFont="1" applyAlignment="1" applyProtection="1">
      <alignment horizontal="right"/>
      <protection locked="0"/>
    </xf>
    <xf numFmtId="39" fontId="4" fillId="0" borderId="0" xfId="2" applyNumberFormat="1" applyFont="1" applyAlignment="1" applyProtection="1">
      <alignment horizontal="right"/>
      <protection locked="0"/>
    </xf>
    <xf numFmtId="37" fontId="59" fillId="0" borderId="0" xfId="2" applyNumberFormat="1" applyFont="1" applyAlignment="1" applyProtection="1">
      <alignment horizontal="right"/>
      <protection locked="0"/>
    </xf>
    <xf numFmtId="37" fontId="60" fillId="0" borderId="0" xfId="2" applyNumberFormat="1" applyFont="1" applyAlignment="1" applyProtection="1">
      <alignment horizontal="right"/>
      <protection locked="0"/>
    </xf>
    <xf numFmtId="39" fontId="60" fillId="0" borderId="0" xfId="2" applyNumberFormat="1" applyFont="1" applyAlignment="1" applyProtection="1">
      <alignment horizontal="right"/>
      <protection locked="0"/>
    </xf>
    <xf numFmtId="37" fontId="65" fillId="0" borderId="0" xfId="2" applyNumberFormat="1" applyFont="1" applyAlignment="1" applyProtection="1">
      <alignment horizontal="right"/>
      <protection locked="0"/>
    </xf>
    <xf numFmtId="0" fontId="65" fillId="0" borderId="0" xfId="2" applyFont="1" applyAlignment="1" applyProtection="1">
      <alignment horizontal="left" wrapText="1"/>
      <protection locked="0"/>
    </xf>
    <xf numFmtId="168" fontId="65" fillId="0" borderId="0" xfId="2" applyNumberFormat="1" applyFont="1" applyAlignment="1" applyProtection="1">
      <alignment horizontal="right"/>
      <protection locked="0"/>
    </xf>
    <xf numFmtId="39" fontId="65" fillId="0" borderId="0" xfId="2" applyNumberFormat="1" applyFont="1" applyAlignment="1" applyProtection="1">
      <alignment horizontal="right"/>
      <protection locked="0"/>
    </xf>
    <xf numFmtId="39" fontId="51" fillId="0" borderId="0" xfId="0" applyNumberFormat="1" applyFont="1" applyAlignment="1" applyProtection="1">
      <alignment horizontal="right"/>
      <protection locked="0"/>
    </xf>
    <xf numFmtId="39" fontId="41" fillId="0" borderId="0" xfId="0" applyNumberFormat="1" applyFont="1" applyAlignment="1" applyProtection="1">
      <alignment horizontal="right"/>
      <protection locked="0"/>
    </xf>
    <xf numFmtId="39" fontId="42" fillId="0" borderId="0" xfId="0" applyNumberFormat="1" applyFont="1" applyAlignment="1" applyProtection="1">
      <alignment horizontal="right"/>
      <protection locked="0"/>
    </xf>
    <xf numFmtId="39" fontId="43" fillId="0" borderId="0" xfId="0" applyNumberFormat="1" applyFont="1" applyAlignment="1" applyProtection="1">
      <alignment horizontal="right"/>
      <protection locked="0"/>
    </xf>
    <xf numFmtId="39" fontId="4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>
      <alignment horizontal="left" vertical="center" wrapText="1"/>
    </xf>
    <xf numFmtId="4" fontId="25" fillId="0" borderId="0" xfId="0" applyNumberFormat="1" applyFont="1"/>
    <xf numFmtId="0" fontId="74" fillId="0" borderId="0" xfId="0" applyFont="1"/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37" fillId="0" borderId="0" xfId="0" applyFont="1"/>
    <xf numFmtId="0" fontId="8" fillId="0" borderId="0" xfId="0" applyFont="1" applyAlignment="1">
      <alignment horizontal="left"/>
    </xf>
    <xf numFmtId="0" fontId="139" fillId="0" borderId="3" xfId="0" applyFont="1" applyBorder="1" applyAlignment="1">
      <alignment vertical="center"/>
    </xf>
    <xf numFmtId="0" fontId="139" fillId="0" borderId="0" xfId="0" applyFont="1" applyAlignment="1">
      <alignment vertical="center"/>
    </xf>
    <xf numFmtId="0" fontId="139" fillId="0" borderId="15" xfId="0" applyFont="1" applyBorder="1" applyAlignment="1">
      <alignment vertical="center"/>
    </xf>
    <xf numFmtId="0" fontId="139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37" fontId="62" fillId="0" borderId="0" xfId="2" applyNumberFormat="1" applyFont="1" applyAlignment="1" applyProtection="1">
      <alignment horizontal="right"/>
      <protection locked="0"/>
    </xf>
    <xf numFmtId="37" fontId="63" fillId="0" borderId="0" xfId="2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37" fontId="61" fillId="0" borderId="0" xfId="2" applyNumberFormat="1" applyFont="1" applyAlignment="1" applyProtection="1">
      <alignment horizontal="right"/>
      <protection locked="0"/>
    </xf>
    <xf numFmtId="0" fontId="40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vertical="center" wrapText="1"/>
    </xf>
    <xf numFmtId="0" fontId="40" fillId="0" borderId="20" xfId="1526" applyFont="1" applyBorder="1" applyAlignment="1">
      <alignment horizontal="center" vertical="center" wrapText="1"/>
    </xf>
    <xf numFmtId="169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right" vertical="center" wrapText="1"/>
    </xf>
    <xf numFmtId="0" fontId="24" fillId="0" borderId="0" xfId="0" applyFont="1" applyAlignment="1" applyProtection="1">
      <alignment horizontal="left" vertical="center"/>
      <protection locked="0"/>
    </xf>
    <xf numFmtId="0" fontId="42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horizontal="center" vertical="center" wrapText="1"/>
    </xf>
    <xf numFmtId="169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right" vertical="center" wrapText="1"/>
    </xf>
    <xf numFmtId="0" fontId="40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horizontal="center" vertical="center" wrapText="1"/>
    </xf>
    <xf numFmtId="169" fontId="12" fillId="0" borderId="20" xfId="1526" applyNumberFormat="1" applyFont="1" applyBorder="1" applyAlignment="1">
      <alignment horizontal="center" vertical="center" wrapText="1"/>
    </xf>
    <xf numFmtId="42" fontId="12" fillId="0" borderId="20" xfId="1526" applyNumberFormat="1" applyFont="1" applyBorder="1" applyAlignment="1">
      <alignment horizontal="right" vertical="center" wrapText="1"/>
    </xf>
    <xf numFmtId="0" fontId="40" fillId="0" borderId="0" xfId="2" applyFont="1" applyAlignment="1" applyProtection="1">
      <alignment horizontal="left" wrapText="1"/>
      <protection locked="0"/>
    </xf>
    <xf numFmtId="0" fontId="34" fillId="0" borderId="0" xfId="1526" applyFont="1" applyAlignment="1">
      <alignment horizontal="left" vertical="center" wrapText="1"/>
    </xf>
    <xf numFmtId="42" fontId="34" fillId="0" borderId="0" xfId="1526" applyNumberFormat="1" applyFont="1" applyAlignment="1">
      <alignment horizontal="center" vertical="center" wrapText="1"/>
    </xf>
    <xf numFmtId="42" fontId="34" fillId="0" borderId="0" xfId="1526" applyNumberFormat="1" applyFont="1" applyAlignment="1">
      <alignment horizontal="right" vertical="center" wrapText="1"/>
    </xf>
    <xf numFmtId="0" fontId="34" fillId="0" borderId="0" xfId="1526" applyFont="1" applyAlignment="1">
      <alignment vertical="center"/>
    </xf>
    <xf numFmtId="0" fontId="57" fillId="0" borderId="0" xfId="1476" applyFont="1"/>
    <xf numFmtId="0" fontId="40" fillId="0" borderId="0" xfId="1526" applyFont="1" applyAlignment="1">
      <alignment horizontal="left" vertical="center"/>
    </xf>
    <xf numFmtId="0" fontId="40" fillId="0" borderId="0" xfId="1526" applyFont="1" applyAlignment="1">
      <alignment horizontal="left" vertical="center" wrapText="1"/>
    </xf>
    <xf numFmtId="0" fontId="40" fillId="0" borderId="0" xfId="1526" applyFont="1" applyAlignment="1">
      <alignment vertical="center"/>
    </xf>
    <xf numFmtId="0" fontId="34" fillId="0" borderId="0" xfId="2" applyFont="1" applyAlignment="1" applyProtection="1">
      <alignment horizontal="left" wrapText="1"/>
      <protection locked="0"/>
    </xf>
    <xf numFmtId="0" fontId="40" fillId="0" borderId="0" xfId="1526" applyFont="1" applyAlignment="1">
      <alignment vertical="center" wrapText="1"/>
    </xf>
    <xf numFmtId="169" fontId="57" fillId="0" borderId="20" xfId="1526" applyNumberFormat="1" applyFont="1" applyBorder="1" applyAlignment="1">
      <alignment horizontal="center" vertical="center" wrapText="1"/>
    </xf>
    <xf numFmtId="0" fontId="37" fillId="0" borderId="0" xfId="1526" applyAlignment="1">
      <alignment horizontal="left" vertical="center"/>
    </xf>
    <xf numFmtId="0" fontId="37" fillId="0" borderId="0" xfId="1526" applyAlignment="1">
      <alignment vertical="center" wrapText="1"/>
    </xf>
    <xf numFmtId="49" fontId="40" fillId="0" borderId="20" xfId="0" applyNumberFormat="1" applyFont="1" applyBorder="1" applyAlignment="1">
      <alignment horizontal="center" vertical="center"/>
    </xf>
    <xf numFmtId="0" fontId="40" fillId="0" borderId="20" xfId="0" applyFont="1" applyBorder="1" applyAlignment="1">
      <alignment vertical="center" wrapText="1"/>
    </xf>
    <xf numFmtId="0" fontId="40" fillId="0" borderId="20" xfId="0" applyFont="1" applyBorder="1" applyAlignment="1">
      <alignment horizontal="center" vertical="center"/>
    </xf>
    <xf numFmtId="169" fontId="40" fillId="0" borderId="20" xfId="0" applyNumberFormat="1" applyFont="1" applyBorder="1" applyAlignment="1">
      <alignment horizontal="center" vertical="center"/>
    </xf>
    <xf numFmtId="39" fontId="40" fillId="0" borderId="20" xfId="2" applyNumberFormat="1" applyFont="1" applyBorder="1" applyAlignment="1" applyProtection="1">
      <alignment horizontal="right" vertical="center"/>
      <protection locked="0"/>
    </xf>
    <xf numFmtId="0" fontId="69" fillId="0" borderId="3" xfId="0" applyFont="1" applyBorder="1"/>
    <xf numFmtId="0" fontId="34" fillId="0" borderId="0" xfId="0" applyFont="1" applyAlignment="1" applyProtection="1">
      <alignment horizontal="left" vertical="top" wrapText="1"/>
      <protection locked="0"/>
    </xf>
    <xf numFmtId="37" fontId="68" fillId="0" borderId="0" xfId="2" applyNumberFormat="1" applyFont="1" applyAlignment="1" applyProtection="1">
      <alignment horizontal="right"/>
      <protection locked="0"/>
    </xf>
    <xf numFmtId="49" fontId="66" fillId="0" borderId="20" xfId="0" applyNumberFormat="1" applyFont="1" applyBorder="1" applyAlignment="1">
      <alignment horizontal="center" vertical="center"/>
    </xf>
    <xf numFmtId="0" fontId="66" fillId="0" borderId="20" xfId="0" applyFont="1" applyBorder="1" applyAlignment="1">
      <alignment vertical="center" wrapText="1"/>
    </xf>
    <xf numFmtId="0" fontId="66" fillId="0" borderId="20" xfId="0" applyFont="1" applyBorder="1" applyAlignment="1">
      <alignment horizontal="center" vertical="center"/>
    </xf>
    <xf numFmtId="169" fontId="66" fillId="0" borderId="20" xfId="0" applyNumberFormat="1" applyFont="1" applyBorder="1" applyAlignment="1">
      <alignment horizontal="center" vertical="center"/>
    </xf>
    <xf numFmtId="192" fontId="68" fillId="0" borderId="20" xfId="2" applyNumberFormat="1" applyFont="1" applyBorder="1" applyAlignment="1" applyProtection="1">
      <alignment horizontal="right" vertical="center"/>
      <protection locked="0"/>
    </xf>
    <xf numFmtId="39" fontId="34" fillId="0" borderId="20" xfId="2" applyNumberFormat="1" applyFont="1" applyBorder="1" applyAlignment="1" applyProtection="1">
      <alignment horizontal="right" vertical="center"/>
      <protection locked="0"/>
    </xf>
    <xf numFmtId="0" fontId="69" fillId="0" borderId="0" xfId="0" applyFont="1"/>
    <xf numFmtId="166" fontId="69" fillId="0" borderId="0" xfId="0" applyNumberFormat="1" applyFont="1"/>
    <xf numFmtId="166" fontId="69" fillId="0" borderId="15" xfId="0" applyNumberFormat="1" applyFont="1" applyBorder="1"/>
    <xf numFmtId="0" fontId="69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4" fontId="69" fillId="0" borderId="0" xfId="0" applyNumberFormat="1" applyFont="1" applyAlignment="1">
      <alignment vertical="center"/>
    </xf>
    <xf numFmtId="0" fontId="34" fillId="0" borderId="3" xfId="0" applyFont="1" applyBorder="1" applyAlignment="1" applyProtection="1">
      <alignment vertical="center"/>
      <protection locked="0"/>
    </xf>
    <xf numFmtId="37" fontId="34" fillId="0" borderId="0" xfId="2" applyNumberFormat="1" applyFont="1" applyAlignment="1" applyProtection="1">
      <alignment horizontal="right"/>
      <protection locked="0"/>
    </xf>
    <xf numFmtId="192" fontId="34" fillId="0" borderId="20" xfId="2" applyNumberFormat="1" applyFont="1" applyBorder="1" applyAlignment="1" applyProtection="1">
      <alignment horizontal="right" vertical="center"/>
      <protection locked="0"/>
    </xf>
    <xf numFmtId="0" fontId="34" fillId="0" borderId="0" xfId="0" applyFont="1" applyAlignment="1">
      <alignment vertical="center"/>
    </xf>
    <xf numFmtId="0" fontId="70" fillId="0" borderId="0" xfId="0" applyFont="1" applyAlignment="1" applyProtection="1">
      <alignment horizontal="left" vertical="center"/>
      <protection locked="0"/>
    </xf>
    <xf numFmtId="0" fontId="70" fillId="0" borderId="0" xfId="0" applyFont="1" applyAlignment="1">
      <alignment horizontal="center" vertical="center"/>
    </xf>
    <xf numFmtId="166" fontId="70" fillId="0" borderId="0" xfId="0" applyNumberFormat="1" applyFont="1" applyAlignment="1">
      <alignment vertical="center"/>
    </xf>
    <xf numFmtId="166" fontId="70" fillId="0" borderId="15" xfId="0" applyNumberFormat="1" applyFont="1" applyBorder="1" applyAlignment="1">
      <alignment vertical="center"/>
    </xf>
    <xf numFmtId="0" fontId="55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71" fillId="0" borderId="3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15" xfId="0" applyFont="1" applyBorder="1" applyAlignment="1">
      <alignment vertical="center"/>
    </xf>
    <xf numFmtId="0" fontId="71" fillId="0" borderId="0" xfId="0" applyFont="1" applyAlignment="1">
      <alignment horizontal="left" vertical="center"/>
    </xf>
    <xf numFmtId="0" fontId="72" fillId="0" borderId="3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72" fillId="0" borderId="15" xfId="0" applyFont="1" applyBorder="1" applyAlignment="1">
      <alignment vertical="center"/>
    </xf>
    <xf numFmtId="0" fontId="72" fillId="0" borderId="0" xfId="0" applyFont="1" applyAlignment="1">
      <alignment horizontal="left" vertical="center"/>
    </xf>
    <xf numFmtId="37" fontId="67" fillId="0" borderId="0" xfId="2" applyNumberFormat="1" applyFont="1" applyAlignment="1" applyProtection="1">
      <alignment horizontal="right"/>
      <protection locked="0"/>
    </xf>
    <xf numFmtId="39" fontId="67" fillId="0" borderId="20" xfId="2" applyNumberFormat="1" applyFont="1" applyBorder="1" applyAlignment="1" applyProtection="1">
      <alignment horizontal="right" vertical="center"/>
      <protection locked="0"/>
    </xf>
    <xf numFmtId="49" fontId="57" fillId="0" borderId="20" xfId="0" applyNumberFormat="1" applyFont="1" applyBorder="1" applyAlignment="1">
      <alignment horizontal="center" vertical="center"/>
    </xf>
    <xf numFmtId="0" fontId="57" fillId="0" borderId="20" xfId="0" applyFont="1" applyBorder="1" applyAlignment="1">
      <alignment vertical="center" wrapText="1"/>
    </xf>
    <xf numFmtId="0" fontId="57" fillId="0" borderId="20" xfId="0" applyFont="1" applyBorder="1" applyAlignment="1">
      <alignment horizontal="center" vertical="center"/>
    </xf>
    <xf numFmtId="169" fontId="57" fillId="0" borderId="20" xfId="0" applyNumberFormat="1" applyFont="1" applyBorder="1" applyAlignment="1">
      <alignment horizontal="center" vertical="center"/>
    </xf>
    <xf numFmtId="39" fontId="43" fillId="0" borderId="20" xfId="2" applyNumberFormat="1" applyFont="1" applyBorder="1" applyAlignment="1" applyProtection="1">
      <alignment horizontal="right" vertical="center"/>
      <protection locked="0"/>
    </xf>
    <xf numFmtId="39" fontId="68" fillId="0" borderId="20" xfId="2" applyNumberFormat="1" applyFont="1" applyBorder="1" applyAlignment="1" applyProtection="1">
      <alignment horizontal="right" vertical="center"/>
      <protection locked="0"/>
    </xf>
    <xf numFmtId="0" fontId="73" fillId="0" borderId="3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3" fillId="0" borderId="15" xfId="0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56" fillId="0" borderId="0" xfId="0" applyFont="1"/>
    <xf numFmtId="167" fontId="80" fillId="0" borderId="0" xfId="0" applyNumberFormat="1" applyFont="1" applyAlignment="1" applyProtection="1">
      <alignment horizontal="right" vertical="center"/>
      <protection locked="0"/>
    </xf>
    <xf numFmtId="170" fontId="34" fillId="0" borderId="32" xfId="0" applyNumberFormat="1" applyFont="1" applyBorder="1" applyAlignment="1" applyProtection="1">
      <alignment horizontal="right" vertical="center"/>
      <protection locked="0"/>
    </xf>
    <xf numFmtId="170" fontId="40" fillId="0" borderId="20" xfId="0" applyNumberFormat="1" applyFont="1" applyBorder="1" applyAlignment="1" applyProtection="1">
      <alignment horizontal="right" vertical="center"/>
      <protection locked="0"/>
    </xf>
    <xf numFmtId="171" fontId="40" fillId="0" borderId="0" xfId="0" applyNumberFormat="1" applyFont="1" applyAlignment="1">
      <alignment vertical="center"/>
    </xf>
    <xf numFmtId="0" fontId="11" fillId="0" borderId="60" xfId="0" applyFont="1" applyBorder="1" applyAlignment="1">
      <alignment vertical="center"/>
    </xf>
    <xf numFmtId="171" fontId="34" fillId="0" borderId="0" xfId="0" applyNumberFormat="1" applyFont="1" applyAlignment="1">
      <alignment vertical="center"/>
    </xf>
    <xf numFmtId="37" fontId="62" fillId="0" borderId="0" xfId="2" applyNumberFormat="1" applyFont="1" applyAlignment="1">
      <alignment horizontal="right"/>
    </xf>
    <xf numFmtId="0" fontId="62" fillId="0" borderId="0" xfId="2" applyFont="1" applyAlignment="1">
      <alignment horizontal="left" wrapText="1"/>
    </xf>
    <xf numFmtId="168" fontId="62" fillId="0" borderId="0" xfId="2" applyNumberFormat="1" applyFont="1" applyAlignment="1">
      <alignment horizontal="right"/>
    </xf>
    <xf numFmtId="39" fontId="62" fillId="0" borderId="0" xfId="2" applyNumberFormat="1" applyFont="1" applyAlignment="1">
      <alignment horizontal="right"/>
    </xf>
    <xf numFmtId="37" fontId="63" fillId="0" borderId="0" xfId="2" applyNumberFormat="1" applyFont="1" applyAlignment="1">
      <alignment horizontal="right"/>
    </xf>
    <xf numFmtId="0" fontId="63" fillId="0" borderId="0" xfId="2" applyFont="1" applyAlignment="1">
      <alignment horizontal="left" wrapText="1"/>
    </xf>
    <xf numFmtId="168" fontId="63" fillId="0" borderId="0" xfId="2" applyNumberFormat="1" applyFont="1" applyAlignment="1">
      <alignment horizontal="right"/>
    </xf>
    <xf numFmtId="39" fontId="63" fillId="0" borderId="0" xfId="2" applyNumberFormat="1" applyFont="1" applyAlignment="1">
      <alignment horizontal="right"/>
    </xf>
    <xf numFmtId="37" fontId="65" fillId="0" borderId="0" xfId="2" applyNumberFormat="1" applyFont="1" applyAlignment="1">
      <alignment horizontal="right"/>
    </xf>
    <xf numFmtId="0" fontId="65" fillId="0" borderId="0" xfId="2" applyFont="1" applyAlignment="1">
      <alignment horizontal="left" wrapText="1"/>
    </xf>
    <xf numFmtId="168" fontId="65" fillId="0" borderId="0" xfId="2" applyNumberFormat="1" applyFont="1" applyAlignment="1">
      <alignment horizontal="right"/>
    </xf>
    <xf numFmtId="39" fontId="65" fillId="0" borderId="0" xfId="2" applyNumberFormat="1" applyFont="1" applyAlignment="1">
      <alignment horizontal="right"/>
    </xf>
    <xf numFmtId="39" fontId="64" fillId="0" borderId="22" xfId="2" applyNumberFormat="1" applyFont="1" applyBorder="1" applyAlignment="1">
      <alignment horizontal="right"/>
    </xf>
    <xf numFmtId="37" fontId="64" fillId="0" borderId="22" xfId="2" applyNumberFormat="1" applyFont="1" applyBorder="1" applyAlignment="1">
      <alignment horizontal="right"/>
    </xf>
    <xf numFmtId="0" fontId="64" fillId="0" borderId="22" xfId="2" applyFont="1" applyBorder="1" applyAlignment="1">
      <alignment horizontal="left" wrapText="1"/>
    </xf>
    <xf numFmtId="168" fontId="64" fillId="0" borderId="22" xfId="2" applyNumberFormat="1" applyFont="1" applyBorder="1" applyAlignment="1">
      <alignment horizontal="right"/>
    </xf>
    <xf numFmtId="39" fontId="61" fillId="0" borderId="22" xfId="2" applyNumberFormat="1" applyFont="1" applyBorder="1" applyAlignment="1">
      <alignment horizontal="right"/>
    </xf>
    <xf numFmtId="37" fontId="61" fillId="0" borderId="22" xfId="2" applyNumberFormat="1" applyFont="1" applyBorder="1" applyAlignment="1">
      <alignment horizontal="right"/>
    </xf>
    <xf numFmtId="0" fontId="61" fillId="0" borderId="22" xfId="2" applyFont="1" applyBorder="1" applyAlignment="1">
      <alignment horizontal="left" wrapText="1"/>
    </xf>
    <xf numFmtId="168" fontId="61" fillId="0" borderId="22" xfId="2" applyNumberFormat="1" applyFont="1" applyBorder="1" applyAlignment="1">
      <alignment horizontal="right"/>
    </xf>
    <xf numFmtId="37" fontId="60" fillId="0" borderId="0" xfId="2" applyNumberFormat="1" applyFont="1" applyAlignment="1">
      <alignment horizontal="right"/>
    </xf>
    <xf numFmtId="0" fontId="60" fillId="0" borderId="0" xfId="2" applyFont="1" applyAlignment="1">
      <alignment horizontal="left" wrapText="1"/>
    </xf>
    <xf numFmtId="168" fontId="60" fillId="0" borderId="0" xfId="2" applyNumberFormat="1" applyFont="1" applyAlignment="1">
      <alignment horizontal="right"/>
    </xf>
    <xf numFmtId="39" fontId="60" fillId="0" borderId="0" xfId="2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42" fillId="0" borderId="0" xfId="2" applyFont="1" applyAlignment="1">
      <alignment horizontal="left" wrapText="1"/>
    </xf>
    <xf numFmtId="37" fontId="59" fillId="0" borderId="0" xfId="2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68" fontId="59" fillId="0" borderId="0" xfId="2" applyNumberFormat="1" applyFont="1" applyAlignment="1">
      <alignment horizontal="right"/>
    </xf>
    <xf numFmtId="39" fontId="59" fillId="0" borderId="0" xfId="2" applyNumberFormat="1" applyFont="1" applyAlignment="1">
      <alignment horizontal="right"/>
    </xf>
    <xf numFmtId="0" fontId="24" fillId="3" borderId="0" xfId="0" applyFont="1" applyFill="1" applyAlignment="1">
      <alignment horizontal="left" vertical="center"/>
    </xf>
    <xf numFmtId="39" fontId="61" fillId="66" borderId="22" xfId="2" applyNumberFormat="1" applyFont="1" applyFill="1" applyBorder="1" applyAlignment="1" applyProtection="1">
      <alignment horizontal="right"/>
      <protection locked="0"/>
    </xf>
    <xf numFmtId="42" fontId="40" fillId="0" borderId="20" xfId="1526" applyNumberFormat="1" applyFont="1" applyBorder="1" applyAlignment="1" applyProtection="1">
      <alignment horizontal="center" vertical="center" wrapText="1"/>
      <protection locked="0"/>
    </xf>
    <xf numFmtId="42" fontId="12" fillId="0" borderId="20" xfId="1526" applyNumberFormat="1" applyFont="1" applyBorder="1" applyAlignment="1" applyProtection="1">
      <alignment horizontal="center" vertical="center" wrapText="1"/>
      <protection locked="0"/>
    </xf>
    <xf numFmtId="42" fontId="34" fillId="0" borderId="20" xfId="1526" applyNumberFormat="1" applyFont="1" applyBorder="1" applyAlignment="1" applyProtection="1">
      <alignment horizontal="center" vertical="center" wrapText="1"/>
      <protection locked="0"/>
    </xf>
    <xf numFmtId="42" fontId="40" fillId="66" borderId="20" xfId="1526" applyNumberFormat="1" applyFont="1" applyFill="1" applyBorder="1" applyAlignment="1" applyProtection="1">
      <alignment horizontal="center" vertical="center" wrapText="1"/>
      <protection locked="0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left" vertical="top" wrapText="1"/>
    </xf>
    <xf numFmtId="0" fontId="23" fillId="0" borderId="20" xfId="0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left" vertical="center" wrapText="1"/>
    </xf>
    <xf numFmtId="0" fontId="141" fillId="0" borderId="20" xfId="0" applyFont="1" applyBorder="1"/>
    <xf numFmtId="0" fontId="140" fillId="0" borderId="20" xfId="1526" applyFont="1" applyBorder="1" applyAlignment="1">
      <alignment horizontal="center" vertical="center" wrapText="1"/>
    </xf>
    <xf numFmtId="169" fontId="140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wrapText="1"/>
    </xf>
    <xf numFmtId="0" fontId="140" fillId="0" borderId="20" xfId="1526" applyFont="1" applyBorder="1" applyAlignment="1">
      <alignment vertical="center" wrapText="1"/>
    </xf>
    <xf numFmtId="42" fontId="140" fillId="0" borderId="20" xfId="1526" applyNumberFormat="1" applyFont="1" applyBorder="1" applyAlignment="1">
      <alignment horizontal="center" vertical="center" wrapText="1"/>
    </xf>
    <xf numFmtId="0" fontId="142" fillId="0" borderId="20" xfId="1526" applyFont="1" applyBorder="1" applyAlignment="1">
      <alignment vertical="center" wrapText="1"/>
    </xf>
    <xf numFmtId="0" fontId="142" fillId="0" borderId="20" xfId="1526" applyFont="1" applyBorder="1" applyAlignment="1">
      <alignment horizontal="center" vertical="center" wrapText="1"/>
    </xf>
    <xf numFmtId="169" fontId="142" fillId="0" borderId="20" xfId="1526" applyNumberFormat="1" applyFont="1" applyBorder="1" applyAlignment="1">
      <alignment horizontal="center" vertical="center" wrapText="1"/>
    </xf>
    <xf numFmtId="42" fontId="142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4" fontId="77" fillId="0" borderId="20" xfId="0" applyNumberFormat="1" applyFont="1" applyBorder="1" applyAlignment="1">
      <alignment vertical="center"/>
    </xf>
    <xf numFmtId="0" fontId="77" fillId="0" borderId="20" xfId="0" applyFont="1" applyBorder="1" applyAlignment="1">
      <alignment horizontal="center" vertical="center"/>
    </xf>
    <xf numFmtId="49" fontId="77" fillId="0" borderId="20" xfId="0" applyNumberFormat="1" applyFont="1" applyBorder="1" applyAlignment="1">
      <alignment horizontal="left" vertical="center" wrapText="1"/>
    </xf>
    <xf numFmtId="0" fontId="77" fillId="0" borderId="20" xfId="0" applyFont="1" applyBorder="1" applyAlignment="1">
      <alignment horizontal="center" vertical="center" wrapText="1"/>
    </xf>
    <xf numFmtId="167" fontId="77" fillId="0" borderId="20" xfId="0" applyNumberFormat="1" applyFont="1" applyBorder="1" applyAlignment="1">
      <alignment vertical="center"/>
    </xf>
    <xf numFmtId="0" fontId="74" fillId="0" borderId="20" xfId="0" applyFont="1" applyBorder="1"/>
    <xf numFmtId="0" fontId="76" fillId="0" borderId="20" xfId="0" applyFont="1" applyBorder="1" applyAlignment="1">
      <alignment horizontal="left"/>
    </xf>
    <xf numFmtId="4" fontId="76" fillId="0" borderId="20" xfId="0" applyNumberFormat="1" applyFont="1" applyBorder="1"/>
    <xf numFmtId="0" fontId="75" fillId="0" borderId="0" xfId="0" applyFont="1" applyAlignment="1">
      <alignment horizontal="left"/>
    </xf>
    <xf numFmtId="4" fontId="75" fillId="0" borderId="0" xfId="0" applyNumberFormat="1" applyFont="1"/>
    <xf numFmtId="4" fontId="79" fillId="0" borderId="20" xfId="0" applyNumberFormat="1" applyFont="1" applyBorder="1" applyAlignment="1">
      <alignment vertical="center"/>
    </xf>
    <xf numFmtId="0" fontId="79" fillId="0" borderId="20" xfId="0" applyFont="1" applyBorder="1" applyAlignment="1">
      <alignment horizontal="center" vertical="center"/>
    </xf>
    <xf numFmtId="49" fontId="79" fillId="0" borderId="20" xfId="0" applyNumberFormat="1" applyFont="1" applyBorder="1" applyAlignment="1">
      <alignment horizontal="left" vertical="center" wrapText="1"/>
    </xf>
    <xf numFmtId="0" fontId="79" fillId="0" borderId="20" xfId="0" applyFont="1" applyBorder="1" applyAlignment="1">
      <alignment horizontal="center" vertical="center" wrapText="1"/>
    </xf>
    <xf numFmtId="167" fontId="79" fillId="0" borderId="20" xfId="0" applyNumberFormat="1" applyFont="1" applyBorder="1" applyAlignment="1">
      <alignment vertical="center"/>
    </xf>
    <xf numFmtId="0" fontId="140" fillId="0" borderId="27" xfId="1526" applyFont="1" applyBorder="1" applyAlignment="1">
      <alignment horizontal="center" vertical="center" wrapText="1"/>
    </xf>
    <xf numFmtId="169" fontId="140" fillId="0" borderId="27" xfId="1526" applyNumberFormat="1" applyFont="1" applyBorder="1" applyAlignment="1">
      <alignment horizontal="center" vertical="center" wrapText="1"/>
    </xf>
    <xf numFmtId="0" fontId="37" fillId="0" borderId="27" xfId="1526" applyBorder="1" applyAlignment="1">
      <alignment horizontal="center" vertical="center" wrapText="1"/>
    </xf>
    <xf numFmtId="169" fontId="37" fillId="0" borderId="27" xfId="1526" applyNumberFormat="1" applyBorder="1" applyAlignment="1">
      <alignment horizontal="center" vertical="center" wrapText="1"/>
    </xf>
    <xf numFmtId="4" fontId="77" fillId="66" borderId="20" xfId="0" applyNumberFormat="1" applyFont="1" applyFill="1" applyBorder="1" applyAlignment="1" applyProtection="1">
      <alignment vertical="center"/>
      <protection locked="0"/>
    </xf>
    <xf numFmtId="192" fontId="66" fillId="0" borderId="20" xfId="0" applyNumberFormat="1" applyFont="1" applyBorder="1" applyAlignment="1" applyProtection="1">
      <alignment vertical="center"/>
      <protection locked="0"/>
    </xf>
    <xf numFmtId="39" fontId="40" fillId="0" borderId="20" xfId="2" applyNumberFormat="1" applyFont="1" applyBorder="1" applyAlignment="1">
      <alignment horizontal="right" vertical="center"/>
    </xf>
    <xf numFmtId="39" fontId="34" fillId="0" borderId="20" xfId="2" applyNumberFormat="1" applyFont="1" applyBorder="1" applyAlignment="1">
      <alignment horizontal="right" vertical="center"/>
    </xf>
    <xf numFmtId="192" fontId="40" fillId="66" borderId="20" xfId="0" applyNumberFormat="1" applyFont="1" applyFill="1" applyBorder="1" applyAlignment="1" applyProtection="1">
      <alignment horizontal="center" vertical="center"/>
      <protection locked="0"/>
    </xf>
    <xf numFmtId="39" fontId="34" fillId="66" borderId="20" xfId="2" applyNumberFormat="1" applyFont="1" applyFill="1" applyBorder="1" applyAlignment="1" applyProtection="1">
      <alignment horizontal="right" vertical="center"/>
      <protection locked="0"/>
    </xf>
    <xf numFmtId="167" fontId="80" fillId="0" borderId="0" xfId="0" applyNumberFormat="1" applyFont="1" applyAlignment="1">
      <alignment horizontal="right" vertical="center"/>
    </xf>
    <xf numFmtId="170" fontId="34" fillId="0" borderId="32" xfId="0" applyNumberFormat="1" applyFont="1" applyBorder="1" applyAlignment="1">
      <alignment horizontal="right" vertical="center"/>
    </xf>
    <xf numFmtId="171" fontId="40" fillId="0" borderId="20" xfId="0" applyNumberFormat="1" applyFont="1" applyBorder="1" applyAlignment="1">
      <alignment vertical="center"/>
    </xf>
    <xf numFmtId="171" fontId="34" fillId="0" borderId="34" xfId="0" applyNumberFormat="1" applyFont="1" applyBorder="1" applyAlignment="1">
      <alignment vertical="center"/>
    </xf>
    <xf numFmtId="171" fontId="40" fillId="0" borderId="30" xfId="0" applyNumberFormat="1" applyFont="1" applyBorder="1" applyAlignment="1">
      <alignment vertical="center"/>
    </xf>
    <xf numFmtId="171" fontId="34" fillId="0" borderId="30" xfId="0" applyNumberFormat="1" applyFont="1" applyBorder="1" applyAlignment="1">
      <alignment vertical="center"/>
    </xf>
    <xf numFmtId="171" fontId="40" fillId="0" borderId="20" xfId="0" applyNumberFormat="1" applyFont="1" applyBorder="1" applyAlignment="1" applyProtection="1">
      <alignment vertical="center"/>
      <protection locked="0"/>
    </xf>
    <xf numFmtId="171" fontId="40" fillId="0" borderId="33" xfId="0" applyNumberFormat="1" applyFont="1" applyBorder="1" applyAlignment="1" applyProtection="1">
      <alignment vertical="center"/>
      <protection locked="0"/>
    </xf>
    <xf numFmtId="171" fontId="40" fillId="0" borderId="27" xfId="0" applyNumberFormat="1" applyFont="1" applyBorder="1" applyAlignment="1" applyProtection="1">
      <alignment vertical="center"/>
      <protection locked="0"/>
    </xf>
    <xf numFmtId="37" fontId="80" fillId="0" borderId="0" xfId="0" applyNumberFormat="1" applyFont="1" applyAlignment="1">
      <alignment horizontal="center" vertical="center"/>
    </xf>
    <xf numFmtId="0" fontId="80" fillId="0" borderId="0" xfId="0" applyFont="1" applyAlignment="1">
      <alignment horizontal="left" vertical="center" wrapText="1"/>
    </xf>
    <xf numFmtId="0" fontId="80" fillId="0" borderId="0" xfId="0" applyFont="1" applyAlignment="1">
      <alignment horizontal="center" vertical="center" wrapText="1"/>
    </xf>
    <xf numFmtId="37" fontId="34" fillId="0" borderId="32" xfId="0" applyNumberFormat="1" applyFont="1" applyBorder="1" applyAlignment="1">
      <alignment horizontal="center" vertical="center"/>
    </xf>
    <xf numFmtId="0" fontId="34" fillId="0" borderId="32" xfId="0" applyFont="1" applyBorder="1" applyAlignment="1">
      <alignment horizontal="left" vertical="center" wrapText="1"/>
    </xf>
    <xf numFmtId="0" fontId="34" fillId="0" borderId="32" xfId="0" applyFont="1" applyBorder="1" applyAlignment="1">
      <alignment horizontal="center" vertical="center" wrapText="1"/>
    </xf>
    <xf numFmtId="37" fontId="40" fillId="0" borderId="20" xfId="0" applyNumberFormat="1" applyFont="1" applyBorder="1" applyAlignment="1">
      <alignment horizontal="center" vertical="center"/>
    </xf>
    <xf numFmtId="37" fontId="40" fillId="0" borderId="20" xfId="0" applyNumberFormat="1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170" fontId="40" fillId="0" borderId="20" xfId="0" applyNumberFormat="1" applyFont="1" applyBorder="1" applyAlignment="1">
      <alignment horizontal="right" vertical="center"/>
    </xf>
    <xf numFmtId="37" fontId="34" fillId="0" borderId="29" xfId="0" applyNumberFormat="1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center" vertical="center" wrapText="1"/>
    </xf>
    <xf numFmtId="170" fontId="34" fillId="0" borderId="29" xfId="0" applyNumberFormat="1" applyFont="1" applyBorder="1" applyAlignment="1">
      <alignment horizontal="right" vertical="center"/>
    </xf>
    <xf numFmtId="37" fontId="40" fillId="0" borderId="28" xfId="0" applyNumberFormat="1" applyFont="1" applyBorder="1" applyAlignment="1">
      <alignment horizontal="center" vertical="center"/>
    </xf>
    <xf numFmtId="37" fontId="40" fillId="0" borderId="26" xfId="0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70" fontId="40" fillId="0" borderId="28" xfId="0" applyNumberFormat="1" applyFont="1" applyBorder="1" applyAlignment="1">
      <alignment horizontal="right" vertical="center"/>
    </xf>
    <xf numFmtId="37" fontId="34" fillId="0" borderId="25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center" vertical="center" wrapText="1"/>
    </xf>
    <xf numFmtId="170" fontId="34" fillId="0" borderId="25" xfId="0" applyNumberFormat="1" applyFont="1" applyBorder="1" applyAlignment="1">
      <alignment horizontal="right" vertical="center"/>
    </xf>
    <xf numFmtId="170" fontId="40" fillId="0" borderId="28" xfId="0" applyNumberFormat="1" applyFont="1" applyBorder="1" applyAlignment="1">
      <alignment horizontal="center" vertical="center"/>
    </xf>
    <xf numFmtId="37" fontId="40" fillId="0" borderId="3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 wrapText="1"/>
    </xf>
    <xf numFmtId="0" fontId="40" fillId="0" borderId="61" xfId="0" applyFont="1" applyBorder="1" applyAlignment="1">
      <alignment horizontal="center" vertical="center" wrapText="1"/>
    </xf>
    <xf numFmtId="170" fontId="40" fillId="0" borderId="62" xfId="0" applyNumberFormat="1" applyFont="1" applyBorder="1" applyAlignment="1">
      <alignment horizontal="right" vertical="center"/>
    </xf>
    <xf numFmtId="37" fontId="40" fillId="0" borderId="0" xfId="0" applyNumberFormat="1" applyFont="1" applyAlignment="1">
      <alignment horizontal="center" vertical="center"/>
    </xf>
    <xf numFmtId="37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170" fontId="40" fillId="0" borderId="0" xfId="0" applyNumberFormat="1" applyFont="1" applyAlignment="1">
      <alignment horizontal="right" vertical="center"/>
    </xf>
    <xf numFmtId="171" fontId="40" fillId="66" borderId="20" xfId="0" applyNumberFormat="1" applyFont="1" applyFill="1" applyBorder="1" applyAlignment="1" applyProtection="1">
      <alignment vertical="center"/>
      <protection locked="0"/>
    </xf>
    <xf numFmtId="39" fontId="51" fillId="0" borderId="0" xfId="0" applyNumberFormat="1" applyFont="1" applyAlignment="1">
      <alignment horizontal="right"/>
    </xf>
    <xf numFmtId="39" fontId="41" fillId="0" borderId="0" xfId="0" applyNumberFormat="1" applyFont="1" applyAlignment="1">
      <alignment horizontal="right"/>
    </xf>
    <xf numFmtId="39" fontId="40" fillId="0" borderId="22" xfId="0" applyNumberFormat="1" applyFont="1" applyBorder="1" applyAlignment="1">
      <alignment horizontal="right"/>
    </xf>
    <xf numFmtId="39" fontId="42" fillId="0" borderId="0" xfId="0" applyNumberFormat="1" applyFont="1" applyAlignment="1">
      <alignment horizontal="right"/>
    </xf>
    <xf numFmtId="39" fontId="43" fillId="0" borderId="0" xfId="0" applyNumberFormat="1" applyFont="1" applyAlignment="1">
      <alignment horizontal="right"/>
    </xf>
    <xf numFmtId="39" fontId="4" fillId="0" borderId="0" xfId="0" applyNumberFormat="1" applyFont="1" applyAlignment="1">
      <alignment horizontal="right"/>
    </xf>
    <xf numFmtId="37" fontId="40" fillId="0" borderId="22" xfId="0" applyNumberFormat="1" applyFont="1" applyBorder="1" applyAlignment="1">
      <alignment horizontal="right"/>
    </xf>
    <xf numFmtId="0" fontId="40" fillId="0" borderId="22" xfId="0" applyFont="1" applyBorder="1" applyAlignment="1">
      <alignment horizontal="left" wrapText="1"/>
    </xf>
    <xf numFmtId="168" fontId="40" fillId="0" borderId="22" xfId="0" applyNumberFormat="1" applyFont="1" applyBorder="1" applyAlignment="1">
      <alignment horizontal="right"/>
    </xf>
    <xf numFmtId="37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left" wrapText="1"/>
    </xf>
    <xf numFmtId="168" fontId="42" fillId="0" borderId="0" xfId="0" applyNumberFormat="1" applyFont="1" applyAlignment="1">
      <alignment horizontal="right"/>
    </xf>
    <xf numFmtId="37" fontId="43" fillId="0" borderId="0" xfId="0" applyNumberFormat="1" applyFont="1" applyAlignment="1">
      <alignment horizontal="right"/>
    </xf>
    <xf numFmtId="0" fontId="43" fillId="0" borderId="0" xfId="0" applyFont="1" applyAlignment="1">
      <alignment horizontal="left" wrapText="1"/>
    </xf>
    <xf numFmtId="168" fontId="43" fillId="0" borderId="0" xfId="0" applyNumberFormat="1" applyFont="1" applyAlignment="1">
      <alignment horizontal="right"/>
    </xf>
    <xf numFmtId="37" fontId="41" fillId="0" borderId="0" xfId="0" applyNumberFormat="1" applyFont="1" applyAlignment="1">
      <alignment horizontal="right"/>
    </xf>
    <xf numFmtId="0" fontId="41" fillId="0" borderId="0" xfId="0" applyFont="1" applyAlignment="1">
      <alignment horizontal="left" wrapText="1"/>
    </xf>
    <xf numFmtId="168" fontId="41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68" fontId="4" fillId="0" borderId="0" xfId="0" applyNumberFormat="1" applyFont="1" applyAlignment="1">
      <alignment horizontal="right"/>
    </xf>
    <xf numFmtId="0" fontId="23" fillId="5" borderId="16" xfId="0" applyFont="1" applyFill="1" applyBorder="1" applyAlignment="1">
      <alignment horizontal="center" vertical="center" wrapText="1"/>
    </xf>
    <xf numFmtId="37" fontId="51" fillId="0" borderId="0" xfId="0" applyNumberFormat="1" applyFont="1" applyAlignment="1">
      <alignment horizontal="right"/>
    </xf>
    <xf numFmtId="0" fontId="51" fillId="0" borderId="0" xfId="0" applyFont="1" applyAlignment="1">
      <alignment horizontal="left" wrapText="1"/>
    </xf>
    <xf numFmtId="168" fontId="51" fillId="0" borderId="0" xfId="0" applyNumberFormat="1" applyFont="1" applyAlignment="1">
      <alignment horizontal="right"/>
    </xf>
    <xf numFmtId="39" fontId="40" fillId="66" borderId="22" xfId="0" applyNumberFormat="1" applyFont="1" applyFill="1" applyBorder="1" applyAlignment="1" applyProtection="1">
      <alignment horizontal="right"/>
      <protection locked="0"/>
    </xf>
    <xf numFmtId="39" fontId="44" fillId="0" borderId="22" xfId="0" applyNumberFormat="1" applyFont="1" applyBorder="1" applyAlignment="1">
      <alignment horizontal="right"/>
    </xf>
    <xf numFmtId="37" fontId="44" fillId="0" borderId="22" xfId="0" applyNumberFormat="1" applyFont="1" applyBorder="1" applyAlignment="1">
      <alignment horizontal="right"/>
    </xf>
    <xf numFmtId="0" fontId="44" fillId="0" borderId="22" xfId="0" applyFont="1" applyBorder="1" applyAlignment="1">
      <alignment horizontal="left" wrapText="1"/>
    </xf>
    <xf numFmtId="168" fontId="44" fillId="0" borderId="22" xfId="0" applyNumberFormat="1" applyFont="1" applyBorder="1" applyAlignment="1">
      <alignment horizontal="right"/>
    </xf>
    <xf numFmtId="0" fontId="40" fillId="0" borderId="20" xfId="2" applyFont="1" applyBorder="1" applyAlignment="1">
      <alignment horizontal="left" wrapText="1"/>
    </xf>
    <xf numFmtId="0" fontId="42" fillId="0" borderId="20" xfId="2" applyFont="1" applyBorder="1" applyAlignment="1">
      <alignment horizontal="left" wrapText="1"/>
    </xf>
    <xf numFmtId="0" fontId="137" fillId="0" borderId="20" xfId="1526" applyFont="1" applyBorder="1" applyAlignment="1">
      <alignment vertical="center" wrapText="1"/>
    </xf>
    <xf numFmtId="0" fontId="57" fillId="0" borderId="20" xfId="1526" applyFont="1" applyBorder="1" applyAlignment="1">
      <alignment vertical="top" wrapText="1"/>
    </xf>
    <xf numFmtId="0" fontId="138" fillId="0" borderId="20" xfId="1526" applyFont="1" applyBorder="1" applyAlignment="1">
      <alignment vertical="top" wrapText="1"/>
    </xf>
    <xf numFmtId="0" fontId="40" fillId="0" borderId="0" xfId="2" applyFont="1" applyAlignment="1">
      <alignment horizontal="left" wrapText="1"/>
    </xf>
    <xf numFmtId="0" fontId="40" fillId="0" borderId="20" xfId="1526" applyFont="1" applyBorder="1" applyAlignment="1">
      <alignment vertical="top" wrapText="1"/>
    </xf>
    <xf numFmtId="37" fontId="51" fillId="0" borderId="0" xfId="2" applyNumberFormat="1" applyFont="1" applyAlignment="1">
      <alignment horizontal="right"/>
    </xf>
    <xf numFmtId="0" fontId="51" fillId="0" borderId="0" xfId="2" applyFont="1" applyAlignment="1">
      <alignment horizontal="left" wrapText="1"/>
    </xf>
    <xf numFmtId="168" fontId="51" fillId="0" borderId="0" xfId="2" applyNumberFormat="1" applyFont="1" applyAlignment="1">
      <alignment horizontal="right"/>
    </xf>
    <xf numFmtId="37" fontId="41" fillId="0" borderId="0" xfId="2" applyNumberFormat="1" applyFont="1" applyAlignment="1">
      <alignment horizontal="right"/>
    </xf>
    <xf numFmtId="0" fontId="41" fillId="0" borderId="0" xfId="2" applyFont="1" applyAlignment="1">
      <alignment horizontal="left" wrapText="1"/>
    </xf>
    <xf numFmtId="168" fontId="41" fillId="0" borderId="0" xfId="2" applyNumberFormat="1" applyFont="1" applyAlignment="1">
      <alignment horizontal="right"/>
    </xf>
    <xf numFmtId="37" fontId="40" fillId="0" borderId="22" xfId="2" applyNumberFormat="1" applyFont="1" applyBorder="1" applyAlignment="1">
      <alignment horizontal="right"/>
    </xf>
    <xf numFmtId="0" fontId="40" fillId="0" borderId="22" xfId="2" applyFont="1" applyBorder="1" applyAlignment="1">
      <alignment horizontal="left" wrapText="1"/>
    </xf>
    <xf numFmtId="168" fontId="40" fillId="0" borderId="22" xfId="2" applyNumberFormat="1" applyFont="1" applyBorder="1" applyAlignment="1">
      <alignment horizontal="right"/>
    </xf>
    <xf numFmtId="37" fontId="42" fillId="0" borderId="0" xfId="2" applyNumberFormat="1" applyFont="1" applyAlignment="1">
      <alignment horizontal="right"/>
    </xf>
    <xf numFmtId="168" fontId="42" fillId="0" borderId="0" xfId="2" applyNumberFormat="1" applyFont="1" applyAlignment="1">
      <alignment horizontal="right"/>
    </xf>
    <xf numFmtId="37" fontId="43" fillId="0" borderId="0" xfId="2" applyNumberFormat="1" applyFont="1" applyAlignment="1">
      <alignment horizontal="right"/>
    </xf>
    <xf numFmtId="0" fontId="43" fillId="0" borderId="0" xfId="2" applyFont="1" applyAlignment="1">
      <alignment horizontal="left" wrapText="1"/>
    </xf>
    <xf numFmtId="168" fontId="43" fillId="0" borderId="0" xfId="2" applyNumberFormat="1" applyFont="1" applyAlignment="1">
      <alignment horizontal="right"/>
    </xf>
    <xf numFmtId="37" fontId="44" fillId="0" borderId="22" xfId="2" applyNumberFormat="1" applyFont="1" applyBorder="1" applyAlignment="1">
      <alignment horizontal="right"/>
    </xf>
    <xf numFmtId="0" fontId="44" fillId="0" borderId="22" xfId="2" applyFont="1" applyBorder="1" applyAlignment="1">
      <alignment horizontal="left" wrapText="1"/>
    </xf>
    <xf numFmtId="168" fontId="44" fillId="0" borderId="22" xfId="2" applyNumberFormat="1" applyFont="1" applyBorder="1" applyAlignment="1">
      <alignment horizontal="right"/>
    </xf>
    <xf numFmtId="37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wrapText="1"/>
    </xf>
    <xf numFmtId="168" fontId="4" fillId="0" borderId="0" xfId="2" applyNumberFormat="1" applyFont="1" applyAlignment="1">
      <alignment horizontal="right"/>
    </xf>
    <xf numFmtId="39" fontId="51" fillId="0" borderId="0" xfId="2" applyNumberFormat="1" applyFont="1" applyAlignment="1">
      <alignment horizontal="right"/>
    </xf>
    <xf numFmtId="39" fontId="41" fillId="0" borderId="0" xfId="2" applyNumberFormat="1" applyFont="1" applyAlignment="1">
      <alignment horizontal="right"/>
    </xf>
    <xf numFmtId="39" fontId="40" fillId="0" borderId="22" xfId="2" applyNumberFormat="1" applyFont="1" applyBorder="1" applyAlignment="1">
      <alignment horizontal="right"/>
    </xf>
    <xf numFmtId="39" fontId="42" fillId="0" borderId="0" xfId="2" applyNumberFormat="1" applyFont="1" applyAlignment="1">
      <alignment horizontal="right"/>
    </xf>
    <xf numFmtId="39" fontId="43" fillId="0" borderId="0" xfId="2" applyNumberFormat="1" applyFont="1" applyAlignment="1">
      <alignment horizontal="right"/>
    </xf>
    <xf numFmtId="39" fontId="44" fillId="0" borderId="22" xfId="2" applyNumberFormat="1" applyFont="1" applyBorder="1" applyAlignment="1">
      <alignment horizontal="right"/>
    </xf>
    <xf numFmtId="39" fontId="4" fillId="0" borderId="0" xfId="2" applyNumberFormat="1" applyFont="1" applyAlignment="1">
      <alignment horizontal="right"/>
    </xf>
    <xf numFmtId="39" fontId="40" fillId="66" borderId="22" xfId="2" applyNumberFormat="1" applyFont="1" applyFill="1" applyBorder="1" applyAlignment="1" applyProtection="1">
      <alignment horizontal="right"/>
      <protection locked="0"/>
    </xf>
    <xf numFmtId="49" fontId="40" fillId="0" borderId="22" xfId="2" applyNumberFormat="1" applyFont="1" applyBorder="1" applyAlignment="1">
      <alignment horizontal="left" wrapText="1"/>
    </xf>
    <xf numFmtId="0" fontId="77" fillId="0" borderId="20" xfId="0" applyFont="1" applyBorder="1" applyAlignment="1" applyProtection="1">
      <alignment horizontal="left" vertical="center" wrapText="1"/>
      <protection locked="0"/>
    </xf>
    <xf numFmtId="0" fontId="78" fillId="0" borderId="20" xfId="1" applyFont="1" applyFill="1" applyBorder="1" applyAlignment="1">
      <alignment vertical="center" wrapText="1"/>
    </xf>
    <xf numFmtId="0" fontId="79" fillId="0" borderId="20" xfId="0" applyFont="1" applyBorder="1" applyAlignment="1" applyProtection="1">
      <alignment horizontal="left" vertical="center" wrapText="1"/>
      <protection locked="0"/>
    </xf>
    <xf numFmtId="0" fontId="78" fillId="0" borderId="0" xfId="1" applyFont="1" applyFill="1" applyAlignment="1">
      <alignment vertical="center" wrapText="1"/>
    </xf>
    <xf numFmtId="0" fontId="37" fillId="0" borderId="20" xfId="1526" applyBorder="1" applyAlignment="1">
      <alignment vertical="center" wrapText="1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40" fillId="0" borderId="20" xfId="0" applyFont="1" applyBorder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40" fillId="0" borderId="61" xfId="0" applyFont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wrapText="1"/>
      <protection locked="0"/>
    </xf>
    <xf numFmtId="0" fontId="42" fillId="0" borderId="0" xfId="0" applyFont="1" applyAlignment="1" applyProtection="1">
      <alignment horizontal="left" wrapText="1"/>
      <protection locked="0"/>
    </xf>
    <xf numFmtId="0" fontId="43" fillId="0" borderId="0" xfId="0" applyFont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0" fillId="0" borderId="20" xfId="0" applyFont="1" applyBorder="1" applyAlignment="1" applyProtection="1">
      <alignment horizontal="left" vertical="center" wrapText="1"/>
      <protection locked="0"/>
    </xf>
    <xf numFmtId="0" fontId="64" fillId="0" borderId="22" xfId="2" applyFont="1" applyBorder="1" applyAlignment="1" applyProtection="1">
      <alignment horizontal="left" wrapText="1"/>
      <protection locked="0"/>
    </xf>
    <xf numFmtId="0" fontId="61" fillId="0" borderId="22" xfId="2" applyFont="1" applyBorder="1" applyAlignment="1" applyProtection="1">
      <alignment horizontal="left" wrapText="1"/>
      <protection locked="0"/>
    </xf>
    <xf numFmtId="0" fontId="62" fillId="0" borderId="0" xfId="2" applyFont="1" applyAlignment="1" applyProtection="1">
      <alignment horizontal="left" wrapText="1"/>
      <protection locked="0"/>
    </xf>
    <xf numFmtId="0" fontId="63" fillId="0" borderId="0" xfId="2" applyFont="1" applyAlignment="1" applyProtection="1">
      <alignment horizontal="left" wrapText="1"/>
      <protection locked="0"/>
    </xf>
    <xf numFmtId="168" fontId="12" fillId="0" borderId="22" xfId="0" applyNumberFormat="1" applyFont="1" applyBorder="1" applyAlignment="1">
      <alignment horizontal="right"/>
    </xf>
    <xf numFmtId="37" fontId="40" fillId="0" borderId="22" xfId="0" applyNumberFormat="1" applyFont="1" applyBorder="1" applyAlignment="1" applyProtection="1">
      <alignment horizontal="right"/>
      <protection locked="0"/>
    </xf>
    <xf numFmtId="168" fontId="40" fillId="0" borderId="22" xfId="0" applyNumberFormat="1" applyFont="1" applyBorder="1" applyAlignment="1" applyProtection="1">
      <alignment horizontal="right"/>
      <protection locked="0"/>
    </xf>
    <xf numFmtId="39" fontId="40" fillId="0" borderId="22" xfId="0" applyNumberFormat="1" applyFont="1" applyBorder="1" applyAlignment="1" applyProtection="1">
      <alignment horizontal="right"/>
      <protection locked="0"/>
    </xf>
    <xf numFmtId="37" fontId="42" fillId="0" borderId="0" xfId="0" applyNumberFormat="1" applyFont="1" applyAlignment="1" applyProtection="1">
      <alignment horizontal="right"/>
      <protection locked="0"/>
    </xf>
    <xf numFmtId="168" fontId="42" fillId="0" borderId="0" xfId="0" applyNumberFormat="1" applyFont="1" applyAlignment="1" applyProtection="1">
      <alignment horizontal="right"/>
      <protection locked="0"/>
    </xf>
    <xf numFmtId="37" fontId="43" fillId="0" borderId="0" xfId="0" applyNumberFormat="1" applyFont="1" applyAlignment="1" applyProtection="1">
      <alignment horizontal="right"/>
      <protection locked="0"/>
    </xf>
    <xf numFmtId="168" fontId="43" fillId="0" borderId="0" xfId="0" applyNumberFormat="1" applyFont="1" applyAlignment="1" applyProtection="1">
      <alignment horizontal="right"/>
      <protection locked="0"/>
    </xf>
    <xf numFmtId="0" fontId="64" fillId="6" borderId="22" xfId="2" applyFont="1" applyFill="1" applyBorder="1" applyAlignment="1" applyProtection="1">
      <alignment horizontal="left" wrapText="1"/>
      <protection locked="0"/>
    </xf>
    <xf numFmtId="0" fontId="60" fillId="0" borderId="0" xfId="2" applyFont="1" applyAlignment="1" applyProtection="1">
      <alignment horizontal="left" wrapText="1"/>
      <protection locked="0"/>
    </xf>
    <xf numFmtId="0" fontId="64" fillId="0" borderId="22" xfId="2" applyFont="1" applyBorder="1" applyAlignment="1" applyProtection="1">
      <alignment horizontal="left" vertical="top" wrapText="1"/>
      <protection locked="0"/>
    </xf>
    <xf numFmtId="37" fontId="61" fillId="0" borderId="22" xfId="2" applyNumberFormat="1" applyFont="1" applyBorder="1" applyAlignment="1" applyProtection="1">
      <alignment horizontal="right"/>
      <protection locked="0"/>
    </xf>
    <xf numFmtId="168" fontId="61" fillId="0" borderId="22" xfId="2" applyNumberFormat="1" applyFont="1" applyBorder="1" applyAlignment="1" applyProtection="1">
      <alignment horizontal="right"/>
      <protection locked="0"/>
    </xf>
    <xf numFmtId="168" fontId="62" fillId="0" borderId="0" xfId="2" applyNumberFormat="1" applyFont="1" applyAlignment="1" applyProtection="1">
      <alignment horizontal="right"/>
      <protection locked="0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46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34" fillId="0" borderId="20" xfId="1526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</cellXfs>
  <cellStyles count="1528">
    <cellStyle name="_08_4914_006_02_09_51_Výkaz výměr_2010-05" xfId="11" xr:uid="{19859759-BDC8-4411-A25C-48BD044F7860}"/>
    <cellStyle name="_5230_RD Kunratice - sklípek_rozpočet" xfId="12" xr:uid="{449905AE-71BA-4CEE-A6A9-9AA389DAFAD9}"/>
    <cellStyle name="_5230_RD Kunratice - sklípek_rozpočet_002_08_4914_002_01_09_17_002Technicka_specifikace_2etapa" xfId="13" xr:uid="{DEC4A765-2694-4D20-B91B-AE3E72D0AEA0}"/>
    <cellStyle name="_5230_RD Kunratice - sklípek_rozpočet_002_08_4914_002_01_09_17_002Technicka_specifikace_2etapa_6052_Úpravy v terminálu T3_RO_130124" xfId="14" xr:uid="{AD40859E-4377-4BC7-95B9-E2CB7D2D4A5E}"/>
    <cellStyle name="_5230_RD Kunratice - sklípek_rozpočet_002_08_4914_002_01_09_17_002Technicka_specifikace_2etapa_rozpočet_" xfId="15" xr:uid="{C8350E20-2BC2-4A65-A41F-5CA857A2A264}"/>
    <cellStyle name="_5230_RD Kunratice - sklípek_rozpočet_002_08_4914_002_01_09_17_002Technicka_specifikace_2etapa_SO 100 kom_Soupis prací" xfId="16" xr:uid="{E05631AC-7630-40EA-B4B7-E75A2C2624A9}"/>
    <cellStyle name="_5230_RD Kunratice - sklípek_rozpočet_002_08_4914_002_01_09_17_002Technicka_specifikace_2etapa_SO 101 provizorní DZ" xfId="17" xr:uid="{11998EA6-C20E-44ED-94E7-30E471D42F9A}"/>
    <cellStyle name="_5230_RD Kunratice - sklípek_rozpočet_002_08_4914_002_01_09_17_002Technicka_specifikace_2etapa_SO 200" xfId="18" xr:uid="{BB498886-63D0-4E23-B937-10E458B2B347}"/>
    <cellStyle name="_5230_RD Kunratice - sklípek_rozpočet_002_08_4914_002_01_09_17_002Technicka_specifikace_2etapa_Soupis prací_SO400 xls" xfId="19" xr:uid="{3C3565BC-FAEC-4D70-A9A4-F6C02FF15151}"/>
    <cellStyle name="_5230_RD Kunratice - sklípek_rozpočet_09_bur_kanali" xfId="20" xr:uid="{4B577AAC-91F5-46AC-AB91-CBCCC61D607C}"/>
    <cellStyle name="_5230_RD Kunratice - sklípek_rozpočet_09_bur_kanali_rozpočet_" xfId="21" xr:uid="{5C5F7B27-403F-4A17-A6FF-782D824C5892}"/>
    <cellStyle name="_5230_RD Kunratice - sklípek_rozpočet_09_bur_kanali_SO 100 kom_Soupis prací" xfId="22" xr:uid="{C9F3099A-D941-4C4C-B86E-8BC5670674EF}"/>
    <cellStyle name="_5230_RD Kunratice - sklípek_rozpočet_09_bur_kanali_SO 101 provizorní DZ" xfId="23" xr:uid="{3B919E8C-CDC2-4F1B-A8C1-4D64C16378FC}"/>
    <cellStyle name="_5230_RD Kunratice - sklípek_rozpočet_09_bur_kanali_SO 200" xfId="24" xr:uid="{DE5D86B6-2E08-45D3-B774-9CB1CE3C2760}"/>
    <cellStyle name="_5230_RD Kunratice - sklípek_rozpočet_09_bur_kanali_Soupis prací_SO400 xls" xfId="25" xr:uid="{3921CFAA-92C4-4BDC-B15B-2024B1E0F9D2}"/>
    <cellStyle name="_5230_RD Kunratice - sklípek_rozpočet_09_bur_podlažní_vestavby" xfId="26" xr:uid="{587AE4B7-6DDC-4B5D-A04B-18E92B9843AD}"/>
    <cellStyle name="_5230_RD Kunratice - sklípek_rozpočet_09_bur_podlažní_vestavby_rozpočet_" xfId="27" xr:uid="{34F20F8E-546B-4F26-AA64-4350B2CA663B}"/>
    <cellStyle name="_5230_RD Kunratice - sklípek_rozpočet_09_bur_podlažní_vestavby_SO 100 kom_Soupis prací" xfId="28" xr:uid="{0CC66AC5-FFE5-40C8-9408-80ABEAC7B119}"/>
    <cellStyle name="_5230_RD Kunratice - sklípek_rozpočet_09_bur_podlažní_vestavby_SO 101 provizorní DZ" xfId="29" xr:uid="{0058134A-D0E4-4207-A79D-F6C46BCABBCC}"/>
    <cellStyle name="_5230_RD Kunratice - sklípek_rozpočet_09_bur_podlažní_vestavby_SO 200" xfId="30" xr:uid="{7D5BCFD7-B5BC-4C68-B8BC-D8579AF5235B}"/>
    <cellStyle name="_5230_RD Kunratice - sklípek_rozpočet_09_bur_podlažní_vestavby_Soupis prací_SO400 xls" xfId="31" xr:uid="{57E9310D-3B1E-4A63-B19D-10B66A42598E}"/>
    <cellStyle name="_5230_RD Kunratice - sklípek_rozpočet_09_buri_malby" xfId="32" xr:uid="{A065804B-2D8D-4276-B66D-DAD54AC07C28}"/>
    <cellStyle name="_5230_RD Kunratice - sklípek_rozpočet_09_buri_malby_rozpočet_" xfId="33" xr:uid="{457AEE45-52E2-42B1-8EE1-848039125373}"/>
    <cellStyle name="_5230_RD Kunratice - sklípek_rozpočet_09_buri_malby_SO 100 kom_Soupis prací" xfId="34" xr:uid="{5FCDCC06-5340-4BB9-8B35-47EDCE0018F6}"/>
    <cellStyle name="_5230_RD Kunratice - sklípek_rozpočet_09_buri_malby_SO 101 provizorní DZ" xfId="35" xr:uid="{115CC332-02C1-42CC-86BD-7885E0215131}"/>
    <cellStyle name="_5230_RD Kunratice - sklípek_rozpočet_09_buri_malby_SO 200" xfId="36" xr:uid="{AF8D39D8-BE60-4404-BBB8-EC626977B850}"/>
    <cellStyle name="_5230_RD Kunratice - sklípek_rozpočet_09_buri_malby_Soupis prací_SO400 xls" xfId="37" xr:uid="{57ACF065-68A9-4DA5-89E4-DAB6F3777683}"/>
    <cellStyle name="_5230_RD Kunratice - sklípek_rozpočet_09_buri_regaly" xfId="38" xr:uid="{2DD5274C-E0DD-4283-9216-2C6604712765}"/>
    <cellStyle name="_5230_RD Kunratice - sklípek_rozpočet_09_buri_regaly_rozpočet_" xfId="39" xr:uid="{1752FA96-EEF1-463A-924C-282DAB03050E}"/>
    <cellStyle name="_5230_RD Kunratice - sklípek_rozpočet_09_buri_regaly_SO 100 kom_Soupis prací" xfId="40" xr:uid="{5676B85A-CA92-46C6-993A-298C2A89F634}"/>
    <cellStyle name="_5230_RD Kunratice - sklípek_rozpočet_09_buri_regaly_SO 101 provizorní DZ" xfId="41" xr:uid="{14F2A639-3DD9-466E-87B4-C91D1616DFAA}"/>
    <cellStyle name="_5230_RD Kunratice - sklípek_rozpočet_09_buri_regaly_SO 200" xfId="42" xr:uid="{52EEA8C7-141A-4AB7-A6C0-FE3048554F61}"/>
    <cellStyle name="_5230_RD Kunratice - sklípek_rozpočet_09_buri_regaly_Soupis prací_SO400 xls" xfId="43" xr:uid="{EBCB2511-E6D2-4519-8406-B801AE08755B}"/>
    <cellStyle name="_5230_RD Kunratice - sklípek_rozpočet_09-13-zbytek" xfId="44" xr:uid="{E0C3EE4D-2F78-408D-ADB5-5E7B5C80617E}"/>
    <cellStyle name="_5230_RD Kunratice - sklípek_rozpočet_09-13-zbytek_6052_Úpravy v terminálu T3_RO_130124" xfId="45" xr:uid="{E850CA18-5E10-481E-9DD4-0308D99D9F30}"/>
    <cellStyle name="_5230_RD Kunratice - sklípek_rozpočet_09-13-zbytek_rozpočet_" xfId="46" xr:uid="{1F51CC44-9915-4E51-936E-296E2A22DA82}"/>
    <cellStyle name="_5230_RD Kunratice - sklípek_rozpočet_09-13-zbytek_SO 100 kom_Soupis prací" xfId="47" xr:uid="{1BD9D095-9A78-4C2F-8586-65C7A76614B0}"/>
    <cellStyle name="_5230_RD Kunratice - sklípek_rozpočet_09-13-zbytek_SO 101 provizorní DZ" xfId="48" xr:uid="{D4EA1DBB-9CEC-459A-89DA-17261AEA1111}"/>
    <cellStyle name="_5230_RD Kunratice - sklípek_rozpočet_09-13-zbytek_SO 200" xfId="49" xr:uid="{E8C1161B-139D-4536-83A6-9B0E12291461}"/>
    <cellStyle name="_5230_RD Kunratice - sklípek_rozpočet_09-13-zbytek_Soupis prací_SO400 xls" xfId="50" xr:uid="{A7AE2BB7-1AE8-4F69-90F2-F5010CB5549E}"/>
    <cellStyle name="_5230_RD Kunratice - sklípek_rozpočet_09-17" xfId="51" xr:uid="{76D0DEBC-D3A3-4048-A16C-233412BB549E}"/>
    <cellStyle name="_5230_RD Kunratice - sklípek_rozpočet_09-17_6052_Úpravy v terminálu T3_RO_130124" xfId="52" xr:uid="{092A202C-4AC3-4F82-8154-1039B2CDA825}"/>
    <cellStyle name="_5230_RD Kunratice - sklípek_rozpočet_09-17_rozpočet_" xfId="53" xr:uid="{21CA8969-AD69-4C35-A728-4F7A0E0171B0}"/>
    <cellStyle name="_5230_RD Kunratice - sklípek_rozpočet_09-17_SO 100 kom_Soupis prací" xfId="54" xr:uid="{1E68E989-546C-4E69-9CD4-8098B59D21A5}"/>
    <cellStyle name="_5230_RD Kunratice - sklípek_rozpočet_09-17_SO 101 provizorní DZ" xfId="55" xr:uid="{FB41BBA5-96C0-4D08-8C7A-FC0CABE4FAB7}"/>
    <cellStyle name="_5230_RD Kunratice - sklípek_rozpočet_09-17_SO 200" xfId="56" xr:uid="{86DFBBA9-E311-45E4-B240-F85987F858E8}"/>
    <cellStyle name="_5230_RD Kunratice - sklípek_rozpočet_09-17_Soupis prací_SO400 xls" xfId="57" xr:uid="{86FBFED1-7050-41EF-B1DF-C7DC3638764B}"/>
    <cellStyle name="_5230_RD Kunratice - sklípek_rozpočet_09-20" xfId="58" xr:uid="{EEFEBEEC-A826-4C0E-B4DA-B5F8CDB73742}"/>
    <cellStyle name="_5230_RD Kunratice - sklípek_rozpočet_09-20_rozpočet_" xfId="59" xr:uid="{86E5E63C-D652-4D6A-ABFD-6A00175B9778}"/>
    <cellStyle name="_5230_RD Kunratice - sklípek_rozpočet_09-20_SO 100 kom_Soupis prací" xfId="60" xr:uid="{2A5D547D-FD84-418D-943C-5FF3B174E68E}"/>
    <cellStyle name="_5230_RD Kunratice - sklípek_rozpočet_09-20_SO 101 provizorní DZ" xfId="61" xr:uid="{7DC6FCBB-4662-4DCA-BD2B-B436EFAF3DB9}"/>
    <cellStyle name="_5230_RD Kunratice - sklípek_rozpočet_09-20_SO 200" xfId="62" xr:uid="{91C83D8A-D407-4090-8E6D-F269D63C4C65}"/>
    <cellStyle name="_5230_RD Kunratice - sklípek_rozpočet_09-20_Soupis prací_SO400 xls" xfId="63" xr:uid="{71D64B7F-D5A1-4859-A922-50F256981294}"/>
    <cellStyle name="_5230_RD Kunratice - sklípek_rozpočet_Rekapitulace SmCB" xfId="64" xr:uid="{DED7057D-D04F-415A-8D11-C50026B5ABAF}"/>
    <cellStyle name="_5230_RD Kunratice - sklípek_rozpočet_rozpočet_" xfId="65" xr:uid="{2ED9009D-443E-478C-ABFE-C0316AE7EAC6}"/>
    <cellStyle name="_5230_RD Kunratice - sklípek_rozpočet_SO 000 Pozadavky investora" xfId="66" xr:uid="{6F1360AE-45D0-4E09-B052-74118F5E821E}"/>
    <cellStyle name="_5230_RD Kunratice - sklípek_rozpočet_SO 000-002" xfId="67" xr:uid="{F8090E0E-9FF3-4C5E-83C0-76D2FEF4B8B6}"/>
    <cellStyle name="_5230_RD Kunratice - sklípek_rozpočet_SO 100 kom_Soupis prací" xfId="68" xr:uid="{49BA147D-71EF-4551-A0CB-944A478505F1}"/>
    <cellStyle name="_5230_RD Kunratice - sklípek_rozpočet_SO 100-199" xfId="69" xr:uid="{36F90D7E-57D7-4D62-B386-8498C98DBE9E}"/>
    <cellStyle name="_5230_RD Kunratice - sklípek_rozpočet_SO 101 provizorní DZ" xfId="70" xr:uid="{23A928D3-8866-448C-BA92-FDB454445E08}"/>
    <cellStyle name="_5230_RD Kunratice - sklípek_rozpočet_SO 20_stavba" xfId="71" xr:uid="{53C54F9B-643F-48A7-B960-B748830437ED}"/>
    <cellStyle name="_5230_RD Kunratice - sklípek_rozpočet_SO 200" xfId="72" xr:uid="{B0833C0A-DBE3-471D-BAB3-53C949C93679}"/>
    <cellStyle name="_5230_RD Kunratice - sklípek_rozpočet_SO 200-220" xfId="73" xr:uid="{96FFCF54-BD0C-4DF4-A7E2-28C06856DFA1}"/>
    <cellStyle name="_5230_RD Kunratice - sklípek_rozpočet_SO 260-270" xfId="74" xr:uid="{70DCD38B-D617-4515-83D1-382EA609BDAA}"/>
    <cellStyle name="_5230_RD Kunratice - sklípek_rozpočet_SO 300-330" xfId="75" xr:uid="{1C924F49-DA22-48CF-9F48-25D0D36F6CAD}"/>
    <cellStyle name="_5230_RD Kunratice - sklípek_rozpočet_SO 350-365" xfId="76" xr:uid="{40DA0617-6002-4B6E-8323-60DB95D96969}"/>
    <cellStyle name="_5230_RD Kunratice - sklípek_rozpočet_SO 370" xfId="77" xr:uid="{50D3A61E-B3BA-4F0D-AF05-1EBA8FFCAF9E}"/>
    <cellStyle name="_5230_RD Kunratice - sklípek_rozpočet_SO 440-449" xfId="78" xr:uid="{B81016AC-C79D-489C-A2F4-85DD6C7053D8}"/>
    <cellStyle name="_5230_RD Kunratice - sklípek_rozpočet_SO 460-469" xfId="79" xr:uid="{CA3A761D-3689-47F5-9DD3-6136C82D91FA}"/>
    <cellStyle name="_5230_RD Kunratice - sklípek_rozpočet_SO 520-536" xfId="80" xr:uid="{BD0B71D2-C1C9-4CAF-AF8B-4C69B888C569}"/>
    <cellStyle name="_5230_RD Kunratice - sklípek_rozpočet_SO 800-809" xfId="81" xr:uid="{51065FF8-9FA2-4B13-8B80-072D5C0635A8}"/>
    <cellStyle name="_5230_RD Kunratice - sklípek_rozpočet_Soupis prací_SO400 xls" xfId="82" xr:uid="{27818AA4-F3C2-4DE5-89FE-3AB51D19C4B6}"/>
    <cellStyle name="_5253_03_002_EL_Rozpocet" xfId="83" xr:uid="{A9CCE505-7FE6-47A3-8213-1AF583B5DE73}"/>
    <cellStyle name="_5724_96_003_B_Výkaz výmě" xfId="84" xr:uid="{947AA84F-0EE3-4B53-88F9-7065DFAC7F8B}"/>
    <cellStyle name="_5724_96_003_MSA_Výkaz výměr" xfId="85" xr:uid="{A5E2A986-1F58-4FD5-958D-E3544532D749}"/>
    <cellStyle name="_6041_F24_003_Výkaz výměr_oceněný" xfId="86" xr:uid="{F0A29C49-7ABD-4206-B9CF-D83FA08F4883}"/>
    <cellStyle name="_Dostavba školy Nymburk_Celková rekapitulace" xfId="87" xr:uid="{21A37A52-179D-473E-8883-D1C8AF65DD9C}"/>
    <cellStyle name="_Dostavba školy Nymburk_Celková rekapitulace_002_08_4914_002_01_09_17_002Technicka_specifikace_2etapa" xfId="88" xr:uid="{4B78EC6A-DCEC-4F41-BEEF-F0D20F6486EF}"/>
    <cellStyle name="_Dostavba školy Nymburk_Celková rekapitulace_002_08_4914_002_01_09_17_002Technicka_specifikace_2etapa_6052_Úpravy v terminálu T3_RO_130124" xfId="89" xr:uid="{A931D45A-0DE0-4151-A95D-D2E5E69925BA}"/>
    <cellStyle name="_Dostavba školy Nymburk_Celková rekapitulace_002_08_4914_002_01_09_17_002Technicka_specifikace_2etapa_rozpočet_" xfId="90" xr:uid="{0DCA1AED-FE19-4F4C-84C6-6F86292D793A}"/>
    <cellStyle name="_Dostavba školy Nymburk_Celková rekapitulace_002_08_4914_002_01_09_17_002Technicka_specifikace_2etapa_SO 100 kom_Soupis prací" xfId="91" xr:uid="{BE681733-1874-4511-BAA0-A922C75DF279}"/>
    <cellStyle name="_Dostavba školy Nymburk_Celková rekapitulace_002_08_4914_002_01_09_17_002Technicka_specifikace_2etapa_SO 101 provizorní DZ" xfId="92" xr:uid="{8522F9E4-DCBA-46F0-845B-EFED41C5994E}"/>
    <cellStyle name="_Dostavba školy Nymburk_Celková rekapitulace_002_08_4914_002_01_09_17_002Technicka_specifikace_2etapa_SO 200" xfId="93" xr:uid="{669F40F3-336E-4E93-A292-76149116A978}"/>
    <cellStyle name="_Dostavba školy Nymburk_Celková rekapitulace_002_08_4914_002_01_09_17_002Technicka_specifikace_2etapa_Soupis prací_SO400 xls" xfId="94" xr:uid="{730D2BA4-18C9-4909-93E3-EB6F38152DBC}"/>
    <cellStyle name="_Dostavba školy Nymburk_Celková rekapitulace_09_bur_kanali" xfId="95" xr:uid="{87F99690-809E-4297-9B55-16088159E9CF}"/>
    <cellStyle name="_Dostavba školy Nymburk_Celková rekapitulace_09_bur_kanali_rozpočet_" xfId="96" xr:uid="{9B36B179-3C7A-47FB-A7EB-1899FF180A1F}"/>
    <cellStyle name="_Dostavba školy Nymburk_Celková rekapitulace_09_bur_kanali_SO 100 kom_Soupis prací" xfId="97" xr:uid="{29F3867E-A30A-4C89-A3EF-FA6E35FF805F}"/>
    <cellStyle name="_Dostavba školy Nymburk_Celková rekapitulace_09_bur_kanali_SO 101 provizorní DZ" xfId="98" xr:uid="{829E8A5F-3521-4BE7-BB00-36B48A78084E}"/>
    <cellStyle name="_Dostavba školy Nymburk_Celková rekapitulace_09_bur_kanali_SO 200" xfId="99" xr:uid="{30401051-98B4-42AC-8239-1950D925006A}"/>
    <cellStyle name="_Dostavba školy Nymburk_Celková rekapitulace_09_bur_kanali_Soupis prací_SO400 xls" xfId="100" xr:uid="{A476D1FD-8877-4570-881F-B728F1B61E37}"/>
    <cellStyle name="_Dostavba školy Nymburk_Celková rekapitulace_09_bur_podlažní_vestavby" xfId="101" xr:uid="{810A2F4B-FCCC-4E2C-A751-7C2A79F35D23}"/>
    <cellStyle name="_Dostavba školy Nymburk_Celková rekapitulace_09_bur_podlažní_vestavby_rozpočet_" xfId="102" xr:uid="{F90B7B89-D375-44AA-96E8-3AC490246622}"/>
    <cellStyle name="_Dostavba školy Nymburk_Celková rekapitulace_09_bur_podlažní_vestavby_SO 100 kom_Soupis prací" xfId="103" xr:uid="{C64C8692-44DE-4436-8C75-ACF59B778531}"/>
    <cellStyle name="_Dostavba školy Nymburk_Celková rekapitulace_09_bur_podlažní_vestavby_SO 101 provizorní DZ" xfId="104" xr:uid="{A6268DF2-E407-4035-BA6A-99FA91DB6744}"/>
    <cellStyle name="_Dostavba školy Nymburk_Celková rekapitulace_09_bur_podlažní_vestavby_SO 200" xfId="105" xr:uid="{D7ECAC0D-CB46-4608-B7F3-D6FA741CD1B3}"/>
    <cellStyle name="_Dostavba školy Nymburk_Celková rekapitulace_09_bur_podlažní_vestavby_Soupis prací_SO400 xls" xfId="106" xr:uid="{3A691CC9-E351-4EC9-ABAC-1B0D9EDF1347}"/>
    <cellStyle name="_Dostavba školy Nymburk_Celková rekapitulace_09_buri_malby" xfId="107" xr:uid="{46042416-7F33-4F39-8512-8C6C964461C0}"/>
    <cellStyle name="_Dostavba školy Nymburk_Celková rekapitulace_09_buri_malby_rozpočet_" xfId="108" xr:uid="{F0767E35-D6FE-4F35-ACC8-EF7E7E0663C4}"/>
    <cellStyle name="_Dostavba školy Nymburk_Celková rekapitulace_09_buri_malby_SO 100 kom_Soupis prací" xfId="109" xr:uid="{B86BE824-EEFA-4741-A37D-9F9D7BDD92AE}"/>
    <cellStyle name="_Dostavba školy Nymburk_Celková rekapitulace_09_buri_malby_SO 101 provizorní DZ" xfId="110" xr:uid="{81216B8D-2BBF-4C56-9CB3-4F9D75B5D8C0}"/>
    <cellStyle name="_Dostavba školy Nymburk_Celková rekapitulace_09_buri_malby_SO 200" xfId="111" xr:uid="{023BB7AF-0351-4F36-86C2-8DCB138AED5E}"/>
    <cellStyle name="_Dostavba školy Nymburk_Celková rekapitulace_09_buri_malby_Soupis prací_SO400 xls" xfId="112" xr:uid="{258225B5-179B-4DF7-9ED5-FC7A277A035E}"/>
    <cellStyle name="_Dostavba školy Nymburk_Celková rekapitulace_09_buri_regaly" xfId="113" xr:uid="{82031F7E-C352-4F13-9403-AAC3ED893A57}"/>
    <cellStyle name="_Dostavba školy Nymburk_Celková rekapitulace_09_buri_regaly_rozpočet_" xfId="114" xr:uid="{7A86544A-5F44-4D8C-AA7F-EABB9D94169C}"/>
    <cellStyle name="_Dostavba školy Nymburk_Celková rekapitulace_09_buri_regaly_SO 100 kom_Soupis prací" xfId="115" xr:uid="{1B1AA350-3DE0-4937-AD3C-A052E8E80C02}"/>
    <cellStyle name="_Dostavba školy Nymburk_Celková rekapitulace_09_buri_regaly_SO 101 provizorní DZ" xfId="116" xr:uid="{2B15C3D4-BA02-46E8-BFE3-1C9FAD4E5755}"/>
    <cellStyle name="_Dostavba školy Nymburk_Celková rekapitulace_09_buri_regaly_SO 200" xfId="117" xr:uid="{6F38AC0D-824B-447B-9F7A-1294F6C4E743}"/>
    <cellStyle name="_Dostavba školy Nymburk_Celková rekapitulace_09_buri_regaly_Soupis prací_SO400 xls" xfId="118" xr:uid="{C528744C-DA22-48FE-95E4-FBE9EB0A1836}"/>
    <cellStyle name="_Dostavba školy Nymburk_Celková rekapitulace_09-13-zbytek" xfId="119" xr:uid="{51E342D5-C44B-437D-AADC-F385B9FAD105}"/>
    <cellStyle name="_Dostavba školy Nymburk_Celková rekapitulace_09-13-zbytek_6052_Úpravy v terminálu T3_RO_130124" xfId="120" xr:uid="{3A80D9E3-8BA3-49D7-84D1-71446374A490}"/>
    <cellStyle name="_Dostavba školy Nymburk_Celková rekapitulace_09-13-zbytek_rozpočet_" xfId="121" xr:uid="{BAF977D2-FC07-4612-A24D-E311EF43E87A}"/>
    <cellStyle name="_Dostavba školy Nymburk_Celková rekapitulace_09-13-zbytek_SO 100 kom_Soupis prací" xfId="122" xr:uid="{3B7F7943-43AE-4D79-A81D-7E6CFF91E060}"/>
    <cellStyle name="_Dostavba školy Nymburk_Celková rekapitulace_09-13-zbytek_SO 101 provizorní DZ" xfId="123" xr:uid="{5448390B-6E1C-46C1-9720-A15143E16D8D}"/>
    <cellStyle name="_Dostavba školy Nymburk_Celková rekapitulace_09-13-zbytek_SO 200" xfId="124" xr:uid="{E602252E-03DF-4D3C-BBEC-36DC2012F4E9}"/>
    <cellStyle name="_Dostavba školy Nymburk_Celková rekapitulace_09-13-zbytek_Soupis prací_SO400 xls" xfId="125" xr:uid="{024E1667-5D30-4927-800E-AC6576BC28A9}"/>
    <cellStyle name="_Dostavba školy Nymburk_Celková rekapitulace_09-17" xfId="126" xr:uid="{B41980AC-63B3-422E-AC16-A5444208C505}"/>
    <cellStyle name="_Dostavba školy Nymburk_Celková rekapitulace_09-17_6052_Úpravy v terminálu T3_RO_130124" xfId="127" xr:uid="{F54442FA-5870-464B-A6FA-CABCF4CFAB98}"/>
    <cellStyle name="_Dostavba školy Nymburk_Celková rekapitulace_09-17_rozpočet_" xfId="128" xr:uid="{43251478-D874-4009-9AAA-953523DC1039}"/>
    <cellStyle name="_Dostavba školy Nymburk_Celková rekapitulace_09-17_SO 100 kom_Soupis prací" xfId="129" xr:uid="{49AD9A03-9D83-40BB-B372-FCE6A672A3BD}"/>
    <cellStyle name="_Dostavba školy Nymburk_Celková rekapitulace_09-17_SO 101 provizorní DZ" xfId="130" xr:uid="{0167F9BE-CD25-40BF-8522-75641AC995F5}"/>
    <cellStyle name="_Dostavba školy Nymburk_Celková rekapitulace_09-17_SO 200" xfId="131" xr:uid="{6D8651AA-4FF8-403D-B146-8140871DFC5D}"/>
    <cellStyle name="_Dostavba školy Nymburk_Celková rekapitulace_09-17_Soupis prací_SO400 xls" xfId="132" xr:uid="{D8959EBB-787F-4F09-99BA-3A3A86A5AA0E}"/>
    <cellStyle name="_Dostavba školy Nymburk_Celková rekapitulace_09-20" xfId="133" xr:uid="{365DF718-775B-44B4-9BEA-D480F32DF2BD}"/>
    <cellStyle name="_Dostavba školy Nymburk_Celková rekapitulace_09-20_rozpočet_" xfId="134" xr:uid="{EE56DA0E-B696-4294-AABE-86CCEBA25A80}"/>
    <cellStyle name="_Dostavba školy Nymburk_Celková rekapitulace_09-20_SO 100 kom_Soupis prací" xfId="135" xr:uid="{27980F9B-3A53-4B0F-9D1F-07D7DFD06AB0}"/>
    <cellStyle name="_Dostavba školy Nymburk_Celková rekapitulace_09-20_SO 101 provizorní DZ" xfId="136" xr:uid="{3DC205F8-9837-464C-AFE1-D1AC3E89F139}"/>
    <cellStyle name="_Dostavba školy Nymburk_Celková rekapitulace_09-20_SO 200" xfId="137" xr:uid="{5493F545-DA59-4196-8CB5-16F43D7DFA0C}"/>
    <cellStyle name="_Dostavba školy Nymburk_Celková rekapitulace_09-20_Soupis prací_SO400 xls" xfId="138" xr:uid="{89659992-1549-4B67-8058-7EFE64D086E7}"/>
    <cellStyle name="_Dostavba školy Nymburk_Celková rekapitulace_Rekapitulace SmCB" xfId="139" xr:uid="{AA16D722-7611-4AAF-8778-99B306767433}"/>
    <cellStyle name="_Dostavba školy Nymburk_Celková rekapitulace_rozpočet_" xfId="140" xr:uid="{064D8A12-6296-485C-82C6-A5650F5026F6}"/>
    <cellStyle name="_Dostavba školy Nymburk_Celková rekapitulace_SO 000 Pozadavky investora" xfId="141" xr:uid="{F9E739B3-0418-465F-9150-8335123D22E4}"/>
    <cellStyle name="_Dostavba školy Nymburk_Celková rekapitulace_SO 000-002" xfId="142" xr:uid="{52D3334F-D395-478B-A633-5330B7184BEB}"/>
    <cellStyle name="_Dostavba školy Nymburk_Celková rekapitulace_SO 05 interiér propočet" xfId="143" xr:uid="{788E1DA7-F6FB-4331-A7C3-74CC888D3323}"/>
    <cellStyle name="_Dostavba školy Nymburk_Celková rekapitulace_SO 05 interiér propočet_6052_Úpravy v terminálu T3_RO_130124" xfId="144" xr:uid="{5E5DCD4A-EDF2-447F-BBF9-A03D9B3C4827}"/>
    <cellStyle name="_Dostavba školy Nymburk_Celková rekapitulace_SO 05 interiér propočet_rozpočet_" xfId="145" xr:uid="{FED5C415-386C-4C6D-9EA2-00EFE3D50D54}"/>
    <cellStyle name="_Dostavba školy Nymburk_Celková rekapitulace_SO 05 interiér propočet_SO 100 kom_Soupis prací" xfId="146" xr:uid="{839FF16B-6CD7-4973-B6F1-69AA4BD2ECB7}"/>
    <cellStyle name="_Dostavba školy Nymburk_Celková rekapitulace_SO 05 interiér propočet_SO 101 provizorní DZ" xfId="147" xr:uid="{3E81D883-6E20-4EE5-8FFF-7E12C0C44683}"/>
    <cellStyle name="_Dostavba školy Nymburk_Celková rekapitulace_SO 05 interiér propočet_SO 200" xfId="148" xr:uid="{3EC79C1C-816C-4B35-A0FF-4A9C11128620}"/>
    <cellStyle name="_Dostavba školy Nymburk_Celková rekapitulace_SO 05 interiér propočet_Soupis prací_SO400 xls" xfId="149" xr:uid="{C81873CE-1BD0-433E-A100-D2C86659FA10}"/>
    <cellStyle name="_Dostavba školy Nymburk_Celková rekapitulace_SO 05 střecha propočet" xfId="150" xr:uid="{DCC050B6-30FF-4E05-9100-43429FA8055B}"/>
    <cellStyle name="_Dostavba školy Nymburk_Celková rekapitulace_SO 05 střecha propočet_6052_Úpravy v terminálu T3_RO_130124" xfId="151" xr:uid="{78E511E6-167D-43E5-B236-2979A4551467}"/>
    <cellStyle name="_Dostavba školy Nymburk_Celková rekapitulace_SO 05 střecha propočet_rozpočet_" xfId="152" xr:uid="{01489D48-78E0-4978-A94A-B4D1DCE3C81E}"/>
    <cellStyle name="_Dostavba školy Nymburk_Celková rekapitulace_SO 05 střecha propočet_SO 100 kom_Soupis prací" xfId="153" xr:uid="{2DAE43A9-D80C-4BD7-A1D8-0D1761CB34E1}"/>
    <cellStyle name="_Dostavba školy Nymburk_Celková rekapitulace_SO 05 střecha propočet_SO 101 provizorní DZ" xfId="154" xr:uid="{C1C27097-E0F0-47B3-A2A9-77DCD84C0BC9}"/>
    <cellStyle name="_Dostavba školy Nymburk_Celková rekapitulace_SO 05 střecha propočet_SO 200" xfId="155" xr:uid="{4DC18562-1782-480A-ACD8-B6C6D7967133}"/>
    <cellStyle name="_Dostavba školy Nymburk_Celková rekapitulace_SO 05 střecha propočet_Soupis prací_SO400 xls" xfId="156" xr:uid="{4FDCD797-29FB-4B81-8AD9-97E78DB9E54E}"/>
    <cellStyle name="_Dostavba školy Nymburk_Celková rekapitulace_SO 05 vzduchové sanační úpravy propočet" xfId="157" xr:uid="{6890C18D-3FA2-4BC7-8B1B-B368CAB2F655}"/>
    <cellStyle name="_Dostavba školy Nymburk_Celková rekapitulace_SO 05 vzduchové sanační úpravy propočet_6052_Úpravy v terminálu T3_RO_130124" xfId="158" xr:uid="{3DEDD8F7-5EF2-4762-B71F-3A2E516F3434}"/>
    <cellStyle name="_Dostavba školy Nymburk_Celková rekapitulace_SO 05 vzduchové sanační úpravy propočet_rozpočet_" xfId="159" xr:uid="{306C68B9-415D-4DEA-A808-85DB10A91065}"/>
    <cellStyle name="_Dostavba školy Nymburk_Celková rekapitulace_SO 05 vzduchové sanační úpravy propočet_SO 100 kom_Soupis prací" xfId="160" xr:uid="{BA1AA45F-931B-498D-82CF-2F27D39FA205}"/>
    <cellStyle name="_Dostavba školy Nymburk_Celková rekapitulace_SO 05 vzduchové sanační úpravy propočet_SO 101 provizorní DZ" xfId="161" xr:uid="{DCCBC025-53EF-48E4-9711-BA5295D61104}"/>
    <cellStyle name="_Dostavba školy Nymburk_Celková rekapitulace_SO 05 vzduchové sanační úpravy propočet_SO 200" xfId="162" xr:uid="{7DD818FE-B3EA-4C71-BA91-57F9232AA26A}"/>
    <cellStyle name="_Dostavba školy Nymburk_Celková rekapitulace_SO 05 vzduchové sanační úpravy propočet_Soupis prací_SO400 xls" xfId="163" xr:uid="{02241C45-66B2-4908-B64E-6B355FD7731E}"/>
    <cellStyle name="_Dostavba školy Nymburk_Celková rekapitulace_SO 100 kom_Soupis prací" xfId="164" xr:uid="{8A4AE153-7D11-46A9-965F-1A637A784B56}"/>
    <cellStyle name="_Dostavba školy Nymburk_Celková rekapitulace_SO 100-199" xfId="165" xr:uid="{0145D9DE-48A8-4835-B818-5C228CE0FFC5}"/>
    <cellStyle name="_Dostavba školy Nymburk_Celková rekapitulace_SO 101 provizorní DZ" xfId="166" xr:uid="{2EB9CAD3-1B4E-4D48-A818-9F1AB4341303}"/>
    <cellStyle name="_Dostavba školy Nymburk_Celková rekapitulace_SO 20_stavba" xfId="167" xr:uid="{4BA984FE-E660-4127-A60A-9DF9C0C7926D}"/>
    <cellStyle name="_Dostavba školy Nymburk_Celková rekapitulace_SO 200" xfId="168" xr:uid="{8650F314-B77C-462C-A3AB-CE2209B35638}"/>
    <cellStyle name="_Dostavba školy Nymburk_Celková rekapitulace_SO 200-220" xfId="169" xr:uid="{F7053324-5518-4DEC-BF02-9C7DDE5B19A1}"/>
    <cellStyle name="_Dostavba školy Nymburk_Celková rekapitulace_SO 260-270" xfId="170" xr:uid="{6161C12A-F946-4E87-9447-8CB9A8B6ED23}"/>
    <cellStyle name="_Dostavba školy Nymburk_Celková rekapitulace_SO 300-330" xfId="171" xr:uid="{9AA2B51F-5A7E-4CEF-BAA0-6689C676DFF5}"/>
    <cellStyle name="_Dostavba školy Nymburk_Celková rekapitulace_SO 350-365" xfId="172" xr:uid="{B1540950-CDAE-4696-B20B-C71E447F6501}"/>
    <cellStyle name="_Dostavba školy Nymburk_Celková rekapitulace_SO 370" xfId="173" xr:uid="{C2CA629E-3EB8-4947-AE4D-B7B6E76E170E}"/>
    <cellStyle name="_Dostavba školy Nymburk_Celková rekapitulace_SO 440-449" xfId="174" xr:uid="{2467B2FA-2776-400A-A475-8B1EF0632391}"/>
    <cellStyle name="_Dostavba školy Nymburk_Celková rekapitulace_SO 460-469" xfId="175" xr:uid="{8088EA50-8391-4BF8-B53E-43C0A5D4E6D4}"/>
    <cellStyle name="_Dostavba školy Nymburk_Celková rekapitulace_SO 520-536" xfId="176" xr:uid="{0FE84227-7B44-4AEB-AD41-2EE9FC1AF690}"/>
    <cellStyle name="_Dostavba školy Nymburk_Celková rekapitulace_SO 800-809" xfId="177" xr:uid="{A4386F6C-E8CA-4A33-A016-3C54916B21E1}"/>
    <cellStyle name="_Dostavba školy Nymburk_Celková rekapitulace_Soupis prací_SO400 xls" xfId="178" xr:uid="{ACB0569D-B7AC-4159-91BA-C6754E9B30CA}"/>
    <cellStyle name="_Ladronka_2_VV-DVD_kontrola_FINAL" xfId="179" xr:uid="{498A0865-F98A-43DB-9A2D-E434D91CF7B3}"/>
    <cellStyle name="_Ladronka_2_VV-DVD_kontrola_FINAL_002_08_4914_002_01_09_17_002Technicka_specifikace_2etapa" xfId="180" xr:uid="{16346BCB-0604-43F3-8330-D57060EE9E9E}"/>
    <cellStyle name="_Ladronka_2_VV-DVD_kontrola_FINAL_002_08_4914_002_01_09_17_002Technicka_specifikace_2etapa 2" xfId="181" xr:uid="{4D475A0B-E0F6-4A19-94B2-21F1074B203A}"/>
    <cellStyle name="_Ladronka_2_VV-DVD_kontrola_FINAL_002_08_4914_002_01_09_17_002Technicka_specifikace_2etapa_01_010_Soupis_prac_slaboproud" xfId="182" xr:uid="{858F9434-07C7-476B-94D5-5E8FCC24F441}"/>
    <cellStyle name="_Ladronka_2_VV-DVD_kontrola_FINAL_002_08_4914_002_01_09_17_002Technicka_specifikace_2etapa_02_010_Soupis_prac_EZS_k doplnění" xfId="183" xr:uid="{798CB357-926D-4806-B915-A8D5C83DF17B}"/>
    <cellStyle name="_Ladronka_2_VV-DVD_kontrola_FINAL_002_08_4914_002_01_09_17_002Technicka_specifikace_2etapa_5724_DVZ_SO_10-02_oceneny_VV" xfId="184" xr:uid="{B5FFDF1F-B771-471F-9FCE-A260F40AE0F8}"/>
    <cellStyle name="_Ladronka_2_VV-DVD_kontrola_FINAL_002_08_4914_002_01_09_17_002Technicka_specifikace_2etapa_5724_DVZ_SO_10-03_oceneny_VV (2)" xfId="185" xr:uid="{5C83AD15-8D10-4204-A9CB-95867049D44A}"/>
    <cellStyle name="_Ladronka_2_VV-DVD_kontrola_FINAL_002_08_4914_002_01_09_17_002Technicka_specifikace_2etapa_5806_Mustek_Ražby_RO" xfId="186" xr:uid="{D91D11B3-D7EB-4822-B55A-577FF087F705}"/>
    <cellStyle name="_Ladronka_2_VV-DVD_kontrola_FINAL_002_08_4914_002_01_09_17_002Technicka_specifikace_2etapa_6052_Úpravy v terminálu T3_RO_130124" xfId="187" xr:uid="{B4246FE6-5524-4404-A609-88A67577D600}"/>
    <cellStyle name="_Ladronka_2_VV-DVD_kontrola_FINAL_002_08_4914_002_01_09_17_002Technicka_specifikace_2etapa_Liliová_soupis prací" xfId="188" xr:uid="{0F358FBA-F62F-4515-B0ED-8836AB65E94E}"/>
    <cellStyle name="_Ladronka_2_VV-DVD_kontrola_FINAL_002_08_4914_002_01_09_17_002Technicka_specifikace_2etapa_PS94_strojni zarizeni_NR" xfId="189" xr:uid="{903AA976-5561-489E-A293-9D8AFA17ABD3}"/>
    <cellStyle name="_Ladronka_2_VV-DVD_kontrola_FINAL_002_08_4914_002_01_09_17_002Technicka_specifikace_2etapa_rozpočet_" xfId="190" xr:uid="{3CF7B818-D19C-4A0C-AE53-CB615B20001F}"/>
    <cellStyle name="_Ladronka_2_VV-DVD_kontrola_FINAL_002_08_4914_002_01_09_17_002Technicka_specifikace_2etapa_Rozpočet_ stavba_koupaliště Luka" xfId="191" xr:uid="{5837BD34-5BAC-42DC-B92E-5ADE1479D7A0}"/>
    <cellStyle name="_Ladronka_2_VV-DVD_kontrola_FINAL_002_08_4914_002_01_09_17_002Technicka_specifikace_2etapa_rozpočet__PS94_strojni zarizeni_NR" xfId="192" xr:uid="{14A3F154-2631-4977-BDC5-CF2326EC336D}"/>
    <cellStyle name="_Ladronka_2_VV-DVD_kontrola_FINAL_002_08_4914_002_01_09_17_002Technicka_specifikace_2etapa_rozpočet__Rozpočet_ stavba_koupaliště Luka" xfId="193" xr:uid="{0A9D0D0F-E9AB-4B64-AB00-BF29145587B3}"/>
    <cellStyle name="_Ladronka_2_VV-DVD_kontrola_FINAL_002_08_4914_002_01_09_17_002Technicka_specifikace_2etapa_SO 001 Provizorní úpravy ploch pro ZS a DIO" xfId="194" xr:uid="{EA00207C-06F1-4A38-A735-735F9626B1E7}"/>
    <cellStyle name="_Ladronka_2_VV-DVD_kontrola_FINAL_002_08_4914_002_01_09_17_002Technicka_specifikace_2etapa_SO 100 kom_Soupis prací" xfId="195" xr:uid="{A477E418-2735-4018-958E-88541C5005D1}"/>
    <cellStyle name="_Ladronka_2_VV-DVD_kontrola_FINAL_002_08_4914_002_01_09_17_002Technicka_specifikace_2etapa_SO 100 kom_Soupis prací_PS94_strojni zarizeni_NR" xfId="196" xr:uid="{6AD33AA1-41B7-4BEF-A784-947CE66C0022}"/>
    <cellStyle name="_Ladronka_2_VV-DVD_kontrola_FINAL_002_08_4914_002_01_09_17_002Technicka_specifikace_2etapa_SO 100 kom_Soupis prací_Rozpočet_ stavba_koupaliště Luka" xfId="197" xr:uid="{C8796A71-76D7-4299-8AFE-D2DC6451DB09}"/>
    <cellStyle name="_Ladronka_2_VV-DVD_kontrola_FINAL_002_08_4914_002_01_09_17_002Technicka_specifikace_2etapa_SO 101 provizorní DZ" xfId="198" xr:uid="{CD09A672-5777-4BFA-8728-519EE70723D6}"/>
    <cellStyle name="_Ladronka_2_VV-DVD_kontrola_FINAL_002_08_4914_002_01_09_17_002Technicka_specifikace_2etapa_SO 101 provizorní DZ_PS94_strojni zarizeni_NR" xfId="199" xr:uid="{FCFBC3CF-FD5C-486F-96F2-0F5FA87DA3A5}"/>
    <cellStyle name="_Ladronka_2_VV-DVD_kontrola_FINAL_002_08_4914_002_01_09_17_002Technicka_specifikace_2etapa_SO 101 provizorní DZ_Rozpočet_ stavba_koupaliště Luka" xfId="200" xr:uid="{876BC331-31DD-4C83-A8BA-7148A81ADF3A}"/>
    <cellStyle name="_Ladronka_2_VV-DVD_kontrola_FINAL_002_08_4914_002_01_09_17_002Technicka_specifikace_2etapa_SO 103 Dopravní opatření" xfId="201" xr:uid="{216E330C-4EAD-4330-A0D9-E42268A487DB}"/>
    <cellStyle name="_Ladronka_2_VV-DVD_kontrola_FINAL_002_08_4914_002_01_09_17_002Technicka_specifikace_2etapa_SO 104 Opravy vozovek použivaných stavbou" xfId="202" xr:uid="{AFBC2E9D-4365-448A-89EF-D34904195811}"/>
    <cellStyle name="_Ladronka_2_VV-DVD_kontrola_FINAL_002_08_4914_002_01_09_17_002Technicka_specifikace_2etapa_SO 200" xfId="203" xr:uid="{F1308172-CCA6-419D-B5B0-6DB8099FAED7}"/>
    <cellStyle name="_Ladronka_2_VV-DVD_kontrola_FINAL_002_08_4914_002_01_09_17_002Technicka_specifikace_2etapa_SO 200_PS94_strojni zarizeni_NR" xfId="204" xr:uid="{1A8C3849-4D52-4C71-9379-5DEC41547975}"/>
    <cellStyle name="_Ladronka_2_VV-DVD_kontrola_FINAL_002_08_4914_002_01_09_17_002Technicka_specifikace_2etapa_SO 200_Rozpočet_ stavba_koupaliště Luka" xfId="205" xr:uid="{BB76B859-B903-412D-8177-729639AE493C}"/>
    <cellStyle name="_Ladronka_2_VV-DVD_kontrola_FINAL_002_08_4914_002_01_09_17_002Technicka_specifikace_2etapa_SO 465" xfId="206" xr:uid="{B6FB50D6-7E11-4CD3-ADE1-2739703C6262}"/>
    <cellStyle name="_Ladronka_2_VV-DVD_kontrola_FINAL_002_08_4914_002_01_09_17_002Technicka_specifikace_2etapa_SO 802 Obnova ploch po ZS" xfId="207" xr:uid="{7ECD69D7-4320-4C1C-935A-20DAD8B14C8D}"/>
    <cellStyle name="_Ladronka_2_VV-DVD_kontrola_FINAL_002_08_4914_002_01_09_17_002Technicka_specifikace_2etapa_Soupis prací_SO400 xls" xfId="208" xr:uid="{9B243FF6-7EE3-4E14-A579-358361BCE0B3}"/>
    <cellStyle name="_Ladronka_2_VV-DVD_kontrola_FINAL_002_08_4914_002_01_09_17_002Technicka_specifikace_2etapa_Soupis prací_SO400 xls_PS94_strojni zarizeni_NR" xfId="209" xr:uid="{747DF279-EF80-405A-AC36-4E74FBFE753A}"/>
    <cellStyle name="_Ladronka_2_VV-DVD_kontrola_FINAL_002_08_4914_002_01_09_17_002Technicka_specifikace_2etapa_Soupis prací_SO400 xls_Rozpočet_ stavba_koupaliště Luka" xfId="210" xr:uid="{4EE76D44-D192-4EB7-AD7A-81157254E26F}"/>
    <cellStyle name="_Ladronka_2_VV-DVD_kontrola_FINAL_09-13-zbytek" xfId="211" xr:uid="{9B7B55F5-1C6C-4EE7-BD87-9B551FEEE94C}"/>
    <cellStyle name="_Ladronka_2_VV-DVD_kontrola_FINAL_09-13-zbytek 2" xfId="212" xr:uid="{AC21479C-1C09-4635-891B-C2F46ABD894B}"/>
    <cellStyle name="_Ladronka_2_VV-DVD_kontrola_FINAL_09-13-zbytek_01_010_Soupis_prac_slaboproud" xfId="213" xr:uid="{BE32E2D0-BC35-4D96-8050-0CC71D4B6E56}"/>
    <cellStyle name="_Ladronka_2_VV-DVD_kontrola_FINAL_09-13-zbytek_02_010_Soupis_prac_EZS_k doplnění" xfId="214" xr:uid="{75BF5FC5-B4BB-4736-9032-C49331D75C64}"/>
    <cellStyle name="_Ladronka_2_VV-DVD_kontrola_FINAL_09-13-zbytek_5724_DVZ_SO_10-02_oceneny_VV" xfId="215" xr:uid="{E20F62C7-7745-4D7B-8025-926E3B7659F8}"/>
    <cellStyle name="_Ladronka_2_VV-DVD_kontrola_FINAL_09-13-zbytek_5724_DVZ_SO_10-03_oceneny_VV (2)" xfId="216" xr:uid="{E9779B1E-90A5-4306-AE6E-0AB306128177}"/>
    <cellStyle name="_Ladronka_2_VV-DVD_kontrola_FINAL_09-13-zbytek_5806_Mustek_Ražby_RO" xfId="217" xr:uid="{DDFACE40-3A2B-48EC-8F14-3D28590618AB}"/>
    <cellStyle name="_Ladronka_2_VV-DVD_kontrola_FINAL_09-13-zbytek_6052_Úpravy v terminálu T3_RO_130124" xfId="218" xr:uid="{82622F20-26D0-460E-9DBD-71DCF9047120}"/>
    <cellStyle name="_Ladronka_2_VV-DVD_kontrola_FINAL_09-13-zbytek_Liliová_soupis prací" xfId="219" xr:uid="{EEDDB7BA-6C91-4D8C-8151-CA535D898733}"/>
    <cellStyle name="_Ladronka_2_VV-DVD_kontrola_FINAL_09-13-zbytek_PS94_strojni zarizeni_NR" xfId="220" xr:uid="{303EAF6C-14FE-4CBC-8206-8C824ADC3FAE}"/>
    <cellStyle name="_Ladronka_2_VV-DVD_kontrola_FINAL_09-13-zbytek_rozpočet_" xfId="221" xr:uid="{53CD6A34-9FAF-44F2-8144-E7911CC8EFC6}"/>
    <cellStyle name="_Ladronka_2_VV-DVD_kontrola_FINAL_09-13-zbytek_Rozpočet_ stavba_koupaliště Luka" xfId="222" xr:uid="{3E74B084-5BBE-4D1D-9FC9-EF78B3BDD922}"/>
    <cellStyle name="_Ladronka_2_VV-DVD_kontrola_FINAL_09-13-zbytek_rozpočet__PS94_strojni zarizeni_NR" xfId="223" xr:uid="{22040660-1928-4B34-A30E-E7930C2AE381}"/>
    <cellStyle name="_Ladronka_2_VV-DVD_kontrola_FINAL_09-13-zbytek_rozpočet__Rozpočet_ stavba_koupaliště Luka" xfId="224" xr:uid="{36258CD1-62C3-43D7-A269-E08A986070CD}"/>
    <cellStyle name="_Ladronka_2_VV-DVD_kontrola_FINAL_09-13-zbytek_SO 001 Provizorní úpravy ploch pro ZS a DIO" xfId="225" xr:uid="{22377510-1919-4A77-B8FA-4CA7209808D3}"/>
    <cellStyle name="_Ladronka_2_VV-DVD_kontrola_FINAL_09-13-zbytek_SO 100 kom_Soupis prací" xfId="226" xr:uid="{978F4816-DBBC-4C12-8F7D-2AA2D4B3C8C3}"/>
    <cellStyle name="_Ladronka_2_VV-DVD_kontrola_FINAL_09-13-zbytek_SO 100 kom_Soupis prací_PS94_strojni zarizeni_NR" xfId="227" xr:uid="{8FC3BB15-1161-408D-9D4A-67E3AF2A1A48}"/>
    <cellStyle name="_Ladronka_2_VV-DVD_kontrola_FINAL_09-13-zbytek_SO 100 kom_Soupis prací_Rozpočet_ stavba_koupaliště Luka" xfId="228" xr:uid="{8CB60525-AD58-4215-826C-612E015B1A7B}"/>
    <cellStyle name="_Ladronka_2_VV-DVD_kontrola_FINAL_09-13-zbytek_SO 101 provizorní DZ" xfId="229" xr:uid="{AABF7B99-5755-4684-875D-158BFFDBEF7C}"/>
    <cellStyle name="_Ladronka_2_VV-DVD_kontrola_FINAL_09-13-zbytek_SO 101 provizorní DZ_PS94_strojni zarizeni_NR" xfId="230" xr:uid="{B54AE90B-9062-493D-8D21-2BFB74BAC4DF}"/>
    <cellStyle name="_Ladronka_2_VV-DVD_kontrola_FINAL_09-13-zbytek_SO 101 provizorní DZ_Rozpočet_ stavba_koupaliště Luka" xfId="231" xr:uid="{FB076BF6-60C0-445B-9D46-208EB7F2F735}"/>
    <cellStyle name="_Ladronka_2_VV-DVD_kontrola_FINAL_09-13-zbytek_SO 103 Dopravní opatření" xfId="232" xr:uid="{2F9BC5E4-7E3E-498B-AA4C-EBD76602AA8E}"/>
    <cellStyle name="_Ladronka_2_VV-DVD_kontrola_FINAL_09-13-zbytek_SO 104 Opravy vozovek použivaných stavbou" xfId="233" xr:uid="{84C81C27-729E-4164-8EA8-2FCDFBFDEB42}"/>
    <cellStyle name="_Ladronka_2_VV-DVD_kontrola_FINAL_09-13-zbytek_SO 200" xfId="234" xr:uid="{7A0EB9B4-E519-47EF-97FE-C26E9F0A81E7}"/>
    <cellStyle name="_Ladronka_2_VV-DVD_kontrola_FINAL_09-13-zbytek_SO 200_PS94_strojni zarizeni_NR" xfId="235" xr:uid="{64FF85AD-DD1E-47C8-8858-8C77C0B67CDB}"/>
    <cellStyle name="_Ladronka_2_VV-DVD_kontrola_FINAL_09-13-zbytek_SO 200_Rozpočet_ stavba_koupaliště Luka" xfId="236" xr:uid="{9F3CC0BC-7890-4425-9A37-9667892BE4AF}"/>
    <cellStyle name="_Ladronka_2_VV-DVD_kontrola_FINAL_09-13-zbytek_SO 465" xfId="237" xr:uid="{EE7A2EDC-066E-48A7-8DE8-3EE7F38544B8}"/>
    <cellStyle name="_Ladronka_2_VV-DVD_kontrola_FINAL_09-13-zbytek_SO 802 Obnova ploch po ZS" xfId="238" xr:uid="{04A5D423-2EC2-45F0-96D8-7DDD405D1F3D}"/>
    <cellStyle name="_Ladronka_2_VV-DVD_kontrola_FINAL_09-13-zbytek_Soupis prací_SO400 xls" xfId="239" xr:uid="{30A4A3A1-EC63-4BB6-9B80-BEE5D88FB658}"/>
    <cellStyle name="_Ladronka_2_VV-DVD_kontrola_FINAL_09-13-zbytek_Soupis prací_SO400 xls_PS94_strojni zarizeni_NR" xfId="240" xr:uid="{FE10B3F9-DE10-4726-95B9-C63BD235E478}"/>
    <cellStyle name="_Ladronka_2_VV-DVD_kontrola_FINAL_09-13-zbytek_Soupis prací_SO400 xls_Rozpočet_ stavba_koupaliště Luka" xfId="241" xr:uid="{8B8CB66D-BA31-4564-B4E0-F7A137817E22}"/>
    <cellStyle name="_Ladronka_2_VV-DVD_kontrola_FINAL_09-17" xfId="242" xr:uid="{DEEC266C-1A67-40E1-9D09-EE66C0284CA0}"/>
    <cellStyle name="_Ladronka_2_VV-DVD_kontrola_FINAL_09-17 2" xfId="243" xr:uid="{CD39C965-ABDE-4BF4-A601-1278FA416194}"/>
    <cellStyle name="_Ladronka_2_VV-DVD_kontrola_FINAL_09-17_01_010_Soupis_prac_slaboproud" xfId="244" xr:uid="{FBEC1F62-9228-4820-AEDA-72DB2C70CDC5}"/>
    <cellStyle name="_Ladronka_2_VV-DVD_kontrola_FINAL_09-17_02_010_Soupis_prac_EZS_k doplnění" xfId="245" xr:uid="{2E80346B-C33D-43A8-92B3-9628BF39C60E}"/>
    <cellStyle name="_Ladronka_2_VV-DVD_kontrola_FINAL_09-17_5724_DVZ_SO_10-02_oceneny_VV" xfId="246" xr:uid="{3911BF4D-5654-4C2F-9660-1CD13D59CED2}"/>
    <cellStyle name="_Ladronka_2_VV-DVD_kontrola_FINAL_09-17_5724_DVZ_SO_10-03_oceneny_VV (2)" xfId="247" xr:uid="{687395FD-EA52-446E-BD05-C51193ED1A92}"/>
    <cellStyle name="_Ladronka_2_VV-DVD_kontrola_FINAL_09-17_5806_Mustek_Ražby_RO" xfId="248" xr:uid="{BA903190-E196-434C-8BEA-85E8D791E4BE}"/>
    <cellStyle name="_Ladronka_2_VV-DVD_kontrola_FINAL_09-17_6052_Úpravy v terminálu T3_RO_130124" xfId="249" xr:uid="{4437BA22-4F5B-45C4-B332-27BB90D22242}"/>
    <cellStyle name="_Ladronka_2_VV-DVD_kontrola_FINAL_09-17_Liliová_soupis prací" xfId="250" xr:uid="{2C722BDB-5288-4ACF-9830-F0035865091B}"/>
    <cellStyle name="_Ladronka_2_VV-DVD_kontrola_FINAL_09-17_PS94_strojni zarizeni_NR" xfId="251" xr:uid="{D7C9FD3C-84BE-45AF-84B0-EB6FFE3F1378}"/>
    <cellStyle name="_Ladronka_2_VV-DVD_kontrola_FINAL_09-17_rozpočet_" xfId="252" xr:uid="{AFF00136-9A48-4915-84BA-66F6412CBD0B}"/>
    <cellStyle name="_Ladronka_2_VV-DVD_kontrola_FINAL_09-17_Rozpočet_ stavba_koupaliště Luka" xfId="253" xr:uid="{82258191-7126-49A8-8076-E0582F113969}"/>
    <cellStyle name="_Ladronka_2_VV-DVD_kontrola_FINAL_09-17_rozpočet__PS94_strojni zarizeni_NR" xfId="254" xr:uid="{941018A5-5007-44C4-ACEF-2C7343424556}"/>
    <cellStyle name="_Ladronka_2_VV-DVD_kontrola_FINAL_09-17_rozpočet__Rozpočet_ stavba_koupaliště Luka" xfId="255" xr:uid="{8FB150B2-C045-44B4-A6B8-DC459E0B2FC8}"/>
    <cellStyle name="_Ladronka_2_VV-DVD_kontrola_FINAL_09-17_SO 001 Provizorní úpravy ploch pro ZS a DIO" xfId="256" xr:uid="{54183473-BE48-4209-9DC7-8A06ECDED00B}"/>
    <cellStyle name="_Ladronka_2_VV-DVD_kontrola_FINAL_09-17_SO 100 kom_Soupis prací" xfId="257" xr:uid="{28EB68CD-0C7B-41FA-9333-2770FEB1B823}"/>
    <cellStyle name="_Ladronka_2_VV-DVD_kontrola_FINAL_09-17_SO 100 kom_Soupis prací_PS94_strojni zarizeni_NR" xfId="258" xr:uid="{A9DCA9B5-4C76-4FC7-AF04-7766C4C4ACE7}"/>
    <cellStyle name="_Ladronka_2_VV-DVD_kontrola_FINAL_09-17_SO 100 kom_Soupis prací_Rozpočet_ stavba_koupaliště Luka" xfId="259" xr:uid="{044613D3-DE58-40D3-8EF6-0C767EAE636C}"/>
    <cellStyle name="_Ladronka_2_VV-DVD_kontrola_FINAL_09-17_SO 101 provizorní DZ" xfId="260" xr:uid="{4E9F5D77-667F-46C4-A6E0-0E361A2755D2}"/>
    <cellStyle name="_Ladronka_2_VV-DVD_kontrola_FINAL_09-17_SO 101 provizorní DZ_PS94_strojni zarizeni_NR" xfId="261" xr:uid="{EF451E92-0C13-4515-A412-AF7854DFA33C}"/>
    <cellStyle name="_Ladronka_2_VV-DVD_kontrola_FINAL_09-17_SO 101 provizorní DZ_Rozpočet_ stavba_koupaliště Luka" xfId="262" xr:uid="{D715967A-E720-4BD5-B80A-26DB6F7E8F73}"/>
    <cellStyle name="_Ladronka_2_VV-DVD_kontrola_FINAL_09-17_SO 103 Dopravní opatření" xfId="263" xr:uid="{8EE42837-CA34-4270-A82F-AE6EC86569BD}"/>
    <cellStyle name="_Ladronka_2_VV-DVD_kontrola_FINAL_09-17_SO 104 Opravy vozovek použivaných stavbou" xfId="264" xr:uid="{0976477B-69EC-4C74-8959-B892BFFDD7A9}"/>
    <cellStyle name="_Ladronka_2_VV-DVD_kontrola_FINAL_09-17_SO 200" xfId="265" xr:uid="{B302D231-D17B-4721-899F-644633C6CFC3}"/>
    <cellStyle name="_Ladronka_2_VV-DVD_kontrola_FINAL_09-17_SO 200_PS94_strojni zarizeni_NR" xfId="266" xr:uid="{B5785A5F-05E5-40D1-A6D2-846E718E4830}"/>
    <cellStyle name="_Ladronka_2_VV-DVD_kontrola_FINAL_09-17_SO 200_Rozpočet_ stavba_koupaliště Luka" xfId="267" xr:uid="{9DCDC0CE-EFB7-4994-8B40-E03ADB98802E}"/>
    <cellStyle name="_Ladronka_2_VV-DVD_kontrola_FINAL_09-17_SO 465" xfId="268" xr:uid="{1BBB1C57-3A2F-4847-AE03-DD158711A9DA}"/>
    <cellStyle name="_Ladronka_2_VV-DVD_kontrola_FINAL_09-17_SO 802 Obnova ploch po ZS" xfId="269" xr:uid="{948551D8-AB4B-49EE-8811-DC39E6EE6B2F}"/>
    <cellStyle name="_Ladronka_2_VV-DVD_kontrola_FINAL_09-17_Soupis prací_SO400 xls" xfId="270" xr:uid="{3EBB2FAD-C791-49B4-8EBE-7485191DCD15}"/>
    <cellStyle name="_Ladronka_2_VV-DVD_kontrola_FINAL_09-17_Soupis prací_SO400 xls_PS94_strojni zarizeni_NR" xfId="271" xr:uid="{250313FF-9E5F-49CB-B1C1-06B897F5AF7B}"/>
    <cellStyle name="_Ladronka_2_VV-DVD_kontrola_FINAL_09-17_Soupis prací_SO400 xls_Rozpočet_ stavba_koupaliště Luka" xfId="272" xr:uid="{01EBA32E-733E-4749-A840-4B848187DE3B}"/>
    <cellStyle name="_Ladronka_2_VV-DVD_kontrola_FINAL_SO 05 interiér propočet" xfId="273" xr:uid="{8ECB24BE-5DE3-4A49-AE55-7435879CE59D}"/>
    <cellStyle name="_Ladronka_2_VV-DVD_kontrola_FINAL_SO 05 interiér propočet 2" xfId="274" xr:uid="{2ECBB683-5DE4-4A31-98CF-83BD5C196F3D}"/>
    <cellStyle name="_Ladronka_2_VV-DVD_kontrola_FINAL_SO 05 interiér propočet_01_010_Soupis_prac_slaboproud" xfId="275" xr:uid="{CDA447AE-BE58-428E-95E7-B0771CC2757A}"/>
    <cellStyle name="_Ladronka_2_VV-DVD_kontrola_FINAL_SO 05 interiér propočet_02_010_Soupis_prac_EZS_k doplnění" xfId="276" xr:uid="{8BC5D06D-4456-46A0-8542-144A6CFEAFFD}"/>
    <cellStyle name="_Ladronka_2_VV-DVD_kontrola_FINAL_SO 05 interiér propočet_5724_DVZ_SO_10-02_oceneny_VV" xfId="277" xr:uid="{FE930BED-CB9C-4D2D-A4A1-57C240202321}"/>
    <cellStyle name="_Ladronka_2_VV-DVD_kontrola_FINAL_SO 05 interiér propočet_5724_DVZ_SO_10-03_oceneny_VV (2)" xfId="278" xr:uid="{E5CDAFA4-1574-4B9C-8861-4708788172F2}"/>
    <cellStyle name="_Ladronka_2_VV-DVD_kontrola_FINAL_SO 05 interiér propočet_5806_Mustek_Ražby_RO" xfId="279" xr:uid="{4CBF53D9-A41E-4CD1-A622-F36BA4AE2AE3}"/>
    <cellStyle name="_Ladronka_2_VV-DVD_kontrola_FINAL_SO 05 interiér propočet_6052_Úpravy v terminálu T3_RO_130124" xfId="280" xr:uid="{EB2ADCE9-594F-4CE2-8AE8-F1CFA21256C6}"/>
    <cellStyle name="_Ladronka_2_VV-DVD_kontrola_FINAL_SO 05 interiér propočet_Liliová_soupis prací" xfId="281" xr:uid="{5F06603D-B1FA-40C5-A103-A8684C302F74}"/>
    <cellStyle name="_Ladronka_2_VV-DVD_kontrola_FINAL_SO 05 interiér propočet_PS94_strojni zarizeni_NR" xfId="282" xr:uid="{936F4371-5789-4107-A859-3E51A783AA4E}"/>
    <cellStyle name="_Ladronka_2_VV-DVD_kontrola_FINAL_SO 05 interiér propočet_rozpočet_" xfId="283" xr:uid="{F202D151-D52A-4FE4-AA86-2DC7EE10F21F}"/>
    <cellStyle name="_Ladronka_2_VV-DVD_kontrola_FINAL_SO 05 interiér propočet_Rozpočet_ stavba_koupaliště Luka" xfId="284" xr:uid="{4C7D8CFD-97B0-4FCE-AA95-BEF264045B64}"/>
    <cellStyle name="_Ladronka_2_VV-DVD_kontrola_FINAL_SO 05 interiér propočet_rozpočet__PS94_strojni zarizeni_NR" xfId="285" xr:uid="{4A237C43-A895-4A89-8D8F-1320BFD57545}"/>
    <cellStyle name="_Ladronka_2_VV-DVD_kontrola_FINAL_SO 05 interiér propočet_rozpočet__Rozpočet_ stavba_koupaliště Luka" xfId="286" xr:uid="{A1B75CBB-A858-4DA6-A0B7-6D443E76674B}"/>
    <cellStyle name="_Ladronka_2_VV-DVD_kontrola_FINAL_SO 05 interiér propočet_SO 001 Provizorní úpravy ploch pro ZS a DIO" xfId="287" xr:uid="{A583BBDF-8942-4F40-929E-C53CE8D7F1D1}"/>
    <cellStyle name="_Ladronka_2_VV-DVD_kontrola_FINAL_SO 05 interiér propočet_SO 100 kom_Soupis prací" xfId="288" xr:uid="{0BF843DC-888A-4ED8-9C52-5F9317E89230}"/>
    <cellStyle name="_Ladronka_2_VV-DVD_kontrola_FINAL_SO 05 interiér propočet_SO 100 kom_Soupis prací_PS94_strojni zarizeni_NR" xfId="289" xr:uid="{7875984E-9F41-4769-85DA-C37DE0DEB41D}"/>
    <cellStyle name="_Ladronka_2_VV-DVD_kontrola_FINAL_SO 05 interiér propočet_SO 100 kom_Soupis prací_Rozpočet_ stavba_koupaliště Luka" xfId="290" xr:uid="{26F74A79-D159-4AAF-B8FE-16B4D25C7F57}"/>
    <cellStyle name="_Ladronka_2_VV-DVD_kontrola_FINAL_SO 05 interiér propočet_SO 101 provizorní DZ" xfId="291" xr:uid="{44940BD7-29F2-45CC-8640-80DA1D6B5098}"/>
    <cellStyle name="_Ladronka_2_VV-DVD_kontrola_FINAL_SO 05 interiér propočet_SO 101 provizorní DZ_PS94_strojni zarizeni_NR" xfId="292" xr:uid="{F1AEEBB1-26D0-4570-BD62-60C1BC732F01}"/>
    <cellStyle name="_Ladronka_2_VV-DVD_kontrola_FINAL_SO 05 interiér propočet_SO 101 provizorní DZ_Rozpočet_ stavba_koupaliště Luka" xfId="293" xr:uid="{8ABAD818-8A60-4BA4-AFF8-B318324B694F}"/>
    <cellStyle name="_Ladronka_2_VV-DVD_kontrola_FINAL_SO 05 interiér propočet_SO 103 Dopravní opatření" xfId="294" xr:uid="{BAA28D44-1541-4B1B-B9F6-F27F206A5B21}"/>
    <cellStyle name="_Ladronka_2_VV-DVD_kontrola_FINAL_SO 05 interiér propočet_SO 104 Opravy vozovek použivaných stavbou" xfId="295" xr:uid="{7EAE0901-22B4-42D5-99F4-B6EE84150F27}"/>
    <cellStyle name="_Ladronka_2_VV-DVD_kontrola_FINAL_SO 05 interiér propočet_SO 200" xfId="296" xr:uid="{BF4AB5EE-4725-4511-93E6-FCB6C7C78EF9}"/>
    <cellStyle name="_Ladronka_2_VV-DVD_kontrola_FINAL_SO 05 interiér propočet_SO 200_PS94_strojni zarizeni_NR" xfId="297" xr:uid="{63E8EFDB-6B74-4102-A2AB-9B01C3DBE0D9}"/>
    <cellStyle name="_Ladronka_2_VV-DVD_kontrola_FINAL_SO 05 interiér propočet_SO 200_Rozpočet_ stavba_koupaliště Luka" xfId="298" xr:uid="{DB4C19FA-A3C1-40D4-9AA0-B4ACC583CB40}"/>
    <cellStyle name="_Ladronka_2_VV-DVD_kontrola_FINAL_SO 05 interiér propočet_SO 465" xfId="299" xr:uid="{D057DE63-3D10-444C-8A2E-9600383F7D51}"/>
    <cellStyle name="_Ladronka_2_VV-DVD_kontrola_FINAL_SO 05 interiér propočet_SO 802 Obnova ploch po ZS" xfId="300" xr:uid="{35B013EF-57AF-431D-A1AA-5A774B8A8C8D}"/>
    <cellStyle name="_Ladronka_2_VV-DVD_kontrola_FINAL_SO 05 interiér propočet_Soupis prací_SO400 xls" xfId="301" xr:uid="{B5EBE01E-12CA-499A-B03F-D5A75EAF0F47}"/>
    <cellStyle name="_Ladronka_2_VV-DVD_kontrola_FINAL_SO 05 interiér propočet_Soupis prací_SO400 xls_PS94_strojni zarizeni_NR" xfId="302" xr:uid="{A711DFF4-3AF5-47B7-9078-7C241ECCD926}"/>
    <cellStyle name="_Ladronka_2_VV-DVD_kontrola_FINAL_SO 05 interiér propočet_Soupis prací_SO400 xls_Rozpočet_ stavba_koupaliště Luka" xfId="303" xr:uid="{A5915D77-B9F1-422A-BB1C-DEFF53D65746}"/>
    <cellStyle name="_Ladronka_2_VV-DVD_kontrola_FINAL_SO 05 střecha propočet" xfId="304" xr:uid="{D3CCCAD0-6E1A-4A22-9D0C-39B8C9C615C7}"/>
    <cellStyle name="_Ladronka_2_VV-DVD_kontrola_FINAL_SO 05 střecha propočet 2" xfId="305" xr:uid="{BFF4866E-FB55-4B9B-AF43-11833FB6CE99}"/>
    <cellStyle name="_Ladronka_2_VV-DVD_kontrola_FINAL_SO 05 střecha propočet_01_010_Soupis_prac_slaboproud" xfId="306" xr:uid="{4C43DA8F-0B95-4D78-B545-948B81D2AFB6}"/>
    <cellStyle name="_Ladronka_2_VV-DVD_kontrola_FINAL_SO 05 střecha propočet_02_010_Soupis_prac_EZS_k doplnění" xfId="307" xr:uid="{49C7F7DC-0506-4070-BA1C-FFADDA4E48E4}"/>
    <cellStyle name="_Ladronka_2_VV-DVD_kontrola_FINAL_SO 05 střecha propočet_5724_DVZ_SO_10-02_oceneny_VV" xfId="308" xr:uid="{7C6293B2-0F3D-4E26-AEB1-CAA12F478892}"/>
    <cellStyle name="_Ladronka_2_VV-DVD_kontrola_FINAL_SO 05 střecha propočet_5724_DVZ_SO_10-03_oceneny_VV (2)" xfId="309" xr:uid="{ACBBD019-75A7-45DE-B948-7717DC2C79B5}"/>
    <cellStyle name="_Ladronka_2_VV-DVD_kontrola_FINAL_SO 05 střecha propočet_5806_Mustek_Ražby_RO" xfId="310" xr:uid="{0E0B2A9B-5745-4282-AFC7-4E5DA99F7C56}"/>
    <cellStyle name="_Ladronka_2_VV-DVD_kontrola_FINAL_SO 05 střecha propočet_6052_Úpravy v terminálu T3_RO_130124" xfId="311" xr:uid="{FF344FA3-7003-4943-AD98-2E8F38F8953C}"/>
    <cellStyle name="_Ladronka_2_VV-DVD_kontrola_FINAL_SO 05 střecha propočet_Liliová_soupis prací" xfId="312" xr:uid="{3308A181-26A2-459A-BD00-C566F130E3A8}"/>
    <cellStyle name="_Ladronka_2_VV-DVD_kontrola_FINAL_SO 05 střecha propočet_PS94_strojni zarizeni_NR" xfId="313" xr:uid="{CBACDE89-2571-4720-B4E0-036F9D17ABD0}"/>
    <cellStyle name="_Ladronka_2_VV-DVD_kontrola_FINAL_SO 05 střecha propočet_rozpočet_" xfId="314" xr:uid="{0325B118-0950-472C-A9D9-45DAE86C1957}"/>
    <cellStyle name="_Ladronka_2_VV-DVD_kontrola_FINAL_SO 05 střecha propočet_Rozpočet_ stavba_koupaliště Luka" xfId="315" xr:uid="{FD51EE2A-615D-4AED-A851-BAE34E4C492C}"/>
    <cellStyle name="_Ladronka_2_VV-DVD_kontrola_FINAL_SO 05 střecha propočet_rozpočet__PS94_strojni zarizeni_NR" xfId="316" xr:uid="{93C10526-94EE-4A38-82FE-B6236CBC3F00}"/>
    <cellStyle name="_Ladronka_2_VV-DVD_kontrola_FINAL_SO 05 střecha propočet_rozpočet__Rozpočet_ stavba_koupaliště Luka" xfId="317" xr:uid="{530D12BD-3E7E-4E86-ABF2-48BF782BC223}"/>
    <cellStyle name="_Ladronka_2_VV-DVD_kontrola_FINAL_SO 05 střecha propočet_SO 001 Provizorní úpravy ploch pro ZS a DIO" xfId="318" xr:uid="{75B8CE52-3759-4615-967C-CAF934C72910}"/>
    <cellStyle name="_Ladronka_2_VV-DVD_kontrola_FINAL_SO 05 střecha propočet_SO 100 kom_Soupis prací" xfId="319" xr:uid="{4C371D54-1B36-4C27-A5A4-CF09BF06D13D}"/>
    <cellStyle name="_Ladronka_2_VV-DVD_kontrola_FINAL_SO 05 střecha propočet_SO 100 kom_Soupis prací_PS94_strojni zarizeni_NR" xfId="320" xr:uid="{F6E4B059-C0BF-46BE-B08D-767982BB3CEC}"/>
    <cellStyle name="_Ladronka_2_VV-DVD_kontrola_FINAL_SO 05 střecha propočet_SO 100 kom_Soupis prací_Rozpočet_ stavba_koupaliště Luka" xfId="321" xr:uid="{6A78D1D1-5691-4465-A0A9-BB2CE4CE5CE4}"/>
    <cellStyle name="_Ladronka_2_VV-DVD_kontrola_FINAL_SO 05 střecha propočet_SO 101 provizorní DZ" xfId="322" xr:uid="{66685E51-22FB-457B-9E72-E52242E3AB7C}"/>
    <cellStyle name="_Ladronka_2_VV-DVD_kontrola_FINAL_SO 05 střecha propočet_SO 101 provizorní DZ_PS94_strojni zarizeni_NR" xfId="323" xr:uid="{77C70E30-E253-44E2-9A64-8BA6D029A82C}"/>
    <cellStyle name="_Ladronka_2_VV-DVD_kontrola_FINAL_SO 05 střecha propočet_SO 101 provizorní DZ_Rozpočet_ stavba_koupaliště Luka" xfId="324" xr:uid="{8573455B-8E70-4D67-A2A2-52B8947BFA55}"/>
    <cellStyle name="_Ladronka_2_VV-DVD_kontrola_FINAL_SO 05 střecha propočet_SO 103 Dopravní opatření" xfId="325" xr:uid="{7D5AA20F-D250-4F59-A124-20DD6244A49F}"/>
    <cellStyle name="_Ladronka_2_VV-DVD_kontrola_FINAL_SO 05 střecha propočet_SO 104 Opravy vozovek použivaných stavbou" xfId="326" xr:uid="{64A8624D-0377-4881-8280-2BEE94B418B4}"/>
    <cellStyle name="_Ladronka_2_VV-DVD_kontrola_FINAL_SO 05 střecha propočet_SO 200" xfId="327" xr:uid="{09FB3188-4C25-4946-AC12-DDA842C2D497}"/>
    <cellStyle name="_Ladronka_2_VV-DVD_kontrola_FINAL_SO 05 střecha propočet_SO 200_PS94_strojni zarizeni_NR" xfId="328" xr:uid="{DA97F248-9609-48C4-A2F2-F5E5B6FDC260}"/>
    <cellStyle name="_Ladronka_2_VV-DVD_kontrola_FINAL_SO 05 střecha propočet_SO 200_Rozpočet_ stavba_koupaliště Luka" xfId="329" xr:uid="{EC28AC05-F537-4651-A899-0A3FB97EFE7C}"/>
    <cellStyle name="_Ladronka_2_VV-DVD_kontrola_FINAL_SO 05 střecha propočet_SO 465" xfId="330" xr:uid="{199C18F4-750D-491B-BE37-31C480D26E47}"/>
    <cellStyle name="_Ladronka_2_VV-DVD_kontrola_FINAL_SO 05 střecha propočet_SO 802 Obnova ploch po ZS" xfId="331" xr:uid="{2B27958F-F881-47F1-A20D-8BF1984E3D4C}"/>
    <cellStyle name="_Ladronka_2_VV-DVD_kontrola_FINAL_SO 05 střecha propočet_Soupis prací_SO400 xls" xfId="332" xr:uid="{6AE3ABC7-1773-4F73-BBA5-4BA019DD65C0}"/>
    <cellStyle name="_Ladronka_2_VV-DVD_kontrola_FINAL_SO 05 střecha propočet_Soupis prací_SO400 xls_PS94_strojni zarizeni_NR" xfId="333" xr:uid="{CD0B620A-8B2F-4DA3-A7D5-DA64122E0CF5}"/>
    <cellStyle name="_Ladronka_2_VV-DVD_kontrola_FINAL_SO 05 střecha propočet_Soupis prací_SO400 xls_Rozpočet_ stavba_koupaliště Luka" xfId="334" xr:uid="{4E181077-4478-46D1-9416-EB82C430CB23}"/>
    <cellStyle name="_Ladronka_2_VV-DVD_kontrola_FINAL_SO 05 vzduchové sanační úpravy propočet" xfId="335" xr:uid="{3D74CA03-4CFF-4CBF-816F-786197CE72A8}"/>
    <cellStyle name="_Ladronka_2_VV-DVD_kontrola_FINAL_SO 05 vzduchové sanační úpravy propočet 2" xfId="336" xr:uid="{1BE5BDC7-9C56-4E82-A4E3-04DF7C309C32}"/>
    <cellStyle name="_Ladronka_2_VV-DVD_kontrola_FINAL_SO 05 vzduchové sanační úpravy propočet_01_010_Soupis_prac_slaboproud" xfId="337" xr:uid="{0922D41A-7DD4-498F-8AF6-D36F71A05D87}"/>
    <cellStyle name="_Ladronka_2_VV-DVD_kontrola_FINAL_SO 05 vzduchové sanační úpravy propočet_02_010_Soupis_prac_EZS_k doplnění" xfId="338" xr:uid="{AF8C5F41-EDDA-4AB3-BBE5-29B7EF9295E0}"/>
    <cellStyle name="_Ladronka_2_VV-DVD_kontrola_FINAL_SO 05 vzduchové sanační úpravy propočet_5724_DVZ_SO_10-02_oceneny_VV" xfId="339" xr:uid="{2607DC00-9A05-47E8-A7A3-D9AE22F8380F}"/>
    <cellStyle name="_Ladronka_2_VV-DVD_kontrola_FINAL_SO 05 vzduchové sanační úpravy propočet_5724_DVZ_SO_10-03_oceneny_VV (2)" xfId="340" xr:uid="{F1E2B5BB-CD23-4CC4-9B89-4BACDF1628AF}"/>
    <cellStyle name="_Ladronka_2_VV-DVD_kontrola_FINAL_SO 05 vzduchové sanační úpravy propočet_5806_Mustek_Ražby_RO" xfId="341" xr:uid="{D15F31DC-53F2-48F1-9048-FA2F3E66161C}"/>
    <cellStyle name="_Ladronka_2_VV-DVD_kontrola_FINAL_SO 05 vzduchové sanační úpravy propočet_6052_Úpravy v terminálu T3_RO_130124" xfId="342" xr:uid="{B185A4EA-AED8-4653-8264-F7A30F9BE231}"/>
    <cellStyle name="_Ladronka_2_VV-DVD_kontrola_FINAL_SO 05 vzduchové sanační úpravy propočet_Liliová_soupis prací" xfId="343" xr:uid="{AD06604F-2C08-4D9C-8C72-459B67964298}"/>
    <cellStyle name="_Ladronka_2_VV-DVD_kontrola_FINAL_SO 05 vzduchové sanační úpravy propočet_PS94_strojni zarizeni_NR" xfId="344" xr:uid="{C7A47104-98B0-4194-B8D7-0DC3E293E601}"/>
    <cellStyle name="_Ladronka_2_VV-DVD_kontrola_FINAL_SO 05 vzduchové sanační úpravy propočet_rozpočet_" xfId="345" xr:uid="{4CAA23DF-2428-40AF-B2F1-A272E4C1A64B}"/>
    <cellStyle name="_Ladronka_2_VV-DVD_kontrola_FINAL_SO 05 vzduchové sanační úpravy propočet_Rozpočet_ stavba_koupaliště Luka" xfId="346" xr:uid="{4FD7BF92-4B66-4839-9AD1-DF00FFB224F5}"/>
    <cellStyle name="_Ladronka_2_VV-DVD_kontrola_FINAL_SO 05 vzduchové sanační úpravy propočet_rozpočet__PS94_strojni zarizeni_NR" xfId="347" xr:uid="{410100B0-AF8F-4FAA-9DA0-9EABC8C55615}"/>
    <cellStyle name="_Ladronka_2_VV-DVD_kontrola_FINAL_SO 05 vzduchové sanační úpravy propočet_rozpočet__Rozpočet_ stavba_koupaliště Luka" xfId="348" xr:uid="{ADEE5316-C7E8-4003-B725-C2F9292A104E}"/>
    <cellStyle name="_Ladronka_2_VV-DVD_kontrola_FINAL_SO 05 vzduchové sanační úpravy propočet_SO 001 Provizorní úpravy ploch pro ZS a DIO" xfId="349" xr:uid="{DB5E2570-68FC-458E-823B-80CF06EBC501}"/>
    <cellStyle name="_Ladronka_2_VV-DVD_kontrola_FINAL_SO 05 vzduchové sanační úpravy propočet_SO 100 kom_Soupis prací" xfId="350" xr:uid="{86FFF964-6653-4B9A-9173-3D0D7014967D}"/>
    <cellStyle name="_Ladronka_2_VV-DVD_kontrola_FINAL_SO 05 vzduchové sanační úpravy propočet_SO 100 kom_Soupis prací_PS94_strojni zarizeni_NR" xfId="351" xr:uid="{ECF376E9-857F-4753-9777-A8373AFBA6C5}"/>
    <cellStyle name="_Ladronka_2_VV-DVD_kontrola_FINAL_SO 05 vzduchové sanační úpravy propočet_SO 100 kom_Soupis prací_Rozpočet_ stavba_koupaliště Luka" xfId="352" xr:uid="{FBF5E697-7F42-42C6-A3B0-4E405B706C3D}"/>
    <cellStyle name="_Ladronka_2_VV-DVD_kontrola_FINAL_SO 05 vzduchové sanační úpravy propočet_SO 101 provizorní DZ" xfId="353" xr:uid="{A57BAAB7-3863-4061-ADEB-886FFF3119D7}"/>
    <cellStyle name="_Ladronka_2_VV-DVD_kontrola_FINAL_SO 05 vzduchové sanační úpravy propočet_SO 101 provizorní DZ_PS94_strojni zarizeni_NR" xfId="354" xr:uid="{A56B55FF-660D-498C-8A32-3CA73BC7CE79}"/>
    <cellStyle name="_Ladronka_2_VV-DVD_kontrola_FINAL_SO 05 vzduchové sanační úpravy propočet_SO 101 provizorní DZ_Rozpočet_ stavba_koupaliště Luka" xfId="355" xr:uid="{3C1035D1-6B5B-4505-BAE5-E0A64B270CB9}"/>
    <cellStyle name="_Ladronka_2_VV-DVD_kontrola_FINAL_SO 05 vzduchové sanační úpravy propočet_SO 103 Dopravní opatření" xfId="356" xr:uid="{5D83AC04-27A3-43C2-8AF0-2C86D3C94282}"/>
    <cellStyle name="_Ladronka_2_VV-DVD_kontrola_FINAL_SO 05 vzduchové sanační úpravy propočet_SO 104 Opravy vozovek použivaných stavbou" xfId="357" xr:uid="{6A034779-055A-42D4-A8AA-E198F4F30AF9}"/>
    <cellStyle name="_Ladronka_2_VV-DVD_kontrola_FINAL_SO 05 vzduchové sanační úpravy propočet_SO 200" xfId="358" xr:uid="{B4E47FFC-8B32-4872-A178-A72C93CF7AF3}"/>
    <cellStyle name="_Ladronka_2_VV-DVD_kontrola_FINAL_SO 05 vzduchové sanační úpravy propočet_SO 200_PS94_strojni zarizeni_NR" xfId="359" xr:uid="{F95B8F1E-E7B9-4AB7-8641-70D947F147D9}"/>
    <cellStyle name="_Ladronka_2_VV-DVD_kontrola_FINAL_SO 05 vzduchové sanační úpravy propočet_SO 200_Rozpočet_ stavba_koupaliště Luka" xfId="360" xr:uid="{1ADD0F61-5049-462E-89FE-A9D73043249D}"/>
    <cellStyle name="_Ladronka_2_VV-DVD_kontrola_FINAL_SO 05 vzduchové sanační úpravy propočet_SO 465" xfId="361" xr:uid="{6B9C9614-990A-4519-9187-0DF1D42FC04D}"/>
    <cellStyle name="_Ladronka_2_VV-DVD_kontrola_FINAL_SO 05 vzduchové sanační úpravy propočet_SO 802 Obnova ploch po ZS" xfId="362" xr:uid="{83CE350A-6EEA-4DC6-91EF-11B1A25C65D8}"/>
    <cellStyle name="_Ladronka_2_VV-DVD_kontrola_FINAL_SO 05 vzduchové sanační úpravy propočet_Soupis prací_SO400 xls" xfId="363" xr:uid="{D0F4298A-0CEB-4E98-8DB1-C7F55CB84F13}"/>
    <cellStyle name="_Ladronka_2_VV-DVD_kontrola_FINAL_SO 05 vzduchové sanační úpravy propočet_Soupis prací_SO400 xls_PS94_strojni zarizeni_NR" xfId="364" xr:uid="{B1259A48-7390-41E9-B4DB-66ECEFAF62D8}"/>
    <cellStyle name="_Ladronka_2_VV-DVD_kontrola_FINAL_SO 05 vzduchové sanační úpravy propočet_Soupis prací_SO400 xls_Rozpočet_ stavba_koupaliště Luka" xfId="365" xr:uid="{A5BDE371-20EB-4BD9-B111-75E9B3E24DD3}"/>
    <cellStyle name="_MaR" xfId="366" xr:uid="{AAFA4241-02B6-4C54-83C0-2D6C080BE05F}"/>
    <cellStyle name="_PERSONAL" xfId="367" xr:uid="{3202593C-1D59-4804-B9BC-B7F413DDDC52}"/>
    <cellStyle name="_PERSONAL_002_08_4914_002_01_09_17_002Technicka_specifikace_2etapa" xfId="368" xr:uid="{F4C847B9-7DB1-4473-B346-D8C66204A988}"/>
    <cellStyle name="_PERSONAL_002_08_4914_002_01_09_17_002Technicka_specifikace_2etapa_6052_Úpravy v terminálu T3_RO_130124" xfId="369" xr:uid="{450B8147-9527-42D3-8931-CCA8FC1207D2}"/>
    <cellStyle name="_PERSONAL_002_08_4914_002_01_09_17_002Technicka_specifikace_2etapa_rozpočet_" xfId="370" xr:uid="{226723D9-DF51-4052-BDAE-59C29D4F5D8C}"/>
    <cellStyle name="_PERSONAL_002_08_4914_002_01_09_17_002Technicka_specifikace_2etapa_SO 100 kom_Soupis prací" xfId="371" xr:uid="{6592A793-3229-4BD6-B171-C206A30E5263}"/>
    <cellStyle name="_PERSONAL_002_08_4914_002_01_09_17_002Technicka_specifikace_2etapa_SO 101 provizorní DZ" xfId="372" xr:uid="{40555F94-02BC-4662-8703-526C08A6882C}"/>
    <cellStyle name="_PERSONAL_002_08_4914_002_01_09_17_002Technicka_specifikace_2etapa_SO 200" xfId="373" xr:uid="{A7125DBC-0A13-47EF-B347-1B1AA08C7A7E}"/>
    <cellStyle name="_PERSONAL_002_08_4914_002_01_09_17_002Technicka_specifikace_2etapa_Soupis prací_SO400 xls" xfId="374" xr:uid="{419A91A4-FAD6-4D50-8A58-CC5AB0A3F4B8}"/>
    <cellStyle name="_PERSONAL_09_bur_kanali" xfId="375" xr:uid="{590C053B-E1C7-49D3-A464-0B4B8C9737C5}"/>
    <cellStyle name="_PERSONAL_09_bur_kanali_rozpočet_" xfId="376" xr:uid="{0F665A3B-7D0D-4768-BBE2-023014D4A464}"/>
    <cellStyle name="_PERSONAL_09_bur_kanali_SO 100 kom_Soupis prací" xfId="377" xr:uid="{C07FCFD8-C186-45F2-B6FE-F298B0F0105A}"/>
    <cellStyle name="_PERSONAL_09_bur_kanali_SO 101 provizorní DZ" xfId="378" xr:uid="{7C84FF29-9C5F-4ADA-A74A-5837A0797686}"/>
    <cellStyle name="_PERSONAL_09_bur_kanali_SO 200" xfId="379" xr:uid="{BFEFB898-2A99-4675-9C14-D0A3C809E596}"/>
    <cellStyle name="_PERSONAL_09_bur_kanali_Soupis prací_SO400 xls" xfId="380" xr:uid="{EF091D0B-D6C4-49BF-8C62-4E5B26A6317E}"/>
    <cellStyle name="_PERSONAL_09_bur_podlažní_vestavby" xfId="381" xr:uid="{C0DBE377-28BE-4E3A-B2E7-790CCA0F385F}"/>
    <cellStyle name="_PERSONAL_09_bur_podlažní_vestavby_rozpočet_" xfId="382" xr:uid="{DF47043E-37A4-431A-822A-36EF1FB23671}"/>
    <cellStyle name="_PERSONAL_09_bur_podlažní_vestavby_SO 100 kom_Soupis prací" xfId="383" xr:uid="{26D1FFCB-6614-4121-A676-177EE4E68F79}"/>
    <cellStyle name="_PERSONAL_09_bur_podlažní_vestavby_SO 101 provizorní DZ" xfId="384" xr:uid="{ACBB15CB-4FD3-4140-9498-9A6A64692195}"/>
    <cellStyle name="_PERSONAL_09_bur_podlažní_vestavby_SO 200" xfId="385" xr:uid="{12430E01-5CCD-48B5-8AF0-BF50C6C2D798}"/>
    <cellStyle name="_PERSONAL_09_bur_podlažní_vestavby_Soupis prací_SO400 xls" xfId="386" xr:uid="{AD58EE0C-B802-4204-BE36-80253BDFEF74}"/>
    <cellStyle name="_PERSONAL_09_buri_malby" xfId="387" xr:uid="{DB32C8D1-B237-476E-B28F-1BBFD097A347}"/>
    <cellStyle name="_PERSONAL_09_buri_malby_rozpočet_" xfId="388" xr:uid="{5D125D67-6C34-4173-9418-236BEA1C0B00}"/>
    <cellStyle name="_PERSONAL_09_buri_malby_SO 100 kom_Soupis prací" xfId="389" xr:uid="{CEBCC97E-7D2F-47B3-9FD9-3A86B9B3D3EA}"/>
    <cellStyle name="_PERSONAL_09_buri_malby_SO 101 provizorní DZ" xfId="390" xr:uid="{1DE1E384-A8B7-4B81-A3A7-2DE6B32EA60A}"/>
    <cellStyle name="_PERSONAL_09_buri_malby_SO 200" xfId="391" xr:uid="{068E69D1-FB79-4852-92CB-02605A5E20E3}"/>
    <cellStyle name="_PERSONAL_09_buri_malby_Soupis prací_SO400 xls" xfId="392" xr:uid="{21886CCC-2CD7-40A7-880E-1EF976873938}"/>
    <cellStyle name="_PERSONAL_09_buri_regaly" xfId="393" xr:uid="{67A11A5D-6E13-4235-AE11-CECCE3DDD095}"/>
    <cellStyle name="_PERSONAL_09_buri_regaly_rozpočet_" xfId="394" xr:uid="{18C7716E-8263-4206-981A-AF4DBF9A3682}"/>
    <cellStyle name="_PERSONAL_09_buri_regaly_SO 100 kom_Soupis prací" xfId="395" xr:uid="{74E84D56-5DF3-4C59-8D81-250288239638}"/>
    <cellStyle name="_PERSONAL_09_buri_regaly_SO 101 provizorní DZ" xfId="396" xr:uid="{70EB80A7-54DB-45D8-96C5-D2BD4BCDF330}"/>
    <cellStyle name="_PERSONAL_09_buri_regaly_SO 200" xfId="397" xr:uid="{A65D61B1-0609-46B4-84BB-040D4753EDB3}"/>
    <cellStyle name="_PERSONAL_09_buri_regaly_Soupis prací_SO400 xls" xfId="398" xr:uid="{4572C081-6647-428E-8023-5D28B7B4AAFA}"/>
    <cellStyle name="_PERSONAL_09-13-zbytek" xfId="399" xr:uid="{11CDD1D2-44F9-4ADE-B8E9-FEDC5DDFECAE}"/>
    <cellStyle name="_PERSONAL_09-13-zbytek_6052_Úpravy v terminálu T3_RO_130124" xfId="400" xr:uid="{69D23E60-31AC-4F60-95CF-BDCAD9937C63}"/>
    <cellStyle name="_PERSONAL_09-13-zbytek_rozpočet_" xfId="401" xr:uid="{52D2ABA5-D0C2-4B22-8E70-1BF6B0C2287E}"/>
    <cellStyle name="_PERSONAL_09-13-zbytek_SO 100 kom_Soupis prací" xfId="402" xr:uid="{E77C9185-457B-4C33-8EBD-157BEA7FBBA3}"/>
    <cellStyle name="_PERSONAL_09-13-zbytek_SO 101 provizorní DZ" xfId="403" xr:uid="{8FA93B0B-3D63-4086-ACDD-B06A2FD61E41}"/>
    <cellStyle name="_PERSONAL_09-13-zbytek_SO 200" xfId="404" xr:uid="{84829B83-1C7E-4AE3-BCC1-8DBA364C78EC}"/>
    <cellStyle name="_PERSONAL_09-13-zbytek_Soupis prací_SO400 xls" xfId="405" xr:uid="{1B239D1B-2CE1-4E1F-BD8B-24066204D6B8}"/>
    <cellStyle name="_PERSONAL_09-17" xfId="406" xr:uid="{464A84C9-6619-465E-98E6-983302853C0E}"/>
    <cellStyle name="_PERSONAL_09-17_6052_Úpravy v terminálu T3_RO_130124" xfId="407" xr:uid="{E1CF5C28-9D8B-4266-8070-F28419C4B5D4}"/>
    <cellStyle name="_PERSONAL_09-17_rozpočet_" xfId="408" xr:uid="{F103A6B6-5935-468B-A5D1-3152949ECE8A}"/>
    <cellStyle name="_PERSONAL_09-17_SO 100 kom_Soupis prací" xfId="409" xr:uid="{85CC4432-8837-4491-BD2C-AF02085CD0C4}"/>
    <cellStyle name="_PERSONAL_09-17_SO 101 provizorní DZ" xfId="410" xr:uid="{9FE5FF19-DBDE-4945-902F-BCB23EEAAC3A}"/>
    <cellStyle name="_PERSONAL_09-17_SO 200" xfId="411" xr:uid="{13DB76A5-7B6F-4140-8AA5-157149A2AA85}"/>
    <cellStyle name="_PERSONAL_09-17_Soupis prací_SO400 xls" xfId="412" xr:uid="{17854518-E664-4E8E-ACA2-02DC3B09D5B7}"/>
    <cellStyle name="_PERSONAL_09-20" xfId="413" xr:uid="{101DCFCA-CF74-4550-808A-C9A312CBB429}"/>
    <cellStyle name="_PERSONAL_09-20_rozpočet_" xfId="414" xr:uid="{58CA1EA3-3095-4358-958B-FDF50DC6B1AF}"/>
    <cellStyle name="_PERSONAL_09-20_SO 100 kom_Soupis prací" xfId="415" xr:uid="{0F7EC110-95AB-4352-975D-B0AB7E0DABFA}"/>
    <cellStyle name="_PERSONAL_09-20_SO 101 provizorní DZ" xfId="416" xr:uid="{FBE90B05-5393-4319-A0CE-130D7C229AF7}"/>
    <cellStyle name="_PERSONAL_09-20_SO 200" xfId="417" xr:uid="{54AED826-6EEE-4E1C-9C74-14D185881A37}"/>
    <cellStyle name="_PERSONAL_09-20_Soupis prací_SO400 xls" xfId="418" xr:uid="{CB5755FA-0FE4-4A8D-A1AF-637865702FC4}"/>
    <cellStyle name="_PERSONAL_1" xfId="419" xr:uid="{9A0BA3ED-CAF1-4D5D-AAD6-71877C1EDCAB}"/>
    <cellStyle name="_PERSONAL_1_002_08_4914_002_01_09_17_002Technicka_specifikace_2etapa" xfId="420" xr:uid="{6CF93FD2-0982-4E19-9155-69135401220D}"/>
    <cellStyle name="_PERSONAL_1_002_08_4914_002_01_09_17_002Technicka_specifikace_2etapa_6052_Úpravy v terminálu T3_RO_130124" xfId="421" xr:uid="{B71A73AF-726B-4E7C-AC32-92B996339A61}"/>
    <cellStyle name="_PERSONAL_1_002_08_4914_002_01_09_17_002Technicka_specifikace_2etapa_rozpočet_" xfId="422" xr:uid="{22636B33-42B6-4BB5-9505-2663DC86E128}"/>
    <cellStyle name="_PERSONAL_1_002_08_4914_002_01_09_17_002Technicka_specifikace_2etapa_SO 100 kom_Soupis prací" xfId="423" xr:uid="{8E0DE7C1-C43B-4F29-8E92-DE906B33F0B4}"/>
    <cellStyle name="_PERSONAL_1_002_08_4914_002_01_09_17_002Technicka_specifikace_2etapa_SO 101 provizorní DZ" xfId="424" xr:uid="{69C36A72-CA6F-4AA1-A13B-34FB4AA0E5C8}"/>
    <cellStyle name="_PERSONAL_1_002_08_4914_002_01_09_17_002Technicka_specifikace_2etapa_SO 200" xfId="425" xr:uid="{F25D6FAE-08DA-4794-9C68-190E49466E62}"/>
    <cellStyle name="_PERSONAL_1_002_08_4914_002_01_09_17_002Technicka_specifikace_2etapa_Soupis prací_SO400 xls" xfId="426" xr:uid="{5DD5EAFA-DC4E-487B-B686-4A35C06D985A}"/>
    <cellStyle name="_PERSONAL_1_09_bur_kanali" xfId="427" xr:uid="{84B68BA4-72B6-4DC9-99E2-BD0709D425DB}"/>
    <cellStyle name="_PERSONAL_1_09_bur_kanali_rozpočet_" xfId="428" xr:uid="{E3DB796A-0C27-4EF3-97A5-C631ADA23589}"/>
    <cellStyle name="_PERSONAL_1_09_bur_kanali_SO 100 kom_Soupis prací" xfId="429" xr:uid="{BDCC8281-FFE8-4951-9406-061FD138373B}"/>
    <cellStyle name="_PERSONAL_1_09_bur_kanali_SO 101 provizorní DZ" xfId="430" xr:uid="{D2626EC5-8059-4B9A-A023-4FB3642F8D15}"/>
    <cellStyle name="_PERSONAL_1_09_bur_kanali_SO 200" xfId="431" xr:uid="{4AF34588-2012-4878-AF39-688DCA2EA894}"/>
    <cellStyle name="_PERSONAL_1_09_bur_kanali_Soupis prací_SO400 xls" xfId="432" xr:uid="{44960235-2895-486B-9A59-167555CB9182}"/>
    <cellStyle name="_PERSONAL_1_09_bur_podlažní_vestavby" xfId="433" xr:uid="{52BC1DAA-2A9F-4CB0-81B9-C4E0A2C0979A}"/>
    <cellStyle name="_PERSONAL_1_09_bur_podlažní_vestavby_rozpočet_" xfId="434" xr:uid="{ECDEF48C-4433-4291-8A70-3AB6FA02D21B}"/>
    <cellStyle name="_PERSONAL_1_09_bur_podlažní_vestavby_SO 100 kom_Soupis prací" xfId="435" xr:uid="{84E04A9C-5071-44CB-A0B3-CECDB7DFB650}"/>
    <cellStyle name="_PERSONAL_1_09_bur_podlažní_vestavby_SO 101 provizorní DZ" xfId="436" xr:uid="{750DDB56-0065-4737-8D00-F9F20F391C31}"/>
    <cellStyle name="_PERSONAL_1_09_bur_podlažní_vestavby_SO 200" xfId="437" xr:uid="{C05894EB-17BA-4A6A-898D-5CEA395F94EE}"/>
    <cellStyle name="_PERSONAL_1_09_bur_podlažní_vestavby_Soupis prací_SO400 xls" xfId="438" xr:uid="{0F01214C-93BB-4738-BE57-4E3D66CCE01A}"/>
    <cellStyle name="_PERSONAL_1_09_buri_malby" xfId="439" xr:uid="{B50AD2E5-D1CD-4763-84CC-43907F95BF01}"/>
    <cellStyle name="_PERSONAL_1_09_buri_malby_rozpočet_" xfId="440" xr:uid="{4A8933F4-97CC-48E7-AC2D-BA7D4524DCEF}"/>
    <cellStyle name="_PERSONAL_1_09_buri_malby_SO 100 kom_Soupis prací" xfId="441" xr:uid="{A9CD9DAB-9A2A-4A9E-9D03-D5F041ACAC4C}"/>
    <cellStyle name="_PERSONAL_1_09_buri_malby_SO 101 provizorní DZ" xfId="442" xr:uid="{E6DA5FD7-2B48-4E41-A202-C24B71EF1BB0}"/>
    <cellStyle name="_PERSONAL_1_09_buri_malby_SO 200" xfId="443" xr:uid="{C6B2B95D-49D4-47AC-BFF5-5B49D6172B16}"/>
    <cellStyle name="_PERSONAL_1_09_buri_malby_Soupis prací_SO400 xls" xfId="444" xr:uid="{7F622087-167F-4E01-A3BC-B4729851DC56}"/>
    <cellStyle name="_PERSONAL_1_09_buri_regaly" xfId="445" xr:uid="{4AF06B03-841E-4C51-9EBB-ED831C3E0EA1}"/>
    <cellStyle name="_PERSONAL_1_09_buri_regaly_rozpočet_" xfId="446" xr:uid="{ABCBA0D7-D72A-4618-ADCA-83197E2C2874}"/>
    <cellStyle name="_PERSONAL_1_09_buri_regaly_SO 100 kom_Soupis prací" xfId="447" xr:uid="{BB8DE837-082D-4942-985C-691DB9E1A0F2}"/>
    <cellStyle name="_PERSONAL_1_09_buri_regaly_SO 101 provizorní DZ" xfId="448" xr:uid="{AAFEFC29-ED86-4C8C-AF62-EAA4ABC731FB}"/>
    <cellStyle name="_PERSONAL_1_09_buri_regaly_SO 200" xfId="449" xr:uid="{4D40684F-9D3C-4765-AAB8-CC5932658D27}"/>
    <cellStyle name="_PERSONAL_1_09_buri_regaly_Soupis prací_SO400 xls" xfId="450" xr:uid="{52447EE2-BC47-45ED-A8F3-BB451793AF2A}"/>
    <cellStyle name="_PERSONAL_1_09-13-zbytek" xfId="451" xr:uid="{AEE51744-0376-4F7A-9F6A-57DBB83BF848}"/>
    <cellStyle name="_PERSONAL_1_09-13-zbytek_6052_Úpravy v terminálu T3_RO_130124" xfId="452" xr:uid="{84A2D7C7-3C7E-4222-B697-235B60A06B9D}"/>
    <cellStyle name="_PERSONAL_1_09-13-zbytek_rozpočet_" xfId="453" xr:uid="{82021897-0143-4574-9DAD-AD6681C396EF}"/>
    <cellStyle name="_PERSONAL_1_09-13-zbytek_SO 100 kom_Soupis prací" xfId="454" xr:uid="{AEE01C4A-B32C-4434-B8F7-D07CEA7332CE}"/>
    <cellStyle name="_PERSONAL_1_09-13-zbytek_SO 101 provizorní DZ" xfId="455" xr:uid="{A9B43EB5-BA59-4032-92E4-385A901D6E5D}"/>
    <cellStyle name="_PERSONAL_1_09-13-zbytek_SO 200" xfId="456" xr:uid="{77520137-FCB9-41D7-9F45-4B04B48F5271}"/>
    <cellStyle name="_PERSONAL_1_09-13-zbytek_Soupis prací_SO400 xls" xfId="457" xr:uid="{87212650-4F74-4294-9E60-06D30E8A0453}"/>
    <cellStyle name="_PERSONAL_1_09-17" xfId="458" xr:uid="{1170B678-C1EB-4234-92D3-D0E42D4288E0}"/>
    <cellStyle name="_PERSONAL_1_09-17_6052_Úpravy v terminálu T3_RO_130124" xfId="459" xr:uid="{B9FD0132-4A16-4394-874A-DF36D7D5EF1D}"/>
    <cellStyle name="_PERSONAL_1_09-17_rozpočet_" xfId="460" xr:uid="{F1CD37F6-5A96-4269-B622-C023E9096BB8}"/>
    <cellStyle name="_PERSONAL_1_09-17_SO 100 kom_Soupis prací" xfId="461" xr:uid="{2AA0F893-9C30-4349-8F00-11A631941FF3}"/>
    <cellStyle name="_PERSONAL_1_09-17_SO 101 provizorní DZ" xfId="462" xr:uid="{A61C4120-8AE9-43F9-9C84-4EC6CEB2002C}"/>
    <cellStyle name="_PERSONAL_1_09-17_SO 200" xfId="463" xr:uid="{72E7F555-C92E-4455-A714-5E0648414FB2}"/>
    <cellStyle name="_PERSONAL_1_09-17_Soupis prací_SO400 xls" xfId="464" xr:uid="{FF51A5A5-AC66-4022-9A7C-1830AD69D78C}"/>
    <cellStyle name="_PERSONAL_1_09-20" xfId="465" xr:uid="{A5EBCDF9-0F3C-4432-A96A-D2BE7F840A9C}"/>
    <cellStyle name="_PERSONAL_1_09-20_rozpočet_" xfId="466" xr:uid="{9E02F807-880E-4788-AA81-959EE33C09D6}"/>
    <cellStyle name="_PERSONAL_1_09-20_SO 100 kom_Soupis prací" xfId="467" xr:uid="{FEAE1DE6-C6C2-4546-86B1-54024329FA56}"/>
    <cellStyle name="_PERSONAL_1_09-20_SO 101 provizorní DZ" xfId="468" xr:uid="{4EDF7228-FDF8-4B1C-9787-948E0536A9D8}"/>
    <cellStyle name="_PERSONAL_1_09-20_SO 200" xfId="469" xr:uid="{A2C4B425-6B05-40A9-AE66-B48458F55372}"/>
    <cellStyle name="_PERSONAL_1_09-20_Soupis prací_SO400 xls" xfId="470" xr:uid="{D6570F4E-6664-40F4-9952-D21D104D8C76}"/>
    <cellStyle name="_PERSONAL_1_Rekapitulace SmCB" xfId="471" xr:uid="{D47B24B0-E2A7-4BDA-9728-F888B10BF72A}"/>
    <cellStyle name="_PERSONAL_1_rozpočet_" xfId="472" xr:uid="{F6CC529A-BEBE-40BB-89A9-7DB0EB470ED1}"/>
    <cellStyle name="_PERSONAL_1_SO 000 Pozadavky investora" xfId="473" xr:uid="{188936A5-7A9C-4C19-B8E6-D03643314A08}"/>
    <cellStyle name="_PERSONAL_1_SO 000-002" xfId="474" xr:uid="{61FD0505-F899-4F25-A968-A794CBD02454}"/>
    <cellStyle name="_PERSONAL_1_SO 05 interiér propočet" xfId="475" xr:uid="{FDAA7659-F576-4277-8421-BC3A67C6B96B}"/>
    <cellStyle name="_PERSONAL_1_SO 05 interiér propočet_6052_Úpravy v terminálu T3_RO_130124" xfId="476" xr:uid="{46C23019-5E56-45EE-A43B-8FB66F6C146B}"/>
    <cellStyle name="_PERSONAL_1_SO 05 interiér propočet_rozpočet_" xfId="477" xr:uid="{86AD55B1-CB3C-4080-AB7C-FCF93D1F84B3}"/>
    <cellStyle name="_PERSONAL_1_SO 05 interiér propočet_SO 100 kom_Soupis prací" xfId="478" xr:uid="{1809C560-4643-4E29-9A90-F56101B8FD6C}"/>
    <cellStyle name="_PERSONAL_1_SO 05 interiér propočet_SO 101 provizorní DZ" xfId="479" xr:uid="{4FFA3DCB-743B-45A3-B8FD-56DE1327DAB5}"/>
    <cellStyle name="_PERSONAL_1_SO 05 interiér propočet_SO 200" xfId="480" xr:uid="{F5FA6586-C56E-4D7C-8F5A-E443F0CCCF23}"/>
    <cellStyle name="_PERSONAL_1_SO 05 interiér propočet_Soupis prací_SO400 xls" xfId="481" xr:uid="{35C978C1-4619-4300-A871-F9899876A407}"/>
    <cellStyle name="_PERSONAL_1_SO 05 střecha propočet" xfId="482" xr:uid="{F9E3CB0B-FB5C-4FB6-853D-A73CABD9D253}"/>
    <cellStyle name="_PERSONAL_1_SO 05 střecha propočet_6052_Úpravy v terminálu T3_RO_130124" xfId="483" xr:uid="{95A49E59-0A4A-415E-A177-62E601350A4C}"/>
    <cellStyle name="_PERSONAL_1_SO 05 střecha propočet_rozpočet_" xfId="484" xr:uid="{B818597F-5D87-4836-9E45-3A05CE3BF2CD}"/>
    <cellStyle name="_PERSONAL_1_SO 05 střecha propočet_SO 100 kom_Soupis prací" xfId="485" xr:uid="{7E2BC316-11E4-4F49-8D09-DFBDE291FCE9}"/>
    <cellStyle name="_PERSONAL_1_SO 05 střecha propočet_SO 101 provizorní DZ" xfId="486" xr:uid="{FA43CD28-6754-493A-9218-A533B60C71B9}"/>
    <cellStyle name="_PERSONAL_1_SO 05 střecha propočet_SO 200" xfId="487" xr:uid="{8629559B-F3AD-48FF-A42B-B5A1A4DB7B9C}"/>
    <cellStyle name="_PERSONAL_1_SO 05 střecha propočet_Soupis prací_SO400 xls" xfId="488" xr:uid="{3AEDD061-43E0-4D82-A4C9-9E931BC05C40}"/>
    <cellStyle name="_PERSONAL_1_SO 05 vzduchové sanační úpravy propočet" xfId="489" xr:uid="{F6F79F3A-3C4A-447D-91F0-78634CBB1BF4}"/>
    <cellStyle name="_PERSONAL_1_SO 05 vzduchové sanační úpravy propočet_6052_Úpravy v terminálu T3_RO_130124" xfId="490" xr:uid="{E6654B81-BB19-4DDB-8A10-538BF2A03BC2}"/>
    <cellStyle name="_PERSONAL_1_SO 05 vzduchové sanační úpravy propočet_rozpočet_" xfId="491" xr:uid="{20F7064C-1140-49C1-A4EC-1767ECC6EC26}"/>
    <cellStyle name="_PERSONAL_1_SO 05 vzduchové sanační úpravy propočet_SO 100 kom_Soupis prací" xfId="492" xr:uid="{AE816206-DAB1-4E43-A5F9-C3F0CC1D911B}"/>
    <cellStyle name="_PERSONAL_1_SO 05 vzduchové sanační úpravy propočet_SO 101 provizorní DZ" xfId="493" xr:uid="{CE4379D6-C307-4119-8138-3887DAAD1C1D}"/>
    <cellStyle name="_PERSONAL_1_SO 05 vzduchové sanační úpravy propočet_SO 200" xfId="494" xr:uid="{DBD038FE-D560-4394-B4DC-764BBFDE73F1}"/>
    <cellStyle name="_PERSONAL_1_SO 05 vzduchové sanační úpravy propočet_Soupis prací_SO400 xls" xfId="495" xr:uid="{558D1D3B-59AD-42DC-99B0-81B0640CF63C}"/>
    <cellStyle name="_PERSONAL_1_SO 100 kom_Soupis prací" xfId="496" xr:uid="{E5AFB5C7-F575-428B-9764-240013058457}"/>
    <cellStyle name="_PERSONAL_1_SO 100-199" xfId="497" xr:uid="{F0A91E5B-D808-4822-B912-88596E6A9EA9}"/>
    <cellStyle name="_PERSONAL_1_SO 101 provizorní DZ" xfId="498" xr:uid="{56EE048F-218D-4069-B95D-D0A75C601CA3}"/>
    <cellStyle name="_PERSONAL_1_SO 20_stavba" xfId="499" xr:uid="{FEF86938-6C3D-471D-9697-69CF5B7E556B}"/>
    <cellStyle name="_PERSONAL_1_SO 200" xfId="500" xr:uid="{DD5E5801-3E45-429B-BB49-3DDDED5BF78D}"/>
    <cellStyle name="_PERSONAL_1_SO 200-220" xfId="501" xr:uid="{E14E71A9-6D2E-4019-A5EC-EEAF9BD39333}"/>
    <cellStyle name="_PERSONAL_1_SO 260-270" xfId="502" xr:uid="{8A1B9F14-A229-4579-BB5C-F42F0A6F84D7}"/>
    <cellStyle name="_PERSONAL_1_SO 300-330" xfId="503" xr:uid="{B837E0D3-DA0C-4E0A-BFFA-3FFC79E9DB3C}"/>
    <cellStyle name="_PERSONAL_1_SO 350-365" xfId="504" xr:uid="{F3FCEF1E-7142-4D16-8298-10956A395F00}"/>
    <cellStyle name="_PERSONAL_1_SO 370" xfId="505" xr:uid="{2A2A57D1-533E-4D05-8785-70C6812135BB}"/>
    <cellStyle name="_PERSONAL_1_SO 440-449" xfId="506" xr:uid="{B287A6E0-05C2-4E3A-A4E2-DF26ADAC2C76}"/>
    <cellStyle name="_PERSONAL_1_SO 460-469" xfId="507" xr:uid="{93D93803-02D8-45EC-8606-161903E5D925}"/>
    <cellStyle name="_PERSONAL_1_SO 520-536" xfId="508" xr:uid="{B574625F-DBBD-484B-A1A9-35BA469F4A90}"/>
    <cellStyle name="_PERSONAL_1_SO 800-809" xfId="509" xr:uid="{8AF5AA07-8399-4D3E-A9E3-0CAE393C645D}"/>
    <cellStyle name="_PERSONAL_1_Soupis prací_SO400 xls" xfId="510" xr:uid="{DDF551D2-3F00-44B6-ABE6-DB127030DB73}"/>
    <cellStyle name="_PERSONAL_Rekapitulace SmCB" xfId="511" xr:uid="{4D40B60D-BA2E-4EF2-AF39-642D06E0C755}"/>
    <cellStyle name="_PERSONAL_rozpočet_" xfId="512" xr:uid="{ADAB0817-BCC8-4C62-A595-916F0D57CFAC}"/>
    <cellStyle name="_PERSONAL_SO 000 Pozadavky investora" xfId="513" xr:uid="{559D54E8-C79D-4B05-97DE-796515C9008D}"/>
    <cellStyle name="_PERSONAL_SO 000-002" xfId="514" xr:uid="{2F4CB96E-29BB-47D3-AF42-EDF2B7A0446F}"/>
    <cellStyle name="_PERSONAL_SO 05 interiér propočet" xfId="515" xr:uid="{D2E37002-ED6A-4668-B72F-708C2FE3E1D7}"/>
    <cellStyle name="_PERSONAL_SO 05 interiér propočet_6052_Úpravy v terminálu T3_RO_130124" xfId="516" xr:uid="{354A3553-83A5-42AA-A65D-B8978AB09385}"/>
    <cellStyle name="_PERSONAL_SO 05 interiér propočet_rozpočet_" xfId="517" xr:uid="{0DF3EA56-6360-4585-AA43-866E97123BA7}"/>
    <cellStyle name="_PERSONAL_SO 05 interiér propočet_SO 100 kom_Soupis prací" xfId="518" xr:uid="{89EBED8C-E92B-459F-AB45-106D49CE68F7}"/>
    <cellStyle name="_PERSONAL_SO 05 interiér propočet_SO 101 provizorní DZ" xfId="519" xr:uid="{D5C0FD7B-ED23-456B-B777-589DF334592E}"/>
    <cellStyle name="_PERSONAL_SO 05 interiér propočet_SO 200" xfId="520" xr:uid="{B297B81E-75E3-4CB3-AF79-81089C9CB318}"/>
    <cellStyle name="_PERSONAL_SO 05 interiér propočet_Soupis prací_SO400 xls" xfId="521" xr:uid="{01D82964-B870-4B6F-9927-EFE55F0AD4D5}"/>
    <cellStyle name="_PERSONAL_SO 05 střecha propočet" xfId="522" xr:uid="{7A2B9378-91B6-4F69-99FE-F592E748B54E}"/>
    <cellStyle name="_PERSONAL_SO 05 střecha propočet_6052_Úpravy v terminálu T3_RO_130124" xfId="523" xr:uid="{5F576495-FF7D-4F5F-9F38-A1979A52FBEE}"/>
    <cellStyle name="_PERSONAL_SO 05 střecha propočet_rozpočet_" xfId="524" xr:uid="{70D413B9-4636-490E-9D73-4F409E178F3D}"/>
    <cellStyle name="_PERSONAL_SO 05 střecha propočet_SO 100 kom_Soupis prací" xfId="525" xr:uid="{8E13947C-C2E6-48E1-97E4-085D7410EFBB}"/>
    <cellStyle name="_PERSONAL_SO 05 střecha propočet_SO 101 provizorní DZ" xfId="526" xr:uid="{5A6B350B-0EB5-4619-815D-9A521DFADED8}"/>
    <cellStyle name="_PERSONAL_SO 05 střecha propočet_SO 200" xfId="527" xr:uid="{5609065E-361C-4114-9FAC-4EF55A8FCFDD}"/>
    <cellStyle name="_PERSONAL_SO 05 střecha propočet_Soupis prací_SO400 xls" xfId="528" xr:uid="{81328BB8-7CF7-4406-A420-0BF63DBF6D7E}"/>
    <cellStyle name="_PERSONAL_SO 05 vzduchové sanační úpravy propočet" xfId="529" xr:uid="{B6F49DB9-3B63-4BAE-96B0-C5E10A7CCD6B}"/>
    <cellStyle name="_PERSONAL_SO 05 vzduchové sanační úpravy propočet_6052_Úpravy v terminálu T3_RO_130124" xfId="530" xr:uid="{20BF6125-2C70-481E-B772-08E07048DCCE}"/>
    <cellStyle name="_PERSONAL_SO 05 vzduchové sanační úpravy propočet_rozpočet_" xfId="531" xr:uid="{E28B9694-2F09-4FF1-B5C7-8E339AB7C51D}"/>
    <cellStyle name="_PERSONAL_SO 05 vzduchové sanační úpravy propočet_SO 100 kom_Soupis prací" xfId="532" xr:uid="{37E449C3-1480-4CD7-BBE8-C971CD7F84D5}"/>
    <cellStyle name="_PERSONAL_SO 05 vzduchové sanační úpravy propočet_SO 101 provizorní DZ" xfId="533" xr:uid="{09C3F397-1C02-45A9-9FB3-3349D017C6B7}"/>
    <cellStyle name="_PERSONAL_SO 05 vzduchové sanační úpravy propočet_SO 200" xfId="534" xr:uid="{11416C3C-2DD8-4881-B70E-FCD356B6B9CE}"/>
    <cellStyle name="_PERSONAL_SO 05 vzduchové sanační úpravy propočet_Soupis prací_SO400 xls" xfId="535" xr:uid="{A97E7CBC-F511-4AEA-BD4F-DE971A1D5000}"/>
    <cellStyle name="_PERSONAL_SO 100 kom_Soupis prací" xfId="536" xr:uid="{AD2CAFA0-AB9F-437C-AC17-B81DE33618E2}"/>
    <cellStyle name="_PERSONAL_SO 100-199" xfId="537" xr:uid="{2ED5D3B9-B284-4264-8608-56DFB3859B7A}"/>
    <cellStyle name="_PERSONAL_SO 101 provizorní DZ" xfId="538" xr:uid="{B854C9BB-AE4A-4A7D-8FA9-78780A4BCE43}"/>
    <cellStyle name="_PERSONAL_SO 20_stavba" xfId="539" xr:uid="{81C7128A-B808-43CA-B7B7-A256D7C08F63}"/>
    <cellStyle name="_PERSONAL_SO 200" xfId="540" xr:uid="{ADFD4ED5-CC09-4980-B940-8C32C6127093}"/>
    <cellStyle name="_PERSONAL_SO 200-220" xfId="541" xr:uid="{412D8FBC-70AD-4551-B388-447142D40CE3}"/>
    <cellStyle name="_PERSONAL_SO 260-270" xfId="542" xr:uid="{5E323C82-9094-42C8-8B25-2A96673544D4}"/>
    <cellStyle name="_PERSONAL_SO 300-330" xfId="543" xr:uid="{DD60F460-A9B7-49D8-B9F9-DF2B41B79456}"/>
    <cellStyle name="_PERSONAL_SO 350-365" xfId="544" xr:uid="{6E60D295-B6FB-42D2-9769-6167BC5D393B}"/>
    <cellStyle name="_PERSONAL_SO 370" xfId="545" xr:uid="{5E3E6E4A-AB67-4FF1-8324-514A95684537}"/>
    <cellStyle name="_PERSONAL_SO 440-449" xfId="546" xr:uid="{F5E9080C-F30C-44B3-AC80-7F771A07EAA3}"/>
    <cellStyle name="_PERSONAL_SO 460-469" xfId="547" xr:uid="{F6398F08-DB26-4FC9-AC62-47EDE06E967B}"/>
    <cellStyle name="_PERSONAL_SO 520-536" xfId="548" xr:uid="{BBDC9FBE-4199-42A6-9F3C-37D91108D950}"/>
    <cellStyle name="_PERSONAL_SO 800-809" xfId="549" xr:uid="{B9085D70-E0A1-47DF-8268-90E53F2327EC}"/>
    <cellStyle name="_PERSONAL_Soupis prací_SO400 xls" xfId="550" xr:uid="{80DB14B0-10A2-4445-8A0F-C340F1450D18}"/>
    <cellStyle name="_Q-Sadovky-výkaz-2003-07-01" xfId="551" xr:uid="{660D4699-FA00-42A9-AC40-345D0B31F840}"/>
    <cellStyle name="_Q-Sadovky-výkaz-2003-07-01 2" xfId="1431" xr:uid="{734E250E-16D1-4082-8040-A13583729FC3}"/>
    <cellStyle name="_Q-Sadovky-výkaz-2003-07-01_002_08_4914_002_01_09_17_002Technicka_specifikace_2etapa" xfId="552" xr:uid="{62FAEB06-D10F-406A-BD50-1E18AA3F5928}"/>
    <cellStyle name="_Q-Sadovky-výkaz-2003-07-01_002_08_4914_002_01_09_17_002Technicka_specifikace_2etapa_6052_Úpravy v terminálu T3_RO_130124" xfId="553" xr:uid="{1F9E3F88-0D17-4CA1-800A-B3A33A71CA61}"/>
    <cellStyle name="_Q-Sadovky-výkaz-2003-07-01_002_08_4914_002_01_09_17_002Technicka_specifikace_2etapa_rozpočet_" xfId="554" xr:uid="{93768BCA-1BAA-4A63-952A-3C84486608D7}"/>
    <cellStyle name="_Q-Sadovky-výkaz-2003-07-01_002_08_4914_002_01_09_17_002Technicka_specifikace_2etapa_SO 100 kom_Soupis prací" xfId="555" xr:uid="{6524E06A-3D23-4A10-9167-1BDD3B30D2B0}"/>
    <cellStyle name="_Q-Sadovky-výkaz-2003-07-01_002_08_4914_002_01_09_17_002Technicka_specifikace_2etapa_SO 101 provizorní DZ" xfId="556" xr:uid="{D665134E-2F10-4E40-BD10-5A0821A92096}"/>
    <cellStyle name="_Q-Sadovky-výkaz-2003-07-01_002_08_4914_002_01_09_17_002Technicka_specifikace_2etapa_SO 200" xfId="557" xr:uid="{C323030C-02C7-4883-AB19-C4B3FE637983}"/>
    <cellStyle name="_Q-Sadovky-výkaz-2003-07-01_002_08_4914_002_01_09_17_002Technicka_specifikace_2etapa_Soupis prací_SO400 xls" xfId="558" xr:uid="{4B2E5636-F6AA-453E-AC65-9B0255753461}"/>
    <cellStyle name="_Q-Sadovky-výkaz-2003-07-01_09-13-zbytek" xfId="559" xr:uid="{20D66738-B34F-4390-8A65-68BAA3C59098}"/>
    <cellStyle name="_Q-Sadovky-výkaz-2003-07-01_09-13-zbytek_6052_Úpravy v terminálu T3_RO_130124" xfId="560" xr:uid="{314E5B13-7C7C-4F1F-ACB7-16393C061D30}"/>
    <cellStyle name="_Q-Sadovky-výkaz-2003-07-01_09-13-zbytek_rozpočet_" xfId="561" xr:uid="{941654E3-76F1-4610-B0DB-9D634EBA6C03}"/>
    <cellStyle name="_Q-Sadovky-výkaz-2003-07-01_09-13-zbytek_SO 100 kom_Soupis prací" xfId="562" xr:uid="{3315D402-B80C-4F56-97B7-A1C257AE75BB}"/>
    <cellStyle name="_Q-Sadovky-výkaz-2003-07-01_09-13-zbytek_SO 101 provizorní DZ" xfId="563" xr:uid="{198F9E41-5B28-4CA9-A703-1A1440434968}"/>
    <cellStyle name="_Q-Sadovky-výkaz-2003-07-01_09-13-zbytek_SO 200" xfId="564" xr:uid="{16C2878C-0854-46A3-8C34-B5D4A309EDF0}"/>
    <cellStyle name="_Q-Sadovky-výkaz-2003-07-01_09-13-zbytek_Soupis prací_SO400 xls" xfId="565" xr:uid="{31F499A3-F08B-4574-98E8-C4ACA929C9EB}"/>
    <cellStyle name="_Q-Sadovky-výkaz-2003-07-01_09-17" xfId="566" xr:uid="{140A02CE-C587-4178-85C1-CF9A6CC57324}"/>
    <cellStyle name="_Q-Sadovky-výkaz-2003-07-01_09-17_6052_Úpravy v terminálu T3_RO_130124" xfId="567" xr:uid="{F137CB3F-63F9-4FAE-9446-B8A018DDF1F9}"/>
    <cellStyle name="_Q-Sadovky-výkaz-2003-07-01_09-17_rozpočet_" xfId="568" xr:uid="{D5CE1179-E056-4F5B-A507-4B186E5BE882}"/>
    <cellStyle name="_Q-Sadovky-výkaz-2003-07-01_09-17_SO 100 kom_Soupis prací" xfId="569" xr:uid="{50D19221-7263-438F-87B2-49833084741C}"/>
    <cellStyle name="_Q-Sadovky-výkaz-2003-07-01_09-17_SO 101 provizorní DZ" xfId="570" xr:uid="{88E71F80-4186-4369-BF6C-EB5E155DE476}"/>
    <cellStyle name="_Q-Sadovky-výkaz-2003-07-01_09-17_SO 200" xfId="571" xr:uid="{F07948BB-7666-4D9B-A397-3AB5E006A14C}"/>
    <cellStyle name="_Q-Sadovky-výkaz-2003-07-01_09-17_Soupis prací_SO400 xls" xfId="572" xr:uid="{297AE743-4168-414C-B237-33F62E0AF093}"/>
    <cellStyle name="_Q-Sadovky-výkaz-2003-07-01_1" xfId="573" xr:uid="{8483316A-52C6-436C-80AE-FB5DB66F0ABF}"/>
    <cellStyle name="_Q-Sadovky-výkaz-2003-07-01_1_002_08_4914_002_01_09_17_002Technicka_specifikace_2etapa" xfId="574" xr:uid="{74D02C6B-4BAD-4DCB-93C5-279FAE9F0E72}"/>
    <cellStyle name="_Q-Sadovky-výkaz-2003-07-01_1_002_08_4914_002_01_09_17_002Technicka_specifikace_2etapa 2" xfId="575" xr:uid="{A8B4698B-1087-4D83-8727-E212AF700E6D}"/>
    <cellStyle name="_Q-Sadovky-výkaz-2003-07-01_1_002_08_4914_002_01_09_17_002Technicka_specifikace_2etapa_6052_Úpravy v terminálu T3_RO_130124" xfId="576" xr:uid="{06797F43-3B13-45DA-BE8C-6D7F0F32F1C2}"/>
    <cellStyle name="_Q-Sadovky-výkaz-2003-07-01_1_002_08_4914_002_01_09_17_002Technicka_specifikace_2etapa_rozpočet_" xfId="577" xr:uid="{515694C9-DC72-4B07-959A-5536C94B71D8}"/>
    <cellStyle name="_Q-Sadovky-výkaz-2003-07-01_1_002_08_4914_002_01_09_17_002Technicka_specifikace_2etapa_SO 100 kom_Soupis prací" xfId="578" xr:uid="{E23E5629-184D-4EAC-B165-0EF5F5E0C69E}"/>
    <cellStyle name="_Q-Sadovky-výkaz-2003-07-01_1_002_08_4914_002_01_09_17_002Technicka_specifikace_2etapa_SO 101 provizorní DZ" xfId="579" xr:uid="{B23678B1-18AC-4EBC-85A3-D17D8BDBDA4C}"/>
    <cellStyle name="_Q-Sadovky-výkaz-2003-07-01_1_002_08_4914_002_01_09_17_002Technicka_specifikace_2etapa_SO 200" xfId="580" xr:uid="{D4BB3155-EED9-439C-94CD-FA7C86DBFB27}"/>
    <cellStyle name="_Q-Sadovky-výkaz-2003-07-01_1_002_08_4914_002_01_09_17_002Technicka_specifikace_2etapa_Soupis prací_SO400 xls" xfId="581" xr:uid="{5BC843D9-81BF-4B7F-BCC3-386ED96DA144}"/>
    <cellStyle name="_Q-Sadovky-výkaz-2003-07-01_1_09_bur_kanali" xfId="582" xr:uid="{39DB9D10-0B79-4413-8A31-D1CCE424D845}"/>
    <cellStyle name="_Q-Sadovky-výkaz-2003-07-01_1_09_bur_kanali_rozpočet_" xfId="583" xr:uid="{1FC5A5B6-4103-46FC-8487-CC74BC1B0BDA}"/>
    <cellStyle name="_Q-Sadovky-výkaz-2003-07-01_1_09_bur_kanali_SO 100 kom_Soupis prací" xfId="584" xr:uid="{3F905C90-090A-404C-8DD7-6BFF5464CA11}"/>
    <cellStyle name="_Q-Sadovky-výkaz-2003-07-01_1_09_bur_kanali_SO 101 provizorní DZ" xfId="585" xr:uid="{89FE9776-C8D4-47DD-8901-9AF954B1DCF9}"/>
    <cellStyle name="_Q-Sadovky-výkaz-2003-07-01_1_09_bur_kanali_SO 200" xfId="586" xr:uid="{423EC0E8-CE90-42FD-8DD0-EAFD9992BC5A}"/>
    <cellStyle name="_Q-Sadovky-výkaz-2003-07-01_1_09_bur_kanali_Soupis prací_SO400 xls" xfId="587" xr:uid="{B357A1FF-D5C6-4135-9030-3DB78DA49F88}"/>
    <cellStyle name="_Q-Sadovky-výkaz-2003-07-01_1_09_bur_podlažní_vestavby" xfId="588" xr:uid="{6BB905D3-BC29-4A85-9C76-B386506D2242}"/>
    <cellStyle name="_Q-Sadovky-výkaz-2003-07-01_1_09_bur_podlažní_vestavby_rozpočet_" xfId="589" xr:uid="{1BA97031-1011-48DB-BC56-D93A09630714}"/>
    <cellStyle name="_Q-Sadovky-výkaz-2003-07-01_1_09_bur_podlažní_vestavby_SO 100 kom_Soupis prací" xfId="590" xr:uid="{CA3CDBB3-A930-49B7-890C-E5A1AEBBDF2D}"/>
    <cellStyle name="_Q-Sadovky-výkaz-2003-07-01_1_09_bur_podlažní_vestavby_SO 101 provizorní DZ" xfId="591" xr:uid="{FCD0B651-0304-42F9-ABD1-0A34793067C3}"/>
    <cellStyle name="_Q-Sadovky-výkaz-2003-07-01_1_09_bur_podlažní_vestavby_SO 200" xfId="592" xr:uid="{5E0B1F32-D3EA-4693-B0FA-F13D6B3C578A}"/>
    <cellStyle name="_Q-Sadovky-výkaz-2003-07-01_1_09_bur_podlažní_vestavby_Soupis prací_SO400 xls" xfId="593" xr:uid="{672185C0-B043-45EE-99EF-7FD8E6030554}"/>
    <cellStyle name="_Q-Sadovky-výkaz-2003-07-01_1_09_buri_malby" xfId="594" xr:uid="{BEF3C037-3D0E-4499-B120-29521EDB4952}"/>
    <cellStyle name="_Q-Sadovky-výkaz-2003-07-01_1_09_buri_malby_rozpočet_" xfId="595" xr:uid="{1FF8BD03-A418-4A3F-9EC2-26CFAE92D6F3}"/>
    <cellStyle name="_Q-Sadovky-výkaz-2003-07-01_1_09_buri_malby_SO 100 kom_Soupis prací" xfId="596" xr:uid="{C8B2A221-4853-4E17-AD5E-27AF2CADB7A1}"/>
    <cellStyle name="_Q-Sadovky-výkaz-2003-07-01_1_09_buri_malby_SO 101 provizorní DZ" xfId="597" xr:uid="{BD69386D-62BC-4545-AFEE-814CC91AF46E}"/>
    <cellStyle name="_Q-Sadovky-výkaz-2003-07-01_1_09_buri_malby_SO 200" xfId="598" xr:uid="{EC94C388-2B23-460B-ADCF-9307E004A60D}"/>
    <cellStyle name="_Q-Sadovky-výkaz-2003-07-01_1_09_buri_malby_Soupis prací_SO400 xls" xfId="599" xr:uid="{215DCA08-B029-459E-8C73-8470F4AEBEAC}"/>
    <cellStyle name="_Q-Sadovky-výkaz-2003-07-01_1_09_buri_regaly" xfId="600" xr:uid="{8120490E-6F60-4F89-BF8E-C58482422165}"/>
    <cellStyle name="_Q-Sadovky-výkaz-2003-07-01_1_09_buri_regaly_rozpočet_" xfId="601" xr:uid="{1AD31306-B6CA-4275-994E-77BD1FDFF1DD}"/>
    <cellStyle name="_Q-Sadovky-výkaz-2003-07-01_1_09_buri_regaly_SO 100 kom_Soupis prací" xfId="602" xr:uid="{FD814227-4826-4435-AA1B-206D235508A7}"/>
    <cellStyle name="_Q-Sadovky-výkaz-2003-07-01_1_09_buri_regaly_SO 101 provizorní DZ" xfId="603" xr:uid="{1EC38978-0330-48EB-8ED8-B392587A5CA3}"/>
    <cellStyle name="_Q-Sadovky-výkaz-2003-07-01_1_09_buri_regaly_SO 200" xfId="604" xr:uid="{09FBB583-CA8F-4535-B0F0-8D76FC316874}"/>
    <cellStyle name="_Q-Sadovky-výkaz-2003-07-01_1_09_buri_regaly_Soupis prací_SO400 xls" xfId="605" xr:uid="{5BBBB023-8533-4B33-A560-58E77D903F09}"/>
    <cellStyle name="_Q-Sadovky-výkaz-2003-07-01_1_09-13-zbytek" xfId="606" xr:uid="{CB5E3E2A-0383-40D0-84B3-8CA491AB5541}"/>
    <cellStyle name="_Q-Sadovky-výkaz-2003-07-01_1_09-13-zbytek 2" xfId="607" xr:uid="{122FD851-505F-42EC-8353-1567034BFB40}"/>
    <cellStyle name="_Q-Sadovky-výkaz-2003-07-01_1_09-13-zbytek_6052_Úpravy v terminálu T3_RO_130124" xfId="608" xr:uid="{F00C2CC8-8731-4C89-A11A-30D68B2F6F0D}"/>
    <cellStyle name="_Q-Sadovky-výkaz-2003-07-01_1_09-13-zbytek_rozpočet_" xfId="609" xr:uid="{DCCB8569-6E63-4D8E-8EB2-F33758C3E81D}"/>
    <cellStyle name="_Q-Sadovky-výkaz-2003-07-01_1_09-13-zbytek_SO 100 kom_Soupis prací" xfId="610" xr:uid="{98E47CC0-443B-4BED-848A-43B18A0DB794}"/>
    <cellStyle name="_Q-Sadovky-výkaz-2003-07-01_1_09-13-zbytek_SO 101 provizorní DZ" xfId="611" xr:uid="{F8F8A6FD-B379-4E90-A872-1057AEDEF298}"/>
    <cellStyle name="_Q-Sadovky-výkaz-2003-07-01_1_09-13-zbytek_SO 200" xfId="612" xr:uid="{3781FA9C-3B60-4EE4-AB4C-8E369B6D8787}"/>
    <cellStyle name="_Q-Sadovky-výkaz-2003-07-01_1_09-13-zbytek_Soupis prací_SO400 xls" xfId="613" xr:uid="{F58DF21E-0D50-4463-B180-72CB19824CBF}"/>
    <cellStyle name="_Q-Sadovky-výkaz-2003-07-01_1_09-17" xfId="614" xr:uid="{A252554B-5B1C-4C55-A860-EF10391EA86B}"/>
    <cellStyle name="_Q-Sadovky-výkaz-2003-07-01_1_09-17 2" xfId="615" xr:uid="{C5A32F8E-6693-41DB-8037-201784A22DE4}"/>
    <cellStyle name="_Q-Sadovky-výkaz-2003-07-01_1_09-17_6052_Úpravy v terminálu T3_RO_130124" xfId="616" xr:uid="{D4258269-803C-4251-83DA-E3C8F68CF91D}"/>
    <cellStyle name="_Q-Sadovky-výkaz-2003-07-01_1_09-17_rozpočet_" xfId="617" xr:uid="{0F233B10-010D-4E11-9A7D-A292E0B67BAD}"/>
    <cellStyle name="_Q-Sadovky-výkaz-2003-07-01_1_09-17_SO 100 kom_Soupis prací" xfId="618" xr:uid="{F4FBACDE-3268-4237-8AB6-D7E92CBD377D}"/>
    <cellStyle name="_Q-Sadovky-výkaz-2003-07-01_1_09-17_SO 101 provizorní DZ" xfId="619" xr:uid="{36E68D15-861C-43F2-A926-25CFBD73BF3E}"/>
    <cellStyle name="_Q-Sadovky-výkaz-2003-07-01_1_09-17_SO 200" xfId="620" xr:uid="{7CD49F49-1561-47B0-BF4E-A0C52985C954}"/>
    <cellStyle name="_Q-Sadovky-výkaz-2003-07-01_1_09-17_Soupis prací_SO400 xls" xfId="621" xr:uid="{C8D0F392-0AC6-4FA5-AFF7-CE280C1BB924}"/>
    <cellStyle name="_Q-Sadovky-výkaz-2003-07-01_1_09-20" xfId="622" xr:uid="{3B6DF8D8-49B2-4799-9869-6AEA02551261}"/>
    <cellStyle name="_Q-Sadovky-výkaz-2003-07-01_1_09-20_rozpočet_" xfId="623" xr:uid="{EA5221A8-EE3A-4B63-9671-B62A14419D7A}"/>
    <cellStyle name="_Q-Sadovky-výkaz-2003-07-01_1_09-20_SO 100 kom_Soupis prací" xfId="624" xr:uid="{C7C5D73D-DE42-4AD4-A8BF-D9DB64E711B5}"/>
    <cellStyle name="_Q-Sadovky-výkaz-2003-07-01_1_09-20_SO 101 provizorní DZ" xfId="625" xr:uid="{4DC396D9-E30F-4171-A2E5-F5974E277278}"/>
    <cellStyle name="_Q-Sadovky-výkaz-2003-07-01_1_09-20_SO 200" xfId="626" xr:uid="{F2F46ECD-61E0-4EE3-9D45-FD5E6ADFD77A}"/>
    <cellStyle name="_Q-Sadovky-výkaz-2003-07-01_1_09-20_Soupis prací_SO400 xls" xfId="627" xr:uid="{48128CD6-88AB-483A-9672-C2B0E22B91F1}"/>
    <cellStyle name="_Q-Sadovky-výkaz-2003-07-01_1_Rekapitulace SmCB" xfId="628" xr:uid="{622234AA-6827-4395-AFD4-3E04422920B5}"/>
    <cellStyle name="_Q-Sadovky-výkaz-2003-07-01_1_rozpočet_" xfId="629" xr:uid="{3F355EF7-167D-4706-9D43-F8DD2DCDFCD0}"/>
    <cellStyle name="_Q-Sadovky-výkaz-2003-07-01_1_SO 000 Pozadavky investora" xfId="630" xr:uid="{78706142-E3B6-4383-AE13-F3633E810C7B}"/>
    <cellStyle name="_Q-Sadovky-výkaz-2003-07-01_1_SO 000-002" xfId="631" xr:uid="{27F3C23A-A91F-4997-AC32-F471FEA46EA3}"/>
    <cellStyle name="_Q-Sadovky-výkaz-2003-07-01_1_SO 05 interiér propočet" xfId="632" xr:uid="{2C5B94F3-DADF-4DF6-A65D-1DCC1D11B58A}"/>
    <cellStyle name="_Q-Sadovky-výkaz-2003-07-01_1_SO 05 interiér propočet 2" xfId="633" xr:uid="{AC803239-86EF-4BCD-989C-4A10A3D827FE}"/>
    <cellStyle name="_Q-Sadovky-výkaz-2003-07-01_1_SO 05 interiér propočet_6052_Úpravy v terminálu T3_RO_130124" xfId="634" xr:uid="{49B22D9B-C44F-4C3A-BBF3-07D676BF8680}"/>
    <cellStyle name="_Q-Sadovky-výkaz-2003-07-01_1_SO 05 interiér propočet_rozpočet_" xfId="635" xr:uid="{78281645-5DE1-491F-A042-58AB85D25B3D}"/>
    <cellStyle name="_Q-Sadovky-výkaz-2003-07-01_1_SO 05 interiér propočet_SO 100 kom_Soupis prací" xfId="636" xr:uid="{EDEA8850-93FF-4BD9-A21D-747B0F076FED}"/>
    <cellStyle name="_Q-Sadovky-výkaz-2003-07-01_1_SO 05 interiér propočet_SO 101 provizorní DZ" xfId="637" xr:uid="{5509517E-987D-4EBA-B835-92223B02408E}"/>
    <cellStyle name="_Q-Sadovky-výkaz-2003-07-01_1_SO 05 interiér propočet_SO 200" xfId="638" xr:uid="{297BD1F6-0CE9-44A5-8093-03B98419760E}"/>
    <cellStyle name="_Q-Sadovky-výkaz-2003-07-01_1_SO 05 interiér propočet_Soupis prací_SO400 xls" xfId="639" xr:uid="{25096DE0-F806-4465-A745-A32B32CED53A}"/>
    <cellStyle name="_Q-Sadovky-výkaz-2003-07-01_1_SO 05 střecha propočet" xfId="640" xr:uid="{0C040E64-1EFC-45F9-B017-A3C79CF94531}"/>
    <cellStyle name="_Q-Sadovky-výkaz-2003-07-01_1_SO 05 střecha propočet 2" xfId="641" xr:uid="{701A5B47-07BB-4793-A883-014E4DDEC3BA}"/>
    <cellStyle name="_Q-Sadovky-výkaz-2003-07-01_1_SO 05 střecha propočet_6052_Úpravy v terminálu T3_RO_130124" xfId="642" xr:uid="{77FC54FD-9E3B-4001-BE48-FD8403B57B4B}"/>
    <cellStyle name="_Q-Sadovky-výkaz-2003-07-01_1_SO 05 střecha propočet_rozpočet_" xfId="643" xr:uid="{A7F2DFBF-623D-41B3-8C6A-17CF179581B4}"/>
    <cellStyle name="_Q-Sadovky-výkaz-2003-07-01_1_SO 05 střecha propočet_SO 100 kom_Soupis prací" xfId="644" xr:uid="{404BACB7-CE99-4844-AFA6-A76878B461E3}"/>
    <cellStyle name="_Q-Sadovky-výkaz-2003-07-01_1_SO 05 střecha propočet_SO 101 provizorní DZ" xfId="645" xr:uid="{EF4B4EB2-2F3A-4A27-A77D-9F2FD46C7BDE}"/>
    <cellStyle name="_Q-Sadovky-výkaz-2003-07-01_1_SO 05 střecha propočet_SO 200" xfId="646" xr:uid="{07E1EB13-FD40-49FD-ADB7-D48EC860D226}"/>
    <cellStyle name="_Q-Sadovky-výkaz-2003-07-01_1_SO 05 střecha propočet_Soupis prací_SO400 xls" xfId="647" xr:uid="{6DE255ED-6B7A-4303-95DA-3BF20D87A197}"/>
    <cellStyle name="_Q-Sadovky-výkaz-2003-07-01_1_SO 05 vzduchové sanační úpravy propočet" xfId="648" xr:uid="{0D8C7707-8616-4770-A713-F9F272679A0A}"/>
    <cellStyle name="_Q-Sadovky-výkaz-2003-07-01_1_SO 05 vzduchové sanační úpravy propočet 2" xfId="649" xr:uid="{0DBF60AF-B9E3-4B7F-997A-9FF4311A3B4B}"/>
    <cellStyle name="_Q-Sadovky-výkaz-2003-07-01_1_SO 05 vzduchové sanační úpravy propočet_6052_Úpravy v terminálu T3_RO_130124" xfId="650" xr:uid="{AC7081A7-B454-459D-ACD6-338833C6E9FC}"/>
    <cellStyle name="_Q-Sadovky-výkaz-2003-07-01_1_SO 05 vzduchové sanační úpravy propočet_rozpočet_" xfId="651" xr:uid="{F64F2E1F-FF92-4BEA-9121-B4F64E4D8158}"/>
    <cellStyle name="_Q-Sadovky-výkaz-2003-07-01_1_SO 05 vzduchové sanační úpravy propočet_SO 100 kom_Soupis prací" xfId="652" xr:uid="{60FDBD8F-B378-4E4D-88CE-C642C40A8108}"/>
    <cellStyle name="_Q-Sadovky-výkaz-2003-07-01_1_SO 05 vzduchové sanační úpravy propočet_SO 101 provizorní DZ" xfId="653" xr:uid="{B1C1D971-4F16-4EE7-8681-AD34BDC9ABC3}"/>
    <cellStyle name="_Q-Sadovky-výkaz-2003-07-01_1_SO 05 vzduchové sanační úpravy propočet_SO 200" xfId="654" xr:uid="{2886DE48-F328-4F5B-934A-360334004510}"/>
    <cellStyle name="_Q-Sadovky-výkaz-2003-07-01_1_SO 05 vzduchové sanační úpravy propočet_Soupis prací_SO400 xls" xfId="655" xr:uid="{4D99A3EB-6B48-43C3-8961-680955149119}"/>
    <cellStyle name="_Q-Sadovky-výkaz-2003-07-01_1_SO 100 kom_Soupis prací" xfId="656" xr:uid="{880BFDC5-2A1B-4A3A-9EED-F370CA3F4B5F}"/>
    <cellStyle name="_Q-Sadovky-výkaz-2003-07-01_1_SO 100-199" xfId="657" xr:uid="{476D9243-36F2-44CC-8716-50EAADE4B660}"/>
    <cellStyle name="_Q-Sadovky-výkaz-2003-07-01_1_SO 101 provizorní DZ" xfId="658" xr:uid="{747AB3F7-2A5F-4221-9455-C78FA9770239}"/>
    <cellStyle name="_Q-Sadovky-výkaz-2003-07-01_1_SO 20_stavba" xfId="659" xr:uid="{1702162E-5B8F-40C7-9E45-5E3B956DC97C}"/>
    <cellStyle name="_Q-Sadovky-výkaz-2003-07-01_1_SO 200" xfId="660" xr:uid="{492A1791-175C-46C2-A4EE-CDB716981F82}"/>
    <cellStyle name="_Q-Sadovky-výkaz-2003-07-01_1_SO 200-220" xfId="661" xr:uid="{A169A187-0143-42ED-9E72-BCD063DC1B06}"/>
    <cellStyle name="_Q-Sadovky-výkaz-2003-07-01_1_SO 260-270" xfId="662" xr:uid="{4B45636D-0BA0-43BB-A00A-0094BFCB0C77}"/>
    <cellStyle name="_Q-Sadovky-výkaz-2003-07-01_1_SO 300-330" xfId="663" xr:uid="{B942CA5F-A10D-4854-98DE-7ABEA3083F72}"/>
    <cellStyle name="_Q-Sadovky-výkaz-2003-07-01_1_SO 350-365" xfId="664" xr:uid="{AA4C0E5C-4F98-4717-8F27-13BCD8D285E3}"/>
    <cellStyle name="_Q-Sadovky-výkaz-2003-07-01_1_SO 370" xfId="665" xr:uid="{088A8B72-9581-4C3E-BE92-C128BFFC1700}"/>
    <cellStyle name="_Q-Sadovky-výkaz-2003-07-01_1_SO 440-449" xfId="666" xr:uid="{A02D7EB7-2932-4386-A159-158219571003}"/>
    <cellStyle name="_Q-Sadovky-výkaz-2003-07-01_1_SO 460-469" xfId="667" xr:uid="{613F53FF-D1B1-420A-823F-6E19073928A6}"/>
    <cellStyle name="_Q-Sadovky-výkaz-2003-07-01_1_SO 520-536" xfId="668" xr:uid="{B9D6EBD3-4154-4E18-869F-FDEA5FCC7859}"/>
    <cellStyle name="_Q-Sadovky-výkaz-2003-07-01_1_SO 800-809" xfId="669" xr:uid="{65927B60-D6B5-4EEE-BD0B-6BF60715B027}"/>
    <cellStyle name="_Q-Sadovky-výkaz-2003-07-01_1_Soupis prací_SO400 xls" xfId="670" xr:uid="{9C907766-AE12-4447-9AF5-AB89CF9F9C5B}"/>
    <cellStyle name="_Q-Sadovky-výkaz-2003-07-01_2" xfId="671" xr:uid="{DA64F78B-2691-493C-B14B-38197843985B}"/>
    <cellStyle name="_Q-Sadovky-výkaz-2003-07-01_2_002_08_4914_002_01_09_17_002Technicka_specifikace_2etapa" xfId="672" xr:uid="{2C14970E-548C-466A-9C87-F295A2F31804}"/>
    <cellStyle name="_Q-Sadovky-výkaz-2003-07-01_2_002_08_4914_002_01_09_17_002Technicka_specifikace_2etapa 2" xfId="673" xr:uid="{6633B967-5FB2-48EE-A442-5A1A62BCB0D8}"/>
    <cellStyle name="_Q-Sadovky-výkaz-2003-07-01_2_002_08_4914_002_01_09_17_002Technicka_specifikace_2etapa_5724_DVZ_SO_10-02_oceneny_VV" xfId="674" xr:uid="{355FFFA2-17CF-4848-B506-91D4CCE14C7A}"/>
    <cellStyle name="_Q-Sadovky-výkaz-2003-07-01_2_002_08_4914_002_01_09_17_002Technicka_specifikace_2etapa_5724_DVZ_SO_10-03_oceneny_VV (2)" xfId="675" xr:uid="{82B30B39-9F8E-4F99-BAF9-224F1EF3F8EA}"/>
    <cellStyle name="_Q-Sadovky-výkaz-2003-07-01_2_002_08_4914_002_01_09_17_002Technicka_specifikace_2etapa_5806_Mustek_Ražby_RO" xfId="676" xr:uid="{28F83380-A3E7-46E5-AD47-5B24062891C5}"/>
    <cellStyle name="_Q-Sadovky-výkaz-2003-07-01_2_002_08_4914_002_01_09_17_002Technicka_specifikace_2etapa_6052_Úpravy v terminálu T3_RO_130124" xfId="677" xr:uid="{DB10C33C-5310-4448-BE5E-A36620849A26}"/>
    <cellStyle name="_Q-Sadovky-výkaz-2003-07-01_2_002_08_4914_002_01_09_17_002Technicka_specifikace_2etapa_PS94_strojni zarizeni_NR" xfId="678" xr:uid="{9D2A18A9-DE9C-477E-8DE9-250D9D4ACC19}"/>
    <cellStyle name="_Q-Sadovky-výkaz-2003-07-01_2_002_08_4914_002_01_09_17_002Technicka_specifikace_2etapa_rozpočet_" xfId="679" xr:uid="{4F733FA2-0B0A-4059-9AF4-F9BB16D7DE8F}"/>
    <cellStyle name="_Q-Sadovky-výkaz-2003-07-01_2_002_08_4914_002_01_09_17_002Technicka_specifikace_2etapa_Rozpočet_ stavba_koupaliště Luka" xfId="680" xr:uid="{987CE9EC-7502-49C9-B4B6-7DDB3D57A9E3}"/>
    <cellStyle name="_Q-Sadovky-výkaz-2003-07-01_2_002_08_4914_002_01_09_17_002Technicka_specifikace_2etapa_rozpočet__PS94_strojni zarizeni_NR" xfId="681" xr:uid="{3FF30659-B3D3-47C6-B405-85B4F74CB521}"/>
    <cellStyle name="_Q-Sadovky-výkaz-2003-07-01_2_002_08_4914_002_01_09_17_002Technicka_specifikace_2etapa_rozpočet__Rozpočet_ stavba_koupaliště Luka" xfId="682" xr:uid="{AF9D4CD4-D7E3-400F-896A-33183080299F}"/>
    <cellStyle name="_Q-Sadovky-výkaz-2003-07-01_2_002_08_4914_002_01_09_17_002Technicka_specifikace_2etapa_SO 100 kom_Soupis prací" xfId="683" xr:uid="{E141D8D5-21BF-4769-B9C7-48B6C052ECF2}"/>
    <cellStyle name="_Q-Sadovky-výkaz-2003-07-01_2_002_08_4914_002_01_09_17_002Technicka_specifikace_2etapa_SO 100 kom_Soupis prací_PS94_strojni zarizeni_NR" xfId="684" xr:uid="{9CFBF46C-C496-411B-82FD-BFA8BCA183B0}"/>
    <cellStyle name="_Q-Sadovky-výkaz-2003-07-01_2_002_08_4914_002_01_09_17_002Technicka_specifikace_2etapa_SO 100 kom_Soupis prací_Rozpočet_ stavba_koupaliště Luka" xfId="685" xr:uid="{583466E2-FD91-4B99-9EFA-858D1C45D070}"/>
    <cellStyle name="_Q-Sadovky-výkaz-2003-07-01_2_002_08_4914_002_01_09_17_002Technicka_specifikace_2etapa_SO 101 provizorní DZ" xfId="686" xr:uid="{6DE248B5-CF8C-4D1D-BC88-A4EA4B6A6611}"/>
    <cellStyle name="_Q-Sadovky-výkaz-2003-07-01_2_002_08_4914_002_01_09_17_002Technicka_specifikace_2etapa_SO 101 provizorní DZ_PS94_strojni zarizeni_NR" xfId="687" xr:uid="{AB05834B-FD6F-4C33-AB0B-BE4567A1A8AF}"/>
    <cellStyle name="_Q-Sadovky-výkaz-2003-07-01_2_002_08_4914_002_01_09_17_002Technicka_specifikace_2etapa_SO 101 provizorní DZ_Rozpočet_ stavba_koupaliště Luka" xfId="688" xr:uid="{68412E7B-0E5D-4F21-BC84-114C8886CACE}"/>
    <cellStyle name="_Q-Sadovky-výkaz-2003-07-01_2_002_08_4914_002_01_09_17_002Technicka_specifikace_2etapa_SO 200" xfId="689" xr:uid="{4FD171AE-85A2-4526-8AA5-68A88743D2EC}"/>
    <cellStyle name="_Q-Sadovky-výkaz-2003-07-01_2_002_08_4914_002_01_09_17_002Technicka_specifikace_2etapa_SO 200_PS94_strojni zarizeni_NR" xfId="690" xr:uid="{15FF405A-DE37-44C3-A5CC-94842ECBD79C}"/>
    <cellStyle name="_Q-Sadovky-výkaz-2003-07-01_2_002_08_4914_002_01_09_17_002Technicka_specifikace_2etapa_SO 200_Rozpočet_ stavba_koupaliště Luka" xfId="691" xr:uid="{118003A7-D053-4DBB-A72E-DE67963FC8F8}"/>
    <cellStyle name="_Q-Sadovky-výkaz-2003-07-01_2_002_08_4914_002_01_09_17_002Technicka_specifikace_2etapa_Soupis prací_SO400 xls" xfId="692" xr:uid="{70426827-C1CB-40DD-BF67-14611956C58B}"/>
    <cellStyle name="_Q-Sadovky-výkaz-2003-07-01_2_002_08_4914_002_01_09_17_002Technicka_specifikace_2etapa_Soupis prací_SO400 xls_PS94_strojni zarizeni_NR" xfId="693" xr:uid="{76206FDC-95C2-46C2-97EE-D2C10997C484}"/>
    <cellStyle name="_Q-Sadovky-výkaz-2003-07-01_2_002_08_4914_002_01_09_17_002Technicka_specifikace_2etapa_Soupis prací_SO400 xls_Rozpočet_ stavba_koupaliště Luka" xfId="694" xr:uid="{A8F4BF6E-5086-48A2-B846-B27CD869103E}"/>
    <cellStyle name="_Q-Sadovky-výkaz-2003-07-01_2_09_bur_kanali" xfId="695" xr:uid="{7DE58E36-6354-4072-B04E-8BB0D2B920AE}"/>
    <cellStyle name="_Q-Sadovky-výkaz-2003-07-01_2_09_bur_kanali_rozpočet_" xfId="696" xr:uid="{56D4823E-1D85-4729-8155-32720AD429B0}"/>
    <cellStyle name="_Q-Sadovky-výkaz-2003-07-01_2_09_bur_kanali_SO 100 kom_Soupis prací" xfId="697" xr:uid="{9258C3B8-C232-4D7E-A737-6B31317B1031}"/>
    <cellStyle name="_Q-Sadovky-výkaz-2003-07-01_2_09_bur_kanali_SO 101 provizorní DZ" xfId="698" xr:uid="{B65EF86E-5BC7-4262-89E0-590159F6D31C}"/>
    <cellStyle name="_Q-Sadovky-výkaz-2003-07-01_2_09_bur_kanali_SO 200" xfId="699" xr:uid="{1C16BEB6-25E3-45FF-B915-46F5EF48153B}"/>
    <cellStyle name="_Q-Sadovky-výkaz-2003-07-01_2_09_bur_kanali_Soupis prací_SO400 xls" xfId="700" xr:uid="{77D8DE7C-F22F-4DFB-AC92-559C80D44CEF}"/>
    <cellStyle name="_Q-Sadovky-výkaz-2003-07-01_2_09_bur_podlažní_vestavby" xfId="701" xr:uid="{9140DA2A-9589-4372-8C8D-E4C9AB0BEF4E}"/>
    <cellStyle name="_Q-Sadovky-výkaz-2003-07-01_2_09_bur_podlažní_vestavby_rozpočet_" xfId="702" xr:uid="{A8A3B37A-14F7-4FE4-A145-A356B6DFAE35}"/>
    <cellStyle name="_Q-Sadovky-výkaz-2003-07-01_2_09_bur_podlažní_vestavby_SO 100 kom_Soupis prací" xfId="703" xr:uid="{BB2ADA7A-982A-4DEE-8621-C4E01088AC94}"/>
    <cellStyle name="_Q-Sadovky-výkaz-2003-07-01_2_09_bur_podlažní_vestavby_SO 101 provizorní DZ" xfId="704" xr:uid="{5959F566-EB29-4695-9651-169C1094C989}"/>
    <cellStyle name="_Q-Sadovky-výkaz-2003-07-01_2_09_bur_podlažní_vestavby_SO 200" xfId="705" xr:uid="{93A62CA5-5A93-49C8-BC50-3F00A3C5AC39}"/>
    <cellStyle name="_Q-Sadovky-výkaz-2003-07-01_2_09_bur_podlažní_vestavby_Soupis prací_SO400 xls" xfId="706" xr:uid="{2CE9C74B-B0EE-462B-B9B4-66F7C80BBDE1}"/>
    <cellStyle name="_Q-Sadovky-výkaz-2003-07-01_2_09_buri_malby" xfId="707" xr:uid="{D6CD16B1-B808-4FF7-A048-EC628026013C}"/>
    <cellStyle name="_Q-Sadovky-výkaz-2003-07-01_2_09_buri_malby_rozpočet_" xfId="708" xr:uid="{CB566827-9B01-4532-BF0B-675F3FC34AA3}"/>
    <cellStyle name="_Q-Sadovky-výkaz-2003-07-01_2_09_buri_malby_SO 100 kom_Soupis prací" xfId="709" xr:uid="{3ABB6FA7-A07E-47C5-9FB2-7F52719F5069}"/>
    <cellStyle name="_Q-Sadovky-výkaz-2003-07-01_2_09_buri_malby_SO 101 provizorní DZ" xfId="710" xr:uid="{6A600DFA-5F89-453D-8346-005F0DC89826}"/>
    <cellStyle name="_Q-Sadovky-výkaz-2003-07-01_2_09_buri_malby_SO 200" xfId="711" xr:uid="{AB7E72C3-DE43-444F-AC06-CDD342B16482}"/>
    <cellStyle name="_Q-Sadovky-výkaz-2003-07-01_2_09_buri_malby_Soupis prací_SO400 xls" xfId="712" xr:uid="{75C2C638-40AA-4CA0-A9E1-DD4B633B52DB}"/>
    <cellStyle name="_Q-Sadovky-výkaz-2003-07-01_2_09_buri_regaly" xfId="713" xr:uid="{8DE1CBDC-EC3F-44A9-B222-359A4BDACDF1}"/>
    <cellStyle name="_Q-Sadovky-výkaz-2003-07-01_2_09_buri_regaly_rozpočet_" xfId="714" xr:uid="{49ADB111-8CE1-445A-98B9-7EB7546FEB08}"/>
    <cellStyle name="_Q-Sadovky-výkaz-2003-07-01_2_09_buri_regaly_SO 100 kom_Soupis prací" xfId="715" xr:uid="{541F22F0-9EA3-47CC-9D40-7D91F1D60F00}"/>
    <cellStyle name="_Q-Sadovky-výkaz-2003-07-01_2_09_buri_regaly_SO 101 provizorní DZ" xfId="716" xr:uid="{8A90DDD1-4ACD-42FC-A1BA-DC74BBF9D00E}"/>
    <cellStyle name="_Q-Sadovky-výkaz-2003-07-01_2_09_buri_regaly_SO 200" xfId="717" xr:uid="{E0258E85-FC12-41B2-894C-8E210C0C0FA2}"/>
    <cellStyle name="_Q-Sadovky-výkaz-2003-07-01_2_09_buri_regaly_Soupis prací_SO400 xls" xfId="718" xr:uid="{716E8432-A66B-41EA-8FDC-51C171A3216E}"/>
    <cellStyle name="_Q-Sadovky-výkaz-2003-07-01_2_09-13-zbytek" xfId="719" xr:uid="{E99ED1CD-BBF5-4E68-8B68-DD2397A50BBC}"/>
    <cellStyle name="_Q-Sadovky-výkaz-2003-07-01_2_09-13-zbytek 2" xfId="720" xr:uid="{2461F5AC-F191-4E95-91EF-1DBA96E1EB85}"/>
    <cellStyle name="_Q-Sadovky-výkaz-2003-07-01_2_09-13-zbytek_5724_DVZ_SO_10-02_oceneny_VV" xfId="721" xr:uid="{468C5DE5-E460-4769-AE0E-E944E0FCC7C2}"/>
    <cellStyle name="_Q-Sadovky-výkaz-2003-07-01_2_09-13-zbytek_5724_DVZ_SO_10-03_oceneny_VV (2)" xfId="722" xr:uid="{ACF0AFBF-5DD1-4DFC-A9F9-498695B43D7B}"/>
    <cellStyle name="_Q-Sadovky-výkaz-2003-07-01_2_09-13-zbytek_5806_Mustek_Ražby_RO" xfId="723" xr:uid="{61A666FA-8A8F-44ED-9D45-B04A3A64A7DE}"/>
    <cellStyle name="_Q-Sadovky-výkaz-2003-07-01_2_09-13-zbytek_6052_Úpravy v terminálu T3_RO_130124" xfId="724" xr:uid="{CC3825C2-D188-40AE-B6B3-7A23AFDD7787}"/>
    <cellStyle name="_Q-Sadovky-výkaz-2003-07-01_2_09-13-zbytek_PS94_strojni zarizeni_NR" xfId="725" xr:uid="{098CFA7C-8A1C-4A25-B120-CF657A9F480A}"/>
    <cellStyle name="_Q-Sadovky-výkaz-2003-07-01_2_09-13-zbytek_rozpočet_" xfId="726" xr:uid="{A3B9B807-9239-4874-93EE-9E5371655A7B}"/>
    <cellStyle name="_Q-Sadovky-výkaz-2003-07-01_2_09-13-zbytek_Rozpočet_ stavba_koupaliště Luka" xfId="727" xr:uid="{43648202-87B3-4191-9087-F81654DC9121}"/>
    <cellStyle name="_Q-Sadovky-výkaz-2003-07-01_2_09-13-zbytek_rozpočet__PS94_strojni zarizeni_NR" xfId="728" xr:uid="{4D7425FD-F347-43B5-B541-51F53614C321}"/>
    <cellStyle name="_Q-Sadovky-výkaz-2003-07-01_2_09-13-zbytek_rozpočet__Rozpočet_ stavba_koupaliště Luka" xfId="729" xr:uid="{CEE32BCF-FF3F-4FE0-A5C4-988EB2BD1AB6}"/>
    <cellStyle name="_Q-Sadovky-výkaz-2003-07-01_2_09-13-zbytek_SO 100 kom_Soupis prací" xfId="730" xr:uid="{22AC37CC-D399-4848-A130-CB7A805C2C46}"/>
    <cellStyle name="_Q-Sadovky-výkaz-2003-07-01_2_09-13-zbytek_SO 100 kom_Soupis prací_PS94_strojni zarizeni_NR" xfId="731" xr:uid="{50621D2A-4E2C-45AC-B85A-3E9087060FDA}"/>
    <cellStyle name="_Q-Sadovky-výkaz-2003-07-01_2_09-13-zbytek_SO 100 kom_Soupis prací_Rozpočet_ stavba_koupaliště Luka" xfId="732" xr:uid="{11800D14-9E0D-4877-83C4-2D60DABC3459}"/>
    <cellStyle name="_Q-Sadovky-výkaz-2003-07-01_2_09-13-zbytek_SO 101 provizorní DZ" xfId="733" xr:uid="{4A17D952-0EC7-4C40-9704-2605C16F4922}"/>
    <cellStyle name="_Q-Sadovky-výkaz-2003-07-01_2_09-13-zbytek_SO 101 provizorní DZ_PS94_strojni zarizeni_NR" xfId="734" xr:uid="{1CB4CF85-2288-4673-9754-488DEAF9F58A}"/>
    <cellStyle name="_Q-Sadovky-výkaz-2003-07-01_2_09-13-zbytek_SO 101 provizorní DZ_Rozpočet_ stavba_koupaliště Luka" xfId="735" xr:uid="{4A0C752E-D296-4D1A-A313-BA13D15E95E6}"/>
    <cellStyle name="_Q-Sadovky-výkaz-2003-07-01_2_09-13-zbytek_SO 200" xfId="736" xr:uid="{C1C7E058-5BD2-4C59-9145-47FFDFC92925}"/>
    <cellStyle name="_Q-Sadovky-výkaz-2003-07-01_2_09-13-zbytek_SO 200_PS94_strojni zarizeni_NR" xfId="737" xr:uid="{FF7FFC8A-315A-4991-8F09-01A6A2898C6C}"/>
    <cellStyle name="_Q-Sadovky-výkaz-2003-07-01_2_09-13-zbytek_SO 200_Rozpočet_ stavba_koupaliště Luka" xfId="738" xr:uid="{81FFB278-6AB3-46EB-8E48-682C14CD7A47}"/>
    <cellStyle name="_Q-Sadovky-výkaz-2003-07-01_2_09-13-zbytek_Soupis prací_SO400 xls" xfId="739" xr:uid="{6F5EB084-0581-40E0-967B-D1B6BFF31B54}"/>
    <cellStyle name="_Q-Sadovky-výkaz-2003-07-01_2_09-13-zbytek_Soupis prací_SO400 xls_PS94_strojni zarizeni_NR" xfId="740" xr:uid="{2CF58BC3-1429-4D5C-8064-71C40C423F89}"/>
    <cellStyle name="_Q-Sadovky-výkaz-2003-07-01_2_09-13-zbytek_Soupis prací_SO400 xls_Rozpočet_ stavba_koupaliště Luka" xfId="741" xr:uid="{58BF79DC-4936-4310-98C2-A8799B6646B4}"/>
    <cellStyle name="_Q-Sadovky-výkaz-2003-07-01_2_09-17" xfId="742" xr:uid="{1D9CCEDA-0616-4F5D-99FD-3CBC7068770D}"/>
    <cellStyle name="_Q-Sadovky-výkaz-2003-07-01_2_09-17 2" xfId="743" xr:uid="{50BAB929-2FD3-4FA8-A3CA-07EE333E9FF2}"/>
    <cellStyle name="_Q-Sadovky-výkaz-2003-07-01_2_09-17_5724_DVZ_SO_10-02_oceneny_VV" xfId="744" xr:uid="{2B41A331-1656-40DA-8F4C-6C3F9E2E1C55}"/>
    <cellStyle name="_Q-Sadovky-výkaz-2003-07-01_2_09-17_5724_DVZ_SO_10-03_oceneny_VV (2)" xfId="745" xr:uid="{DC82865E-1A01-43D3-A169-1FAB49557FA4}"/>
    <cellStyle name="_Q-Sadovky-výkaz-2003-07-01_2_09-17_5806_Mustek_Ražby_RO" xfId="746" xr:uid="{438E72F1-A50D-4FC5-96D6-82D4EA2F1BFF}"/>
    <cellStyle name="_Q-Sadovky-výkaz-2003-07-01_2_09-17_6052_Úpravy v terminálu T3_RO_130124" xfId="747" xr:uid="{1414E820-0993-49CD-8F3F-82227F320318}"/>
    <cellStyle name="_Q-Sadovky-výkaz-2003-07-01_2_09-17_PS94_strojni zarizeni_NR" xfId="748" xr:uid="{B92F8A9B-0298-4AEB-9B19-84B86A10EA99}"/>
    <cellStyle name="_Q-Sadovky-výkaz-2003-07-01_2_09-17_rozpočet_" xfId="749" xr:uid="{1DDCE32A-EF00-4899-B0BA-FC15E8F9C7E9}"/>
    <cellStyle name="_Q-Sadovky-výkaz-2003-07-01_2_09-17_Rozpočet_ stavba_koupaliště Luka" xfId="750" xr:uid="{8CF5FBA5-2882-4332-97BE-B32C41B55A47}"/>
    <cellStyle name="_Q-Sadovky-výkaz-2003-07-01_2_09-17_rozpočet__PS94_strojni zarizeni_NR" xfId="751" xr:uid="{5DBBCF8E-DF39-4C0D-AC7A-563BD16C3D51}"/>
    <cellStyle name="_Q-Sadovky-výkaz-2003-07-01_2_09-17_rozpočet__Rozpočet_ stavba_koupaliště Luka" xfId="752" xr:uid="{FD8A7A19-704E-47C6-B534-930CB351C122}"/>
    <cellStyle name="_Q-Sadovky-výkaz-2003-07-01_2_09-17_SO 100 kom_Soupis prací" xfId="753" xr:uid="{93F68326-9534-424E-AE23-2B9BDD25A0C6}"/>
    <cellStyle name="_Q-Sadovky-výkaz-2003-07-01_2_09-17_SO 100 kom_Soupis prací_PS94_strojni zarizeni_NR" xfId="754" xr:uid="{3FC83B5C-697A-4F0D-94FE-E0A8D8D6121E}"/>
    <cellStyle name="_Q-Sadovky-výkaz-2003-07-01_2_09-17_SO 100 kom_Soupis prací_Rozpočet_ stavba_koupaliště Luka" xfId="755" xr:uid="{0F472ED4-00C8-44B9-8337-D5CFC5210313}"/>
    <cellStyle name="_Q-Sadovky-výkaz-2003-07-01_2_09-17_SO 101 provizorní DZ" xfId="756" xr:uid="{25F015DA-9FFD-49CB-BFBF-1F971D7FBBC9}"/>
    <cellStyle name="_Q-Sadovky-výkaz-2003-07-01_2_09-17_SO 101 provizorní DZ_PS94_strojni zarizeni_NR" xfId="757" xr:uid="{631A2B4D-32AB-4E6A-92EA-4673B2EFAA0E}"/>
    <cellStyle name="_Q-Sadovky-výkaz-2003-07-01_2_09-17_SO 101 provizorní DZ_Rozpočet_ stavba_koupaliště Luka" xfId="758" xr:uid="{B8DAAB2C-3F6D-4025-AB60-52AD60737933}"/>
    <cellStyle name="_Q-Sadovky-výkaz-2003-07-01_2_09-17_SO 200" xfId="759" xr:uid="{30FDCED1-5476-405E-83CE-1EEB70457C66}"/>
    <cellStyle name="_Q-Sadovky-výkaz-2003-07-01_2_09-17_SO 200_PS94_strojni zarizeni_NR" xfId="760" xr:uid="{FE5E4D1C-2307-4E05-9B1E-CA97A3F719B9}"/>
    <cellStyle name="_Q-Sadovky-výkaz-2003-07-01_2_09-17_SO 200_Rozpočet_ stavba_koupaliště Luka" xfId="761" xr:uid="{8445FEB3-A773-4E45-B441-0008D95AE98F}"/>
    <cellStyle name="_Q-Sadovky-výkaz-2003-07-01_2_09-17_Soupis prací_SO400 xls" xfId="762" xr:uid="{8B71572A-833F-4C35-9327-6959BAD7F244}"/>
    <cellStyle name="_Q-Sadovky-výkaz-2003-07-01_2_09-17_Soupis prací_SO400 xls_PS94_strojni zarizeni_NR" xfId="763" xr:uid="{2DEE45FC-34CF-488F-9E12-3F9AAFE7D779}"/>
    <cellStyle name="_Q-Sadovky-výkaz-2003-07-01_2_09-17_Soupis prací_SO400 xls_Rozpočet_ stavba_koupaliště Luka" xfId="764" xr:uid="{0975F368-75B9-496F-9428-9A04301A9046}"/>
    <cellStyle name="_Q-Sadovky-výkaz-2003-07-01_2_09-20" xfId="765" xr:uid="{0D30E66F-7633-4C24-8674-E757AE6AB11B}"/>
    <cellStyle name="_Q-Sadovky-výkaz-2003-07-01_2_09-20_rozpočet_" xfId="766" xr:uid="{A7FD7160-630A-4060-9326-C724B4F6A601}"/>
    <cellStyle name="_Q-Sadovky-výkaz-2003-07-01_2_09-20_SO 100 kom_Soupis prací" xfId="767" xr:uid="{B97B6C4D-7327-420C-A865-37E07D9691C3}"/>
    <cellStyle name="_Q-Sadovky-výkaz-2003-07-01_2_09-20_SO 101 provizorní DZ" xfId="768" xr:uid="{288B2D86-4323-4389-AC34-73C9A2FAC14A}"/>
    <cellStyle name="_Q-Sadovky-výkaz-2003-07-01_2_09-20_SO 200" xfId="769" xr:uid="{A9336392-0FC4-4F32-8174-B79631985912}"/>
    <cellStyle name="_Q-Sadovky-výkaz-2003-07-01_2_09-20_Soupis prací_SO400 xls" xfId="770" xr:uid="{908EDB1C-2009-477C-B809-6DA6D9BE05F9}"/>
    <cellStyle name="_Q-Sadovky-výkaz-2003-07-01_2_Rekapitulace SmCB" xfId="771" xr:uid="{303BB80E-3631-453D-B059-7FA1636B3152}"/>
    <cellStyle name="_Q-Sadovky-výkaz-2003-07-01_2_rozpočet_" xfId="772" xr:uid="{367EE51A-C798-4251-B79E-AAF19147D45B}"/>
    <cellStyle name="_Q-Sadovky-výkaz-2003-07-01_2_SO 000 Pozadavky investora" xfId="773" xr:uid="{5259738C-0489-40ED-B9FA-E8222A1DEC82}"/>
    <cellStyle name="_Q-Sadovky-výkaz-2003-07-01_2_SO 000-002" xfId="774" xr:uid="{2D7107D0-CF70-4B7E-ABB1-D73DC4CD8577}"/>
    <cellStyle name="_Q-Sadovky-výkaz-2003-07-01_2_SO 05 interiér propočet" xfId="775" xr:uid="{8A72B6EA-7991-4A0C-89AC-670A647F51D3}"/>
    <cellStyle name="_Q-Sadovky-výkaz-2003-07-01_2_SO 05 interiér propočet 2" xfId="776" xr:uid="{27D7570E-16CA-472A-B2DE-23E21C1DA22D}"/>
    <cellStyle name="_Q-Sadovky-výkaz-2003-07-01_2_SO 05 interiér propočet_5724_DVZ_SO_10-02_oceneny_VV" xfId="777" xr:uid="{A9CADE3B-F596-479E-99D3-C20EE42C3655}"/>
    <cellStyle name="_Q-Sadovky-výkaz-2003-07-01_2_SO 05 interiér propočet_5724_DVZ_SO_10-03_oceneny_VV (2)" xfId="778" xr:uid="{5A6B7934-41FB-4D6C-A858-1C3D08CE34E0}"/>
    <cellStyle name="_Q-Sadovky-výkaz-2003-07-01_2_SO 05 interiér propočet_5806_Mustek_Ražby_RO" xfId="779" xr:uid="{938D8861-DC64-45A9-86C9-05F139DBC313}"/>
    <cellStyle name="_Q-Sadovky-výkaz-2003-07-01_2_SO 05 interiér propočet_6052_Úpravy v terminálu T3_RO_130124" xfId="780" xr:uid="{E42AF6DB-4C15-4156-AF50-D7970F8D5837}"/>
    <cellStyle name="_Q-Sadovky-výkaz-2003-07-01_2_SO 05 interiér propočet_PS94_strojni zarizeni_NR" xfId="781" xr:uid="{22F4ED77-885D-4DFF-8D62-88C979BF6104}"/>
    <cellStyle name="_Q-Sadovky-výkaz-2003-07-01_2_SO 05 interiér propočet_rozpočet_" xfId="782" xr:uid="{0C82808B-B00A-4F6C-8C30-14C817D924DB}"/>
    <cellStyle name="_Q-Sadovky-výkaz-2003-07-01_2_SO 05 interiér propočet_Rozpočet_ stavba_koupaliště Luka" xfId="783" xr:uid="{D712CCD8-CD8A-4F6C-BE61-BBAEF0315B09}"/>
    <cellStyle name="_Q-Sadovky-výkaz-2003-07-01_2_SO 05 interiér propočet_rozpočet__PS94_strojni zarizeni_NR" xfId="784" xr:uid="{C4A8803C-367D-4866-A208-F88C00ED7F4B}"/>
    <cellStyle name="_Q-Sadovky-výkaz-2003-07-01_2_SO 05 interiér propočet_rozpočet__Rozpočet_ stavba_koupaliště Luka" xfId="785" xr:uid="{244FD49A-542B-4D2F-8602-FF7E3FC0E7B9}"/>
    <cellStyle name="_Q-Sadovky-výkaz-2003-07-01_2_SO 05 interiér propočet_SO 100 kom_Soupis prací" xfId="786" xr:uid="{C2884F6A-BFCC-482B-A241-99C0A54AFA19}"/>
    <cellStyle name="_Q-Sadovky-výkaz-2003-07-01_2_SO 05 interiér propočet_SO 100 kom_Soupis prací_PS94_strojni zarizeni_NR" xfId="787" xr:uid="{A1734B8C-E257-4165-BB56-BCA14EFBCB16}"/>
    <cellStyle name="_Q-Sadovky-výkaz-2003-07-01_2_SO 05 interiér propočet_SO 100 kom_Soupis prací_Rozpočet_ stavba_koupaliště Luka" xfId="788" xr:uid="{EDBEA804-0CA0-4A75-88A0-8E18723872EE}"/>
    <cellStyle name="_Q-Sadovky-výkaz-2003-07-01_2_SO 05 interiér propočet_SO 101 provizorní DZ" xfId="789" xr:uid="{B5369E10-172B-4FE7-AE1A-3C03CE005465}"/>
    <cellStyle name="_Q-Sadovky-výkaz-2003-07-01_2_SO 05 interiér propočet_SO 101 provizorní DZ_PS94_strojni zarizeni_NR" xfId="790" xr:uid="{DC13DFD3-B9C7-4407-9EF2-99320DE8B09E}"/>
    <cellStyle name="_Q-Sadovky-výkaz-2003-07-01_2_SO 05 interiér propočet_SO 101 provizorní DZ_Rozpočet_ stavba_koupaliště Luka" xfId="791" xr:uid="{0ABA4F49-F706-487B-ACB3-AC8E472EF77F}"/>
    <cellStyle name="_Q-Sadovky-výkaz-2003-07-01_2_SO 05 interiér propočet_SO 200" xfId="792" xr:uid="{0A2560C1-DDDD-4EC4-82C1-23B25F9629FB}"/>
    <cellStyle name="_Q-Sadovky-výkaz-2003-07-01_2_SO 05 interiér propočet_SO 200_PS94_strojni zarizeni_NR" xfId="793" xr:uid="{1477A3E5-08C4-41AF-8619-2C6AFB01B5DE}"/>
    <cellStyle name="_Q-Sadovky-výkaz-2003-07-01_2_SO 05 interiér propočet_SO 200_Rozpočet_ stavba_koupaliště Luka" xfId="794" xr:uid="{DDE343BF-F234-4A2A-AC8F-875439F3BBB7}"/>
    <cellStyle name="_Q-Sadovky-výkaz-2003-07-01_2_SO 05 interiér propočet_Soupis prací_SO400 xls" xfId="795" xr:uid="{C439A326-2621-47F6-956D-10AA8999AF46}"/>
    <cellStyle name="_Q-Sadovky-výkaz-2003-07-01_2_SO 05 interiér propočet_Soupis prací_SO400 xls_PS94_strojni zarizeni_NR" xfId="796" xr:uid="{F751DA9E-F472-40CE-8613-9C83E94A8AB2}"/>
    <cellStyle name="_Q-Sadovky-výkaz-2003-07-01_2_SO 05 interiér propočet_Soupis prací_SO400 xls_Rozpočet_ stavba_koupaliště Luka" xfId="797" xr:uid="{55CE72F1-36F0-456B-AE8A-88CBF144FBCA}"/>
    <cellStyle name="_Q-Sadovky-výkaz-2003-07-01_2_SO 05 střecha propočet" xfId="798" xr:uid="{2DCB1E6C-0D24-461E-B5C5-7F9D1E0A2FA4}"/>
    <cellStyle name="_Q-Sadovky-výkaz-2003-07-01_2_SO 05 střecha propočet 2" xfId="799" xr:uid="{2ADAB863-4382-4015-B135-BE81E9719784}"/>
    <cellStyle name="_Q-Sadovky-výkaz-2003-07-01_2_SO 05 střecha propočet_5724_DVZ_SO_10-02_oceneny_VV" xfId="800" xr:uid="{1C5CC46A-5EB7-467E-9AD0-A0DB7B748FC8}"/>
    <cellStyle name="_Q-Sadovky-výkaz-2003-07-01_2_SO 05 střecha propočet_5724_DVZ_SO_10-03_oceneny_VV (2)" xfId="801" xr:uid="{91C07C43-09EF-4ECE-95E6-707F8D0AD0BB}"/>
    <cellStyle name="_Q-Sadovky-výkaz-2003-07-01_2_SO 05 střecha propočet_5806_Mustek_Ražby_RO" xfId="802" xr:uid="{27D6C24B-F013-4F77-8A01-7194431609CB}"/>
    <cellStyle name="_Q-Sadovky-výkaz-2003-07-01_2_SO 05 střecha propočet_6052_Úpravy v terminálu T3_RO_130124" xfId="803" xr:uid="{31E36DBB-AB9F-45B9-906E-D2E988571ACB}"/>
    <cellStyle name="_Q-Sadovky-výkaz-2003-07-01_2_SO 05 střecha propočet_PS94_strojni zarizeni_NR" xfId="804" xr:uid="{D7D0C5E2-79A1-496E-9EDD-1CF274658767}"/>
    <cellStyle name="_Q-Sadovky-výkaz-2003-07-01_2_SO 05 střecha propočet_rozpočet_" xfId="805" xr:uid="{C555FC3D-842E-45DA-BB4E-9D00902CAED5}"/>
    <cellStyle name="_Q-Sadovky-výkaz-2003-07-01_2_SO 05 střecha propočet_Rozpočet_ stavba_koupaliště Luka" xfId="806" xr:uid="{D22DDD81-4840-40CE-B94E-904688C887C7}"/>
    <cellStyle name="_Q-Sadovky-výkaz-2003-07-01_2_SO 05 střecha propočet_rozpočet__PS94_strojni zarizeni_NR" xfId="807" xr:uid="{D84AA518-6A98-48EA-8775-830B3810F5C7}"/>
    <cellStyle name="_Q-Sadovky-výkaz-2003-07-01_2_SO 05 střecha propočet_rozpočet__Rozpočet_ stavba_koupaliště Luka" xfId="808" xr:uid="{B794D2FA-070B-4E51-A924-A9A9FC0382DB}"/>
    <cellStyle name="_Q-Sadovky-výkaz-2003-07-01_2_SO 05 střecha propočet_SO 100 kom_Soupis prací" xfId="809" xr:uid="{91ADA507-673F-4368-8EF1-4BB888616208}"/>
    <cellStyle name="_Q-Sadovky-výkaz-2003-07-01_2_SO 05 střecha propočet_SO 100 kom_Soupis prací_PS94_strojni zarizeni_NR" xfId="810" xr:uid="{BF7C1EC8-E084-4FAB-9C44-E1F10B3739E1}"/>
    <cellStyle name="_Q-Sadovky-výkaz-2003-07-01_2_SO 05 střecha propočet_SO 100 kom_Soupis prací_Rozpočet_ stavba_koupaliště Luka" xfId="811" xr:uid="{B5B1C373-FB21-460A-8F10-CD5DB4783C00}"/>
    <cellStyle name="_Q-Sadovky-výkaz-2003-07-01_2_SO 05 střecha propočet_SO 101 provizorní DZ" xfId="812" xr:uid="{41141A4F-A98D-491D-B154-779E9535DA94}"/>
    <cellStyle name="_Q-Sadovky-výkaz-2003-07-01_2_SO 05 střecha propočet_SO 101 provizorní DZ_PS94_strojni zarizeni_NR" xfId="813" xr:uid="{F67B01A9-8DD2-4253-93F7-51C1C2049250}"/>
    <cellStyle name="_Q-Sadovky-výkaz-2003-07-01_2_SO 05 střecha propočet_SO 101 provizorní DZ_Rozpočet_ stavba_koupaliště Luka" xfId="814" xr:uid="{BAED2CBB-197F-43BB-AD95-3C1F27BB61C0}"/>
    <cellStyle name="_Q-Sadovky-výkaz-2003-07-01_2_SO 05 střecha propočet_SO 200" xfId="815" xr:uid="{848841F7-A1E4-44C2-A21B-AAA8322AFCEE}"/>
    <cellStyle name="_Q-Sadovky-výkaz-2003-07-01_2_SO 05 střecha propočet_SO 200_PS94_strojni zarizeni_NR" xfId="816" xr:uid="{572B538C-6FD8-46D7-9E87-AFA8428FF3B7}"/>
    <cellStyle name="_Q-Sadovky-výkaz-2003-07-01_2_SO 05 střecha propočet_SO 200_Rozpočet_ stavba_koupaliště Luka" xfId="817" xr:uid="{7626B20B-ACAF-48C5-9721-42C3DEE4E8AD}"/>
    <cellStyle name="_Q-Sadovky-výkaz-2003-07-01_2_SO 05 střecha propočet_Soupis prací_SO400 xls" xfId="818" xr:uid="{52D346D5-C443-47A4-8A86-28B637733B22}"/>
    <cellStyle name="_Q-Sadovky-výkaz-2003-07-01_2_SO 05 střecha propočet_Soupis prací_SO400 xls_PS94_strojni zarizeni_NR" xfId="819" xr:uid="{93F4477A-9CD5-45CF-B573-9DADC498DB20}"/>
    <cellStyle name="_Q-Sadovky-výkaz-2003-07-01_2_SO 05 střecha propočet_Soupis prací_SO400 xls_Rozpočet_ stavba_koupaliště Luka" xfId="820" xr:uid="{545EE42A-576E-4A43-90C8-56962AA101B9}"/>
    <cellStyle name="_Q-Sadovky-výkaz-2003-07-01_2_SO 05 vzduchové sanační úpravy propočet" xfId="821" xr:uid="{14D9E220-1DAA-4F0C-966D-3A36811C0765}"/>
    <cellStyle name="_Q-Sadovky-výkaz-2003-07-01_2_SO 05 vzduchové sanační úpravy propočet 2" xfId="822" xr:uid="{F84ABB74-0285-41D1-A221-DDCF1023B53F}"/>
    <cellStyle name="_Q-Sadovky-výkaz-2003-07-01_2_SO 05 vzduchové sanační úpravy propočet_5724_DVZ_SO_10-02_oceneny_VV" xfId="823" xr:uid="{C726FD2F-A303-4083-A633-25AB491D1379}"/>
    <cellStyle name="_Q-Sadovky-výkaz-2003-07-01_2_SO 05 vzduchové sanační úpravy propočet_5724_DVZ_SO_10-03_oceneny_VV (2)" xfId="824" xr:uid="{2EA564C7-842D-4257-9D19-4F6784D03174}"/>
    <cellStyle name="_Q-Sadovky-výkaz-2003-07-01_2_SO 05 vzduchové sanační úpravy propočet_5806_Mustek_Ražby_RO" xfId="825" xr:uid="{719B481E-8EA9-49E3-9C3E-0A452788C52F}"/>
    <cellStyle name="_Q-Sadovky-výkaz-2003-07-01_2_SO 05 vzduchové sanační úpravy propočet_6052_Úpravy v terminálu T3_RO_130124" xfId="826" xr:uid="{8DD2157A-11AE-4B76-B48F-4AA1F4EB18E8}"/>
    <cellStyle name="_Q-Sadovky-výkaz-2003-07-01_2_SO 05 vzduchové sanační úpravy propočet_PS94_strojni zarizeni_NR" xfId="827" xr:uid="{050E1F7A-CE5C-475C-9780-76E5DD19853B}"/>
    <cellStyle name="_Q-Sadovky-výkaz-2003-07-01_2_SO 05 vzduchové sanační úpravy propočet_rozpočet_" xfId="828" xr:uid="{FF141C82-90F3-45F1-913E-2E960C5AA193}"/>
    <cellStyle name="_Q-Sadovky-výkaz-2003-07-01_2_SO 05 vzduchové sanační úpravy propočet_Rozpočet_ stavba_koupaliště Luka" xfId="829" xr:uid="{D69C329D-3A93-4CF1-BBD2-0E55AA2EF588}"/>
    <cellStyle name="_Q-Sadovky-výkaz-2003-07-01_2_SO 05 vzduchové sanační úpravy propočet_rozpočet__PS94_strojni zarizeni_NR" xfId="830" xr:uid="{C6D94331-B424-4867-BC57-68D5DE264B83}"/>
    <cellStyle name="_Q-Sadovky-výkaz-2003-07-01_2_SO 05 vzduchové sanační úpravy propočet_rozpočet__Rozpočet_ stavba_koupaliště Luka" xfId="831" xr:uid="{CEDA99B2-3E39-4F7F-91C6-240175EDC935}"/>
    <cellStyle name="_Q-Sadovky-výkaz-2003-07-01_2_SO 05 vzduchové sanační úpravy propočet_SO 100 kom_Soupis prací" xfId="832" xr:uid="{B9BF3112-62A0-411B-BCDB-24590C3D4CA5}"/>
    <cellStyle name="_Q-Sadovky-výkaz-2003-07-01_2_SO 05 vzduchové sanační úpravy propočet_SO 100 kom_Soupis prací_PS94_strojni zarizeni_NR" xfId="833" xr:uid="{DD603EB9-7C8C-49F1-A77E-8EEDAC03CEEB}"/>
    <cellStyle name="_Q-Sadovky-výkaz-2003-07-01_2_SO 05 vzduchové sanační úpravy propočet_SO 100 kom_Soupis prací_Rozpočet_ stavba_koupaliště Luka" xfId="834" xr:uid="{186205B7-55F0-4689-97F2-41D301FB7E52}"/>
    <cellStyle name="_Q-Sadovky-výkaz-2003-07-01_2_SO 05 vzduchové sanační úpravy propočet_SO 101 provizorní DZ" xfId="835" xr:uid="{A091D638-95A3-4889-BD72-51B124AEF3D7}"/>
    <cellStyle name="_Q-Sadovky-výkaz-2003-07-01_2_SO 05 vzduchové sanační úpravy propočet_SO 101 provizorní DZ_PS94_strojni zarizeni_NR" xfId="836" xr:uid="{CF288529-AC0A-46B1-96FA-45EEE5789FB3}"/>
    <cellStyle name="_Q-Sadovky-výkaz-2003-07-01_2_SO 05 vzduchové sanační úpravy propočet_SO 101 provizorní DZ_Rozpočet_ stavba_koupaliště Luka" xfId="837" xr:uid="{D789D93E-470D-4A1D-916E-F94A91EB434D}"/>
    <cellStyle name="_Q-Sadovky-výkaz-2003-07-01_2_SO 05 vzduchové sanační úpravy propočet_SO 200" xfId="838" xr:uid="{38255CF2-52B5-417A-B8E0-279C3D49CC5B}"/>
    <cellStyle name="_Q-Sadovky-výkaz-2003-07-01_2_SO 05 vzduchové sanační úpravy propočet_SO 200_PS94_strojni zarizeni_NR" xfId="839" xr:uid="{351DA39D-3156-48C3-9735-CC0E219D82EC}"/>
    <cellStyle name="_Q-Sadovky-výkaz-2003-07-01_2_SO 05 vzduchové sanační úpravy propočet_SO 200_Rozpočet_ stavba_koupaliště Luka" xfId="840" xr:uid="{52EFFDCF-9C22-4FA8-80D8-1BE55FD37A1F}"/>
    <cellStyle name="_Q-Sadovky-výkaz-2003-07-01_2_SO 05 vzduchové sanační úpravy propočet_Soupis prací_SO400 xls" xfId="841" xr:uid="{C7CF9B3F-38F8-4BF0-9BFB-D6B040771294}"/>
    <cellStyle name="_Q-Sadovky-výkaz-2003-07-01_2_SO 05 vzduchové sanační úpravy propočet_Soupis prací_SO400 xls_PS94_strojni zarizeni_NR" xfId="842" xr:uid="{1A15A7FB-3F64-450D-B807-D3E7BEC53B08}"/>
    <cellStyle name="_Q-Sadovky-výkaz-2003-07-01_2_SO 05 vzduchové sanační úpravy propočet_Soupis prací_SO400 xls_Rozpočet_ stavba_koupaliště Luka" xfId="843" xr:uid="{26448136-B1A5-4A7A-BEBC-6FC0FAC304E0}"/>
    <cellStyle name="_Q-Sadovky-výkaz-2003-07-01_2_SO 100 kom_Soupis prací" xfId="844" xr:uid="{D28DAA71-76B9-4FC1-8385-54C5ACFB2CCB}"/>
    <cellStyle name="_Q-Sadovky-výkaz-2003-07-01_2_SO 100-199" xfId="845" xr:uid="{8CB04C2F-B1E9-4346-B98B-9D826A864624}"/>
    <cellStyle name="_Q-Sadovky-výkaz-2003-07-01_2_SO 101 provizorní DZ" xfId="846" xr:uid="{A483C5EC-6D4C-413C-A6C7-1ED81119270A}"/>
    <cellStyle name="_Q-Sadovky-výkaz-2003-07-01_2_SO 20_stavba" xfId="847" xr:uid="{CD8942F1-16CD-4875-A2F6-87CA5DC17445}"/>
    <cellStyle name="_Q-Sadovky-výkaz-2003-07-01_2_SO 200" xfId="848" xr:uid="{64716275-3753-4DB7-83F5-68FCF462D75B}"/>
    <cellStyle name="_Q-Sadovky-výkaz-2003-07-01_2_SO 200-220" xfId="849" xr:uid="{66CDF142-A201-488B-8AEB-E2703E8273C9}"/>
    <cellStyle name="_Q-Sadovky-výkaz-2003-07-01_2_SO 260-270" xfId="850" xr:uid="{81EAEC6B-E5A0-4314-9936-B170938AB85E}"/>
    <cellStyle name="_Q-Sadovky-výkaz-2003-07-01_2_SO 300-330" xfId="851" xr:uid="{C0B2B106-3818-46C8-A27B-1B704F91E77B}"/>
    <cellStyle name="_Q-Sadovky-výkaz-2003-07-01_2_SO 350-365" xfId="852" xr:uid="{2758F7FB-8B26-4E20-BF85-5BEDA2DBA4AD}"/>
    <cellStyle name="_Q-Sadovky-výkaz-2003-07-01_2_SO 370" xfId="853" xr:uid="{50DA8BD3-EE21-4A3D-9297-52B4C55E5977}"/>
    <cellStyle name="_Q-Sadovky-výkaz-2003-07-01_2_SO 440-449" xfId="854" xr:uid="{B7738010-6153-45D3-994E-AB0DE1064332}"/>
    <cellStyle name="_Q-Sadovky-výkaz-2003-07-01_2_SO 460-469" xfId="855" xr:uid="{9D289B68-93FB-4F13-89FE-80E021E9C4EC}"/>
    <cellStyle name="_Q-Sadovky-výkaz-2003-07-01_2_SO 520-536" xfId="856" xr:uid="{2333CFEB-E3C3-4250-8AE2-EDEBE2B42E71}"/>
    <cellStyle name="_Q-Sadovky-výkaz-2003-07-01_2_SO 800-809" xfId="857" xr:uid="{749EF753-52B2-4A6D-A481-294576E57EE4}"/>
    <cellStyle name="_Q-Sadovky-výkaz-2003-07-01_2_Soupis prací_SO400 xls" xfId="858" xr:uid="{0F63F7A4-F7BA-4104-A3F1-B633F91C533A}"/>
    <cellStyle name="_Q-Sadovky-výkaz-2003-07-01_3" xfId="859" xr:uid="{4B64F238-5FB6-4D4A-804F-7141967F7338}"/>
    <cellStyle name="_Q-Sadovky-výkaz-2003-07-01_3_002_08_4914_002_01_09_17_002Technicka_specifikace_2etapa" xfId="860" xr:uid="{4023AA8E-FA43-42B2-98FC-A646246CD17D}"/>
    <cellStyle name="_Q-Sadovky-výkaz-2003-07-01_3_002_08_4914_002_01_09_17_002Technicka_specifikace_2etapa 2" xfId="861" xr:uid="{963A3413-8C97-4A3C-971F-ED5FBF65F07E}"/>
    <cellStyle name="_Q-Sadovky-výkaz-2003-07-01_3_002_08_4914_002_01_09_17_002Technicka_specifikace_2etapa_6052_Úpravy v terminálu T3_RO_130124" xfId="862" xr:uid="{16431936-5091-48CA-B622-9867A3BC7543}"/>
    <cellStyle name="_Q-Sadovky-výkaz-2003-07-01_3_002_08_4914_002_01_09_17_002Technicka_specifikace_2etapa_rozpočet_" xfId="863" xr:uid="{B38FA0BC-B8F7-4A4B-843C-645E9FAB21ED}"/>
    <cellStyle name="_Q-Sadovky-výkaz-2003-07-01_3_002_08_4914_002_01_09_17_002Technicka_specifikace_2etapa_SO 100 kom_Soupis prací" xfId="864" xr:uid="{549A2A7A-AFEE-4E52-9578-64E3A70FA1D4}"/>
    <cellStyle name="_Q-Sadovky-výkaz-2003-07-01_3_002_08_4914_002_01_09_17_002Technicka_specifikace_2etapa_SO 101 provizorní DZ" xfId="865" xr:uid="{698AC453-BB89-4A7A-97AE-EAA788083887}"/>
    <cellStyle name="_Q-Sadovky-výkaz-2003-07-01_3_002_08_4914_002_01_09_17_002Technicka_specifikace_2etapa_SO 200" xfId="866" xr:uid="{00EC9848-F04A-49BC-AD0F-501B00AD671D}"/>
    <cellStyle name="_Q-Sadovky-výkaz-2003-07-01_3_002_08_4914_002_01_09_17_002Technicka_specifikace_2etapa_Soupis prací_SO400 xls" xfId="867" xr:uid="{01D717F4-488D-4659-A3EA-02F1F991BF9C}"/>
    <cellStyle name="_Q-Sadovky-výkaz-2003-07-01_3_09_bur_kanali" xfId="868" xr:uid="{D83FA397-F335-49D1-815A-0D30041843E5}"/>
    <cellStyle name="_Q-Sadovky-výkaz-2003-07-01_3_09_bur_kanali_rozpočet_" xfId="869" xr:uid="{F020B850-B541-4048-880A-14AE68DA04F7}"/>
    <cellStyle name="_Q-Sadovky-výkaz-2003-07-01_3_09_bur_kanali_SO 100 kom_Soupis prací" xfId="870" xr:uid="{F0B3276E-4C3B-4B5F-9BE1-483020E08C27}"/>
    <cellStyle name="_Q-Sadovky-výkaz-2003-07-01_3_09_bur_kanali_SO 101 provizorní DZ" xfId="871" xr:uid="{BF2E70A1-677A-4E37-892C-77A428244428}"/>
    <cellStyle name="_Q-Sadovky-výkaz-2003-07-01_3_09_bur_kanali_SO 200" xfId="872" xr:uid="{B7F623E5-FB73-4B75-B406-A1E43A72E7E5}"/>
    <cellStyle name="_Q-Sadovky-výkaz-2003-07-01_3_09_bur_kanali_Soupis prací_SO400 xls" xfId="873" xr:uid="{A21C6A25-BFA9-43FF-9B52-8D01D7FF9BFF}"/>
    <cellStyle name="_Q-Sadovky-výkaz-2003-07-01_3_09_bur_podlažní_vestavby" xfId="874" xr:uid="{F153B5F4-4497-42C4-8CAF-72FE1D1A4F90}"/>
    <cellStyle name="_Q-Sadovky-výkaz-2003-07-01_3_09_bur_podlažní_vestavby_rozpočet_" xfId="875" xr:uid="{DF879A75-F379-4561-978A-2FA2AFADC483}"/>
    <cellStyle name="_Q-Sadovky-výkaz-2003-07-01_3_09_bur_podlažní_vestavby_SO 100 kom_Soupis prací" xfId="876" xr:uid="{74F0A29B-C7DC-4921-B61D-CF281A1E98BF}"/>
    <cellStyle name="_Q-Sadovky-výkaz-2003-07-01_3_09_bur_podlažní_vestavby_SO 101 provizorní DZ" xfId="877" xr:uid="{76752243-3A7B-4EAC-AD67-A6F7FF1A13F9}"/>
    <cellStyle name="_Q-Sadovky-výkaz-2003-07-01_3_09_bur_podlažní_vestavby_SO 200" xfId="878" xr:uid="{9A0B8FE4-9D00-457F-976F-580E20783DBB}"/>
    <cellStyle name="_Q-Sadovky-výkaz-2003-07-01_3_09_bur_podlažní_vestavby_Soupis prací_SO400 xls" xfId="879" xr:uid="{F598486F-F0BD-4CF7-9E14-7E0CEBF39574}"/>
    <cellStyle name="_Q-Sadovky-výkaz-2003-07-01_3_09_buri_malby" xfId="880" xr:uid="{F3217840-B263-4683-8487-9E52FBD8E4CE}"/>
    <cellStyle name="_Q-Sadovky-výkaz-2003-07-01_3_09_buri_malby_rozpočet_" xfId="881" xr:uid="{4200A73D-2D29-4E25-8041-D5DBF68E2B63}"/>
    <cellStyle name="_Q-Sadovky-výkaz-2003-07-01_3_09_buri_malby_SO 100 kom_Soupis prací" xfId="882" xr:uid="{D82A072E-8B84-4F4F-91D7-D4972C22B7D3}"/>
    <cellStyle name="_Q-Sadovky-výkaz-2003-07-01_3_09_buri_malby_SO 101 provizorní DZ" xfId="883" xr:uid="{B188D884-F121-419C-A2F3-FBA8027817E5}"/>
    <cellStyle name="_Q-Sadovky-výkaz-2003-07-01_3_09_buri_malby_SO 200" xfId="884" xr:uid="{91D7FEE4-7555-487F-AEF9-90A46C1F545D}"/>
    <cellStyle name="_Q-Sadovky-výkaz-2003-07-01_3_09_buri_malby_Soupis prací_SO400 xls" xfId="885" xr:uid="{90D88233-E0C6-491D-9D05-DE2577FAAD0A}"/>
    <cellStyle name="_Q-Sadovky-výkaz-2003-07-01_3_09_buri_regaly" xfId="886" xr:uid="{3764A907-7A64-4BF9-965A-A88748454413}"/>
    <cellStyle name="_Q-Sadovky-výkaz-2003-07-01_3_09_buri_regaly_rozpočet_" xfId="887" xr:uid="{AB155EFE-36AE-46ED-8EB3-6191FE9457E7}"/>
    <cellStyle name="_Q-Sadovky-výkaz-2003-07-01_3_09_buri_regaly_SO 100 kom_Soupis prací" xfId="888" xr:uid="{F3A06764-FC72-47EC-A9EB-903B4A5B615B}"/>
    <cellStyle name="_Q-Sadovky-výkaz-2003-07-01_3_09_buri_regaly_SO 101 provizorní DZ" xfId="889" xr:uid="{2B8AC88B-F69C-4ADC-A3EC-294261D5FE2C}"/>
    <cellStyle name="_Q-Sadovky-výkaz-2003-07-01_3_09_buri_regaly_SO 200" xfId="890" xr:uid="{F816F24C-1CEF-4A51-B56D-D1A82B9D24A4}"/>
    <cellStyle name="_Q-Sadovky-výkaz-2003-07-01_3_09_buri_regaly_Soupis prací_SO400 xls" xfId="891" xr:uid="{DF4E4FF1-16D3-414E-BA58-5C951730B9EB}"/>
    <cellStyle name="_Q-Sadovky-výkaz-2003-07-01_3_09-13-zbytek" xfId="892" xr:uid="{EC6697A6-F833-4A79-9643-25E675956FD4}"/>
    <cellStyle name="_Q-Sadovky-výkaz-2003-07-01_3_09-13-zbytek 2" xfId="893" xr:uid="{95B68BB1-76DE-4324-80EC-DB051AAE9351}"/>
    <cellStyle name="_Q-Sadovky-výkaz-2003-07-01_3_09-13-zbytek_6052_Úpravy v terminálu T3_RO_130124" xfId="894" xr:uid="{D1EF6A56-AD19-4691-99FD-006836AADDF9}"/>
    <cellStyle name="_Q-Sadovky-výkaz-2003-07-01_3_09-13-zbytek_rozpočet_" xfId="895" xr:uid="{D5C7D688-45C5-4956-8002-9BD244C23D9B}"/>
    <cellStyle name="_Q-Sadovky-výkaz-2003-07-01_3_09-13-zbytek_SO 100 kom_Soupis prací" xfId="896" xr:uid="{A50C14C0-EB5C-4D99-B57F-9857B2C71E2A}"/>
    <cellStyle name="_Q-Sadovky-výkaz-2003-07-01_3_09-13-zbytek_SO 101 provizorní DZ" xfId="897" xr:uid="{6017C690-EB72-40FD-97FC-3604F31F086F}"/>
    <cellStyle name="_Q-Sadovky-výkaz-2003-07-01_3_09-13-zbytek_SO 200" xfId="898" xr:uid="{9C79F125-CB5A-483D-9C0C-42D719131BA2}"/>
    <cellStyle name="_Q-Sadovky-výkaz-2003-07-01_3_09-13-zbytek_Soupis prací_SO400 xls" xfId="899" xr:uid="{6144C213-7953-425C-B890-881D5CF62B12}"/>
    <cellStyle name="_Q-Sadovky-výkaz-2003-07-01_3_09-17" xfId="900" xr:uid="{7F8910E2-BAE6-43DF-AB97-9737897B98ED}"/>
    <cellStyle name="_Q-Sadovky-výkaz-2003-07-01_3_09-17 2" xfId="901" xr:uid="{7DC8ACD1-2793-4492-B46A-A9A2F5567CE2}"/>
    <cellStyle name="_Q-Sadovky-výkaz-2003-07-01_3_09-17_6052_Úpravy v terminálu T3_RO_130124" xfId="902" xr:uid="{3BDFBB97-4496-49A1-969A-D82D0B9A26FF}"/>
    <cellStyle name="_Q-Sadovky-výkaz-2003-07-01_3_09-17_rozpočet_" xfId="903" xr:uid="{02181F2E-CEC7-4983-8E0E-CEED0C108DF2}"/>
    <cellStyle name="_Q-Sadovky-výkaz-2003-07-01_3_09-17_SO 100 kom_Soupis prací" xfId="904" xr:uid="{666B6CD8-8679-4323-9D2E-FB95DCF13183}"/>
    <cellStyle name="_Q-Sadovky-výkaz-2003-07-01_3_09-17_SO 101 provizorní DZ" xfId="905" xr:uid="{6E29E1DC-CF5E-4C75-91D3-BF10B6E1865D}"/>
    <cellStyle name="_Q-Sadovky-výkaz-2003-07-01_3_09-17_SO 200" xfId="906" xr:uid="{1F402389-7241-45FE-B26D-25F8D4D290A1}"/>
    <cellStyle name="_Q-Sadovky-výkaz-2003-07-01_3_09-17_Soupis prací_SO400 xls" xfId="907" xr:uid="{D001F19F-767B-4A6C-BC1B-8125FE540880}"/>
    <cellStyle name="_Q-Sadovky-výkaz-2003-07-01_3_09-20" xfId="908" xr:uid="{C7964BCB-5C01-4A54-A34D-096DC8C10B24}"/>
    <cellStyle name="_Q-Sadovky-výkaz-2003-07-01_3_09-20_rozpočet_" xfId="909" xr:uid="{95C28C60-44D7-499B-AA07-0523E3C22CE0}"/>
    <cellStyle name="_Q-Sadovky-výkaz-2003-07-01_3_09-20_SO 100 kom_Soupis prací" xfId="910" xr:uid="{40A6C33A-2414-4520-B9ED-D5C0A93096DE}"/>
    <cellStyle name="_Q-Sadovky-výkaz-2003-07-01_3_09-20_SO 101 provizorní DZ" xfId="911" xr:uid="{3B88B9B9-488B-409F-B719-C5C4411519CF}"/>
    <cellStyle name="_Q-Sadovky-výkaz-2003-07-01_3_09-20_SO 200" xfId="912" xr:uid="{35277BD2-7330-4C3D-9300-35889D0DF40F}"/>
    <cellStyle name="_Q-Sadovky-výkaz-2003-07-01_3_09-20_Soupis prací_SO400 xls" xfId="913" xr:uid="{81DC935A-6147-4D02-8FAA-2DD08B8CB9D9}"/>
    <cellStyle name="_Q-Sadovky-výkaz-2003-07-01_3_Rekapitulace SmCB" xfId="914" xr:uid="{3C4DDAEE-968F-4323-8E23-11E252B31F4E}"/>
    <cellStyle name="_Q-Sadovky-výkaz-2003-07-01_3_rozpočet_" xfId="915" xr:uid="{388F1D88-8A83-4071-9FC0-C4BB74F1DAF8}"/>
    <cellStyle name="_Q-Sadovky-výkaz-2003-07-01_3_SO 000 Pozadavky investora" xfId="916" xr:uid="{8FA415EE-F8B0-45B7-8E33-0D492B15F651}"/>
    <cellStyle name="_Q-Sadovky-výkaz-2003-07-01_3_SO 000-002" xfId="917" xr:uid="{3E6A1892-C7E6-4176-BFED-D69E17BFF1CF}"/>
    <cellStyle name="_Q-Sadovky-výkaz-2003-07-01_3_SO 05 interiér propočet" xfId="918" xr:uid="{09C6F7C5-EE9C-4DB6-A357-2C9E755151E3}"/>
    <cellStyle name="_Q-Sadovky-výkaz-2003-07-01_3_SO 05 interiér propočet 2" xfId="919" xr:uid="{4C567D2C-8084-4DAA-B55B-61208CC74837}"/>
    <cellStyle name="_Q-Sadovky-výkaz-2003-07-01_3_SO 05 interiér propočet_6052_Úpravy v terminálu T3_RO_130124" xfId="920" xr:uid="{74D5F01A-4A6A-4333-8D7D-8CDA9023D2B4}"/>
    <cellStyle name="_Q-Sadovky-výkaz-2003-07-01_3_SO 05 interiér propočet_rozpočet_" xfId="921" xr:uid="{3DF24C5C-EC89-4AC7-AF15-3F145497CD84}"/>
    <cellStyle name="_Q-Sadovky-výkaz-2003-07-01_3_SO 05 interiér propočet_SO 100 kom_Soupis prací" xfId="922" xr:uid="{D16A17B1-164B-4373-8755-C416E5F7E1C3}"/>
    <cellStyle name="_Q-Sadovky-výkaz-2003-07-01_3_SO 05 interiér propočet_SO 101 provizorní DZ" xfId="923" xr:uid="{C7FD2F0D-D194-45CF-A5AD-F367E10E4739}"/>
    <cellStyle name="_Q-Sadovky-výkaz-2003-07-01_3_SO 05 interiér propočet_SO 200" xfId="924" xr:uid="{C0F61DF0-DF96-4260-9BAF-4A2012A38128}"/>
    <cellStyle name="_Q-Sadovky-výkaz-2003-07-01_3_SO 05 interiér propočet_Soupis prací_SO400 xls" xfId="925" xr:uid="{B4B7EEA3-4924-43D7-8215-1C9433E80392}"/>
    <cellStyle name="_Q-Sadovky-výkaz-2003-07-01_3_SO 05 střecha propočet" xfId="926" xr:uid="{5C205026-2042-4147-BFBE-BFA5C68651FE}"/>
    <cellStyle name="_Q-Sadovky-výkaz-2003-07-01_3_SO 05 střecha propočet 2" xfId="927" xr:uid="{8D5BF546-F033-4CDF-8472-B68907D841B2}"/>
    <cellStyle name="_Q-Sadovky-výkaz-2003-07-01_3_SO 05 střecha propočet_6052_Úpravy v terminálu T3_RO_130124" xfId="928" xr:uid="{A3C03AFE-AD5B-495F-8FF1-8F68A7867EBD}"/>
    <cellStyle name="_Q-Sadovky-výkaz-2003-07-01_3_SO 05 střecha propočet_rozpočet_" xfId="929" xr:uid="{1255CAFF-3F27-43A4-99FE-63F04E0F160D}"/>
    <cellStyle name="_Q-Sadovky-výkaz-2003-07-01_3_SO 05 střecha propočet_SO 100 kom_Soupis prací" xfId="930" xr:uid="{11739A5D-4AD2-440A-B0D3-9FC4F450E876}"/>
    <cellStyle name="_Q-Sadovky-výkaz-2003-07-01_3_SO 05 střecha propočet_SO 101 provizorní DZ" xfId="931" xr:uid="{3075AD66-0F75-4226-9FF9-AD48EE064124}"/>
    <cellStyle name="_Q-Sadovky-výkaz-2003-07-01_3_SO 05 střecha propočet_SO 200" xfId="932" xr:uid="{CEFF3ADF-A561-4BBE-BA5A-E7A29FBAA105}"/>
    <cellStyle name="_Q-Sadovky-výkaz-2003-07-01_3_SO 05 střecha propočet_Soupis prací_SO400 xls" xfId="933" xr:uid="{F629AF1B-D25F-4733-9D5D-E224FB2B4CD3}"/>
    <cellStyle name="_Q-Sadovky-výkaz-2003-07-01_3_SO 05 vzduchové sanační úpravy propočet" xfId="934" xr:uid="{75CE2286-BFFC-4C43-A372-122838483AC2}"/>
    <cellStyle name="_Q-Sadovky-výkaz-2003-07-01_3_SO 05 vzduchové sanační úpravy propočet 2" xfId="935" xr:uid="{6F1451C9-0CF7-4D04-B640-1D315397BC35}"/>
    <cellStyle name="_Q-Sadovky-výkaz-2003-07-01_3_SO 05 vzduchové sanační úpravy propočet_6052_Úpravy v terminálu T3_RO_130124" xfId="936" xr:uid="{0B1D94FD-1ABD-4DB7-83D9-C06CABA80E47}"/>
    <cellStyle name="_Q-Sadovky-výkaz-2003-07-01_3_SO 05 vzduchové sanační úpravy propočet_rozpočet_" xfId="937" xr:uid="{43E89FE0-AAB7-4CF7-A22D-87DA6E18BC06}"/>
    <cellStyle name="_Q-Sadovky-výkaz-2003-07-01_3_SO 05 vzduchové sanační úpravy propočet_SO 100 kom_Soupis prací" xfId="938" xr:uid="{D246F4FE-D907-48B3-A6AD-425DC5FC6032}"/>
    <cellStyle name="_Q-Sadovky-výkaz-2003-07-01_3_SO 05 vzduchové sanační úpravy propočet_SO 101 provizorní DZ" xfId="939" xr:uid="{E21FD030-781A-4A8D-BF7B-7EB4C2C2A4B1}"/>
    <cellStyle name="_Q-Sadovky-výkaz-2003-07-01_3_SO 05 vzduchové sanační úpravy propočet_SO 200" xfId="940" xr:uid="{8663368E-A81B-414D-8BEA-2DDDD7B4F889}"/>
    <cellStyle name="_Q-Sadovky-výkaz-2003-07-01_3_SO 05 vzduchové sanační úpravy propočet_Soupis prací_SO400 xls" xfId="941" xr:uid="{2323E1B5-4812-4E2C-B41F-A3DBB0B67771}"/>
    <cellStyle name="_Q-Sadovky-výkaz-2003-07-01_3_SO 100 kom_Soupis prací" xfId="942" xr:uid="{55FAC708-3CAB-4F98-96CD-40659E2CD321}"/>
    <cellStyle name="_Q-Sadovky-výkaz-2003-07-01_3_SO 100-199" xfId="943" xr:uid="{7A15A3B5-975A-4DD9-9855-44A19BCB793F}"/>
    <cellStyle name="_Q-Sadovky-výkaz-2003-07-01_3_SO 101 provizorní DZ" xfId="944" xr:uid="{2AAACBBC-EC42-410E-95EC-0D34F16200D8}"/>
    <cellStyle name="_Q-Sadovky-výkaz-2003-07-01_3_SO 20_stavba" xfId="945" xr:uid="{1A1A30A8-08BE-4B79-86D4-D61784EBF6B4}"/>
    <cellStyle name="_Q-Sadovky-výkaz-2003-07-01_3_SO 200" xfId="946" xr:uid="{B47D22C2-A56E-408D-AAFD-4866BA7EABE0}"/>
    <cellStyle name="_Q-Sadovky-výkaz-2003-07-01_3_SO 200-220" xfId="947" xr:uid="{226A3D9F-829A-4EC2-9880-8BED581B0026}"/>
    <cellStyle name="_Q-Sadovky-výkaz-2003-07-01_3_SO 260-270" xfId="948" xr:uid="{0888526C-4864-41C5-996D-4161D84C35EC}"/>
    <cellStyle name="_Q-Sadovky-výkaz-2003-07-01_3_SO 300-330" xfId="949" xr:uid="{1A4B6738-F1A3-4B06-95C4-5DCF9642C8EE}"/>
    <cellStyle name="_Q-Sadovky-výkaz-2003-07-01_3_SO 350-365" xfId="950" xr:uid="{47F8610D-A44C-480D-A6FE-D08D7B261A45}"/>
    <cellStyle name="_Q-Sadovky-výkaz-2003-07-01_3_SO 370" xfId="951" xr:uid="{261BC2E4-51E7-469F-AEB6-E819BBC7635B}"/>
    <cellStyle name="_Q-Sadovky-výkaz-2003-07-01_3_SO 440-449" xfId="952" xr:uid="{0393B07E-4897-4F4F-BC4C-55EEED3FF93F}"/>
    <cellStyle name="_Q-Sadovky-výkaz-2003-07-01_3_SO 460-469" xfId="953" xr:uid="{6CE22591-1FF9-4AA5-BA96-B49AAFED3BDF}"/>
    <cellStyle name="_Q-Sadovky-výkaz-2003-07-01_3_SO 520-536" xfId="954" xr:uid="{58349F77-4B99-4AEB-8FDA-C839A6AF7AEF}"/>
    <cellStyle name="_Q-Sadovky-výkaz-2003-07-01_3_SO 800-809" xfId="955" xr:uid="{5EEEA08C-BE67-45BB-B977-7B98CC5BD650}"/>
    <cellStyle name="_Q-Sadovky-výkaz-2003-07-01_3_Soupis prací_SO400 xls" xfId="956" xr:uid="{2A63970D-FAB1-4B99-BCFA-C2376E7761AA}"/>
    <cellStyle name="_Q-Sadovky-výkaz-2003-07-01_6052_Úpravy v terminálu T3_RO_130124" xfId="957" xr:uid="{E68B2B0E-7934-4C4F-B72D-6DB40D2D8825}"/>
    <cellStyle name="_Q-Sadovky-výkaz-2003-07-01_rozpočet_" xfId="958" xr:uid="{789704D2-E2C7-4DE2-AC7F-F4EDAEAF34CB}"/>
    <cellStyle name="_Q-Sadovky-výkaz-2003-07-01_SO 05 interiér propočet" xfId="959" xr:uid="{E9DA1611-A0C7-4D09-A375-600228A78699}"/>
    <cellStyle name="_Q-Sadovky-výkaz-2003-07-01_SO 05 interiér propočet_6052_Úpravy v terminálu T3_RO_130124" xfId="960" xr:uid="{8CE64F7A-8AB1-468C-B51B-0E936282529E}"/>
    <cellStyle name="_Q-Sadovky-výkaz-2003-07-01_SO 05 interiér propočet_rozpočet_" xfId="961" xr:uid="{DF93C9FF-0602-45CA-ACE5-C8E729E116AB}"/>
    <cellStyle name="_Q-Sadovky-výkaz-2003-07-01_SO 05 interiér propočet_SO 100 kom_Soupis prací" xfId="962" xr:uid="{1FD3277D-ACC9-4CA2-986A-77EF45DCF8C0}"/>
    <cellStyle name="_Q-Sadovky-výkaz-2003-07-01_SO 05 interiér propočet_SO 101 provizorní DZ" xfId="963" xr:uid="{399919FA-CE39-407D-9603-BCB0C52840CD}"/>
    <cellStyle name="_Q-Sadovky-výkaz-2003-07-01_SO 05 interiér propočet_SO 200" xfId="964" xr:uid="{F7D2BBEB-A664-409B-B33B-9285B4101DE6}"/>
    <cellStyle name="_Q-Sadovky-výkaz-2003-07-01_SO 05 interiér propočet_Soupis prací_SO400 xls" xfId="965" xr:uid="{90298608-AAD1-4C3E-A842-A80F098ECC14}"/>
    <cellStyle name="_Q-Sadovky-výkaz-2003-07-01_SO 05 střecha propočet" xfId="966" xr:uid="{44BE2595-3324-4CF7-B55C-5FB7C34C6414}"/>
    <cellStyle name="_Q-Sadovky-výkaz-2003-07-01_SO 05 střecha propočet_6052_Úpravy v terminálu T3_RO_130124" xfId="967" xr:uid="{967620FB-C5DD-4705-8F31-8B744A447535}"/>
    <cellStyle name="_Q-Sadovky-výkaz-2003-07-01_SO 05 střecha propočet_rozpočet_" xfId="968" xr:uid="{2462D2A7-F4B3-4AFF-93D2-BD2FC7316584}"/>
    <cellStyle name="_Q-Sadovky-výkaz-2003-07-01_SO 05 střecha propočet_SO 100 kom_Soupis prací" xfId="969" xr:uid="{E361B0BC-933F-4459-8ADF-ACE76C90B426}"/>
    <cellStyle name="_Q-Sadovky-výkaz-2003-07-01_SO 05 střecha propočet_SO 101 provizorní DZ" xfId="970" xr:uid="{55E96903-461F-49DF-A0F7-32BBCA2CB1BA}"/>
    <cellStyle name="_Q-Sadovky-výkaz-2003-07-01_SO 05 střecha propočet_SO 200" xfId="971" xr:uid="{9E448236-79EE-4770-A086-A395C81A85AE}"/>
    <cellStyle name="_Q-Sadovky-výkaz-2003-07-01_SO 05 střecha propočet_Soupis prací_SO400 xls" xfId="972" xr:uid="{ED066B5B-F3EB-432F-94BD-237F69B88510}"/>
    <cellStyle name="_Q-Sadovky-výkaz-2003-07-01_SO 05 vzduchové sanační úpravy propočet" xfId="973" xr:uid="{48516503-3268-4328-9B94-53F8DA43F0EF}"/>
    <cellStyle name="_Q-Sadovky-výkaz-2003-07-01_SO 05 vzduchové sanační úpravy propočet_6052_Úpravy v terminálu T3_RO_130124" xfId="974" xr:uid="{31EC42BF-D486-4832-8F32-9CD7952A0067}"/>
    <cellStyle name="_Q-Sadovky-výkaz-2003-07-01_SO 05 vzduchové sanační úpravy propočet_rozpočet_" xfId="975" xr:uid="{DC1DB3DD-0ADB-417F-92AF-BFC178A56E01}"/>
    <cellStyle name="_Q-Sadovky-výkaz-2003-07-01_SO 05 vzduchové sanační úpravy propočet_SO 100 kom_Soupis prací" xfId="976" xr:uid="{85A09BC8-5C74-4221-A434-A485D7782108}"/>
    <cellStyle name="_Q-Sadovky-výkaz-2003-07-01_SO 05 vzduchové sanační úpravy propočet_SO 101 provizorní DZ" xfId="977" xr:uid="{4A132216-3363-4092-83C2-073DDDC3C4FE}"/>
    <cellStyle name="_Q-Sadovky-výkaz-2003-07-01_SO 05 vzduchové sanační úpravy propočet_SO 200" xfId="978" xr:uid="{37FBAB78-4093-452F-AF93-86BB56509E6F}"/>
    <cellStyle name="_Q-Sadovky-výkaz-2003-07-01_SO 05 vzduchové sanační úpravy propočet_Soupis prací_SO400 xls" xfId="979" xr:uid="{0328F308-6AF2-466F-9E32-B85110E8C2F0}"/>
    <cellStyle name="_Q-Sadovky-výkaz-2003-07-01_SO 100 kom_Soupis prací" xfId="980" xr:uid="{179906BA-A6A8-4E02-ABD5-D6FC233452DB}"/>
    <cellStyle name="_Q-Sadovky-výkaz-2003-07-01_SO 101 provizorní DZ" xfId="981" xr:uid="{CD3348E0-4595-4146-AD87-DD30871C3FE7}"/>
    <cellStyle name="_Q-Sadovky-výkaz-2003-07-01_SO 200" xfId="982" xr:uid="{29A809DB-01D1-4835-8C61-749F991E4B4E}"/>
    <cellStyle name="_Q-Sadovky-výkaz-2003-07-01_Soupis prací_SO400 xls" xfId="983" xr:uid="{95EF2B54-6E01-4324-8476-A09B3BD3EA93}"/>
    <cellStyle name="_Questima- Mazankar-2007-04-24" xfId="984" xr:uid="{6EAD4E8D-4F36-404E-9743-0D19D1C2A17F}"/>
    <cellStyle name="_Rekonstrukce rozvaděčů I P Pavlova_RO" xfId="985" xr:uid="{D310EEF4-ADA0-49E9-B5F0-A2E607EE8300}"/>
    <cellStyle name="_Rekonstrukce rozvaděčů I P Pavlova_RO_6052_Úpravy v terminálu T3_RO_130124" xfId="986" xr:uid="{F4398A59-2D5D-4A13-9B48-02D579E15735}"/>
    <cellStyle name="_Rekonstrukce rozvaděčů I P Pavlova_RO_rozpočet_" xfId="987" xr:uid="{08C5BD5E-E233-402B-AC27-6FFE06AE02A0}"/>
    <cellStyle name="_Rekonstrukce rozvaděčů I P Pavlova_RO_SO 100 kom_Soupis prací" xfId="988" xr:uid="{9DCE5D1C-6A8A-42B4-98D8-33DEB60A8450}"/>
    <cellStyle name="_Rekonstrukce rozvaděčů I P Pavlova_RO_SO 101 provizorní DZ" xfId="989" xr:uid="{2242F189-4F2B-4A55-9193-C724542AC571}"/>
    <cellStyle name="_Rekonstrukce rozvaděčů I P Pavlova_RO_SO 200" xfId="990" xr:uid="{A8EC6026-5E38-4072-8C70-042375CD9AFD}"/>
    <cellStyle name="_Rekonstrukce rozvaděčů I P Pavlova_RO_Soupis prací_SO400 xls" xfId="991" xr:uid="{EDC7CC83-D614-4C67-813C-EE2B2B2E45AD}"/>
    <cellStyle name="_SO 01c_ESO_specifikace" xfId="992" xr:uid="{CBE10A8B-01A9-416D-9A2A-0AC939DA0C01}"/>
    <cellStyle name="_Soupis_prací_kácení" xfId="993" xr:uid="{53B49D7E-9F52-4D39-AEC9-C010EF91231D}"/>
    <cellStyle name="_Soupis_prací_sadovky" xfId="994" xr:uid="{CA2BDEF0-D582-40E5-8E27-2E8F19C44FD2}"/>
    <cellStyle name="_SROV Nám Míru - HOFA" xfId="995" xr:uid="{536EE92B-72D8-4C44-B2BD-DCC7A4744445}"/>
    <cellStyle name="_SROV Nám Míru - HOFA_6052_Úpravy v terminálu T3_RO_130124" xfId="996" xr:uid="{D201F456-040A-4228-8C15-CD72A9648154}"/>
    <cellStyle name="_SROV Nám Míru - HOFA_rozpočet_" xfId="997" xr:uid="{5E2F0C6E-49D3-4218-B567-2488385488D1}"/>
    <cellStyle name="_SROV Nám Míru - HOFA_SO 100 kom_Soupis prací" xfId="998" xr:uid="{62075501-B264-404A-A42A-6838F24A55DB}"/>
    <cellStyle name="_SROV Nám Míru - HOFA_SO 101 provizorní DZ" xfId="999" xr:uid="{5AF69E7C-8ACC-4B51-934E-E59DC7EF502A}"/>
    <cellStyle name="_SROV Nám Míru - HOFA_SO 200" xfId="1000" xr:uid="{D6364198-9B24-477D-B0C9-0B5FA80E0579}"/>
    <cellStyle name="_SROV Nám Míru - HOFA_Soupis prací_SO400 xls" xfId="1001" xr:uid="{BBA7A81C-CC4B-409A-8A55-7FDED1E4A610}"/>
    <cellStyle name="_Summary bill of rates COOLINGL" xfId="1002" xr:uid="{167006AA-CC7F-4541-9B69-8A15BC6D8CB5}"/>
    <cellStyle name="_Summary bill of rates COOLINGL_1" xfId="1003" xr:uid="{4676D992-A227-400A-B5DA-7489785A0951}"/>
    <cellStyle name="_Summary bill of rates COOLINGL_2" xfId="1004" xr:uid="{5A286A94-DCD2-4412-8199-96926CE06C95}"/>
    <cellStyle name="_Summary bill of rates COOLINGL_3" xfId="1005" xr:uid="{EA388197-5DA3-4AE4-9885-442733FB0130}"/>
    <cellStyle name="_Summary bill of rates VENTILATIONL" xfId="1006" xr:uid="{87AD4549-25DC-4294-A9C3-819E6FFF1F11}"/>
    <cellStyle name="_Summary bill of rates VENTILATIONL_1" xfId="1007" xr:uid="{2F112749-D910-4B6A-A101-FABBC1017CA0}"/>
    <cellStyle name="_Summary bill of rates VENTILATIONL_2" xfId="1008" xr:uid="{7E9B0463-F66C-4788-A0A1-27A3F7103DC5}"/>
    <cellStyle name="_Summary bill of rates VENTILATIONL_3" xfId="1009" xr:uid="{6DB913C0-A71E-4989-8DBD-5E097324EA2F}"/>
    <cellStyle name="_Titulní list" xfId="1010" xr:uid="{A1CC22E6-DC59-4F91-B286-AFEE461124EE}"/>
    <cellStyle name="_Titulní list_002_08_4914_002_01_09_17_002Technicka_specifikace_2etapa" xfId="1011" xr:uid="{3617AA99-5C58-48B2-95AE-AD80AEFB99EE}"/>
    <cellStyle name="_Titulní list_002_08_4914_002_01_09_17_002Technicka_specifikace_2etapa_6052_Úpravy v terminálu T3_RO_130124" xfId="1012" xr:uid="{12948FEA-9609-48EC-A760-4440C799EFAD}"/>
    <cellStyle name="_Titulní list_002_08_4914_002_01_09_17_002Technicka_specifikace_2etapa_rozpočet_" xfId="1013" xr:uid="{8B35FE46-BBD4-4F79-9BAE-69732CD02133}"/>
    <cellStyle name="_Titulní list_002_08_4914_002_01_09_17_002Technicka_specifikace_2etapa_SO 100 kom_Soupis prací" xfId="1014" xr:uid="{132B871B-8CE0-40A7-851A-F4C78C0F0915}"/>
    <cellStyle name="_Titulní list_002_08_4914_002_01_09_17_002Technicka_specifikace_2etapa_SO 101 provizorní DZ" xfId="1015" xr:uid="{70BFD315-0BC0-448D-94CB-EEBF91E02161}"/>
    <cellStyle name="_Titulní list_002_08_4914_002_01_09_17_002Technicka_specifikace_2etapa_SO 200" xfId="1016" xr:uid="{8F321BE6-B2CD-4628-BF9B-8CF3F3996429}"/>
    <cellStyle name="_Titulní list_002_08_4914_002_01_09_17_002Technicka_specifikace_2etapa_Soupis prací_SO400 xls" xfId="1017" xr:uid="{CEA9967D-8DBF-4519-B7B3-5E2C64EE795B}"/>
    <cellStyle name="_Titulní list_09_bur_kanali" xfId="1018" xr:uid="{3E5B02CD-D303-4749-A45B-402E4E552AEA}"/>
    <cellStyle name="_Titulní list_09_bur_kanali_rozpočet_" xfId="1019" xr:uid="{2FD3750E-C4B8-4468-BB46-4498887A918F}"/>
    <cellStyle name="_Titulní list_09_bur_kanali_SO 100 kom_Soupis prací" xfId="1020" xr:uid="{F5559191-B63E-4167-A60B-10E195451B3A}"/>
    <cellStyle name="_Titulní list_09_bur_kanali_SO 101 provizorní DZ" xfId="1021" xr:uid="{1EB6AB9A-5B16-4FC8-AC34-A6E8C7CDEFF7}"/>
    <cellStyle name="_Titulní list_09_bur_kanali_SO 200" xfId="1022" xr:uid="{4F189814-2089-4FBB-98EB-E29E9CF33087}"/>
    <cellStyle name="_Titulní list_09_bur_kanali_Soupis prací_SO400 xls" xfId="1023" xr:uid="{AAF3F3A9-C24C-4542-902D-3E588F583F4B}"/>
    <cellStyle name="_Titulní list_09_bur_podlažní_vestavby" xfId="1024" xr:uid="{656E3A42-EC81-4151-BA3B-A679FC9603D0}"/>
    <cellStyle name="_Titulní list_09_bur_podlažní_vestavby_rozpočet_" xfId="1025" xr:uid="{AE92A082-9AEA-43EA-84C3-2CFF07E279A3}"/>
    <cellStyle name="_Titulní list_09_bur_podlažní_vestavby_SO 100 kom_Soupis prací" xfId="1026" xr:uid="{364AFDED-DF85-488E-ADE9-97484455E88C}"/>
    <cellStyle name="_Titulní list_09_bur_podlažní_vestavby_SO 101 provizorní DZ" xfId="1027" xr:uid="{7325DF23-8328-4B80-95D0-389F15BA735E}"/>
    <cellStyle name="_Titulní list_09_bur_podlažní_vestavby_SO 200" xfId="1028" xr:uid="{4D82EF0E-37F5-4C4F-8E03-8576453AA118}"/>
    <cellStyle name="_Titulní list_09_bur_podlažní_vestavby_Soupis prací_SO400 xls" xfId="1029" xr:uid="{0A5FD1A3-532A-4087-A7EF-9F1C2933DE0E}"/>
    <cellStyle name="_Titulní list_09_buri_malby" xfId="1030" xr:uid="{2289AEF3-7EF8-41A8-A599-D120EC89386F}"/>
    <cellStyle name="_Titulní list_09_buri_malby_rozpočet_" xfId="1031" xr:uid="{FC8704A7-81A8-461F-B8A8-A1F4629CC97B}"/>
    <cellStyle name="_Titulní list_09_buri_malby_SO 100 kom_Soupis prací" xfId="1032" xr:uid="{F84AB3E5-3516-4150-ACDB-E4DB8495D1F1}"/>
    <cellStyle name="_Titulní list_09_buri_malby_SO 101 provizorní DZ" xfId="1033" xr:uid="{7DB1934E-1346-4B3C-B33B-1A20A0E76171}"/>
    <cellStyle name="_Titulní list_09_buri_malby_SO 200" xfId="1034" xr:uid="{DBC22426-C4AA-429C-98DC-3FFDE70AB2BB}"/>
    <cellStyle name="_Titulní list_09_buri_malby_Soupis prací_SO400 xls" xfId="1035" xr:uid="{CEA53C96-E8A6-4DA3-884A-83013313EEE6}"/>
    <cellStyle name="_Titulní list_09_buri_regaly" xfId="1036" xr:uid="{C0CE4EA0-4A6E-4253-BE8E-216478D9385E}"/>
    <cellStyle name="_Titulní list_09_buri_regaly_rozpočet_" xfId="1037" xr:uid="{E1DBF9CD-1187-45EA-8987-1FA279C68BC5}"/>
    <cellStyle name="_Titulní list_09_buri_regaly_SO 100 kom_Soupis prací" xfId="1038" xr:uid="{8F051178-8971-4F13-B38F-81291BFF757E}"/>
    <cellStyle name="_Titulní list_09_buri_regaly_SO 101 provizorní DZ" xfId="1039" xr:uid="{0AF08660-35BB-4EFD-AD85-C9EF87C2B8BF}"/>
    <cellStyle name="_Titulní list_09_buri_regaly_SO 200" xfId="1040" xr:uid="{B272364D-F253-42C0-8953-D052AA32CD51}"/>
    <cellStyle name="_Titulní list_09_buri_regaly_Soupis prací_SO400 xls" xfId="1041" xr:uid="{EB3A06FA-8351-471F-92BE-EC3020D495EA}"/>
    <cellStyle name="_Titulní list_09-13-zbytek" xfId="1042" xr:uid="{5D8CE8CC-4B7D-4BB8-A664-C1C38D7FCD32}"/>
    <cellStyle name="_Titulní list_09-13-zbytek_6052_Úpravy v terminálu T3_RO_130124" xfId="1043" xr:uid="{D8BA8605-6E9C-4FFD-B3AB-D1B31E1AB3F7}"/>
    <cellStyle name="_Titulní list_09-13-zbytek_rozpočet_" xfId="1044" xr:uid="{2C4A93F4-64CB-431C-9F68-36AB60AE3719}"/>
    <cellStyle name="_Titulní list_09-13-zbytek_SO 100 kom_Soupis prací" xfId="1045" xr:uid="{BA6754FC-7CE8-4AC1-A4FB-DAF9353A536A}"/>
    <cellStyle name="_Titulní list_09-13-zbytek_SO 101 provizorní DZ" xfId="1046" xr:uid="{A7562EB7-FEAA-4912-9DC1-094268CA7551}"/>
    <cellStyle name="_Titulní list_09-13-zbytek_SO 200" xfId="1047" xr:uid="{7249EB9A-C1CB-4F0B-9B81-C4E3CA66BE09}"/>
    <cellStyle name="_Titulní list_09-13-zbytek_Soupis prací_SO400 xls" xfId="1048" xr:uid="{0EC4FBD4-BB92-4A37-BA95-C692886CB0B8}"/>
    <cellStyle name="_Titulní list_09-17" xfId="1049" xr:uid="{D57D618C-9472-425C-AC02-AC94B1CF03A9}"/>
    <cellStyle name="_Titulní list_09-17_6052_Úpravy v terminálu T3_RO_130124" xfId="1050" xr:uid="{09F5026A-8DB4-4234-BFD9-D76184475E31}"/>
    <cellStyle name="_Titulní list_09-17_rozpočet_" xfId="1051" xr:uid="{E83382B2-786D-4CDA-8CC2-DEBA2DA3E822}"/>
    <cellStyle name="_Titulní list_09-17_SO 100 kom_Soupis prací" xfId="1052" xr:uid="{8DE6D074-A277-420C-BEB0-6903241F02C4}"/>
    <cellStyle name="_Titulní list_09-17_SO 101 provizorní DZ" xfId="1053" xr:uid="{357683A7-01C4-4AA6-AC1F-0F49C643AF89}"/>
    <cellStyle name="_Titulní list_09-17_SO 200" xfId="1054" xr:uid="{DCA38FDB-965C-4B86-A3F4-409BFCA1DBCC}"/>
    <cellStyle name="_Titulní list_09-17_Soupis prací_SO400 xls" xfId="1055" xr:uid="{4949842D-7374-4512-9845-4F0B61B8A86D}"/>
    <cellStyle name="_Titulní list_09-20" xfId="1056" xr:uid="{5BCDF5FE-7A72-451D-9C66-06C1DCA9469C}"/>
    <cellStyle name="_Titulní list_09-20_rozpočet_" xfId="1057" xr:uid="{D61063DD-B869-4815-936F-516EBDD8CEDA}"/>
    <cellStyle name="_Titulní list_09-20_SO 100 kom_Soupis prací" xfId="1058" xr:uid="{03044638-E26A-4139-A2D0-FEA626207778}"/>
    <cellStyle name="_Titulní list_09-20_SO 101 provizorní DZ" xfId="1059" xr:uid="{904436F5-4E5B-4A61-AAE1-510BDB1D21E1}"/>
    <cellStyle name="_Titulní list_09-20_SO 200" xfId="1060" xr:uid="{C4BE934D-3C57-4C4D-8804-D6FB8120C2DC}"/>
    <cellStyle name="_Titulní list_09-20_Soupis prací_SO400 xls" xfId="1061" xr:uid="{D4825A45-BB6D-484A-B46E-3AD526781D21}"/>
    <cellStyle name="_Titulní list_Rekapitulace SmCB" xfId="1062" xr:uid="{36131672-4B68-449F-822D-E53226425549}"/>
    <cellStyle name="_Titulní list_rozpočet_" xfId="1063" xr:uid="{80E7AAE3-D886-4C70-88CC-E2C3AE4D1CE7}"/>
    <cellStyle name="_Titulní list_SO 000 Pozadavky investora" xfId="1064" xr:uid="{AC31375B-4F6F-4CE9-AF89-22ECD55E52D9}"/>
    <cellStyle name="_Titulní list_SO 000-002" xfId="1065" xr:uid="{19A178FD-56D9-49FB-9320-D588FD193C48}"/>
    <cellStyle name="_Titulní list_SO 05 interiér propočet" xfId="1066" xr:uid="{D4E4C8D5-C1A7-48CB-914F-AC7E368ACDF3}"/>
    <cellStyle name="_Titulní list_SO 05 interiér propočet_6052_Úpravy v terminálu T3_RO_130124" xfId="1067" xr:uid="{55971DBB-752B-44C1-8082-CE65D9A19E62}"/>
    <cellStyle name="_Titulní list_SO 05 interiér propočet_rozpočet_" xfId="1068" xr:uid="{B8722C52-E6DF-4DBB-A04A-1C955932A81E}"/>
    <cellStyle name="_Titulní list_SO 05 interiér propočet_SO 100 kom_Soupis prací" xfId="1069" xr:uid="{67536E50-DB5C-4A00-8257-3CEE69B95D51}"/>
    <cellStyle name="_Titulní list_SO 05 interiér propočet_SO 101 provizorní DZ" xfId="1070" xr:uid="{AF888B0F-57BA-4E12-8809-CF540DCFB42A}"/>
    <cellStyle name="_Titulní list_SO 05 interiér propočet_SO 200" xfId="1071" xr:uid="{1F9966C6-8031-4457-A99E-22CBCFCE2AB8}"/>
    <cellStyle name="_Titulní list_SO 05 interiér propočet_Soupis prací_SO400 xls" xfId="1072" xr:uid="{82A8B238-9AE3-4CBD-9FC6-6B9FA9A5A6E6}"/>
    <cellStyle name="_Titulní list_SO 05 střecha propočet" xfId="1073" xr:uid="{66777B1A-71F9-4F7F-8677-E4927245B03C}"/>
    <cellStyle name="_Titulní list_SO 05 střecha propočet_6052_Úpravy v terminálu T3_RO_130124" xfId="1074" xr:uid="{AD42BDF2-3D67-4123-9780-FA0D004C187F}"/>
    <cellStyle name="_Titulní list_SO 05 střecha propočet_rozpočet_" xfId="1075" xr:uid="{69FD8B14-1032-4084-AE66-947ED34F4635}"/>
    <cellStyle name="_Titulní list_SO 05 střecha propočet_SO 100 kom_Soupis prací" xfId="1076" xr:uid="{C2766B8B-081B-4942-9157-A0D869B045F2}"/>
    <cellStyle name="_Titulní list_SO 05 střecha propočet_SO 101 provizorní DZ" xfId="1077" xr:uid="{22CF4374-BAE6-4669-A747-EC8010C92338}"/>
    <cellStyle name="_Titulní list_SO 05 střecha propočet_SO 200" xfId="1078" xr:uid="{9A327949-145C-4F15-A0C8-D6AAF96034A5}"/>
    <cellStyle name="_Titulní list_SO 05 střecha propočet_Soupis prací_SO400 xls" xfId="1079" xr:uid="{773ED70E-7881-4A92-B78E-99B18535F065}"/>
    <cellStyle name="_Titulní list_SO 05 vzduchové sanační úpravy propočet" xfId="1080" xr:uid="{4D0F738A-59B5-4557-8BAB-4A5FF42DBF72}"/>
    <cellStyle name="_Titulní list_SO 05 vzduchové sanační úpravy propočet_6052_Úpravy v terminálu T3_RO_130124" xfId="1081" xr:uid="{5B089799-A2B0-4B59-842C-619FBC08DBE6}"/>
    <cellStyle name="_Titulní list_SO 05 vzduchové sanační úpravy propočet_rozpočet_" xfId="1082" xr:uid="{DD65D1F1-E37D-4D84-88BA-A8D5EA506658}"/>
    <cellStyle name="_Titulní list_SO 05 vzduchové sanační úpravy propočet_SO 100 kom_Soupis prací" xfId="1083" xr:uid="{5BFE563E-6955-49C3-A3D6-4C4F8BE2938E}"/>
    <cellStyle name="_Titulní list_SO 05 vzduchové sanační úpravy propočet_SO 101 provizorní DZ" xfId="1084" xr:uid="{FEBE1727-07B8-4DDC-8C5F-32F8FF4534DF}"/>
    <cellStyle name="_Titulní list_SO 05 vzduchové sanační úpravy propočet_SO 200" xfId="1085" xr:uid="{7CE7CDCD-0186-4489-A69B-E65F2ECCCA6C}"/>
    <cellStyle name="_Titulní list_SO 05 vzduchové sanační úpravy propočet_Soupis prací_SO400 xls" xfId="1086" xr:uid="{E8F2E554-F6DE-4954-BD08-C0A296BB7C4A}"/>
    <cellStyle name="_Titulní list_SO 100 kom_Soupis prací" xfId="1087" xr:uid="{5EB1BDF7-AE67-4010-B9CC-034C289E3FFD}"/>
    <cellStyle name="_Titulní list_SO 100-199" xfId="1088" xr:uid="{C9180C2C-2D8B-4BBC-85E4-59A00E93950B}"/>
    <cellStyle name="_Titulní list_SO 101 provizorní DZ" xfId="1089" xr:uid="{23C313C7-31D5-4E45-8E70-DFF799C3333A}"/>
    <cellStyle name="_Titulní list_SO 20_stavba" xfId="1090" xr:uid="{AB750E67-54D2-400A-9933-2B00502874EA}"/>
    <cellStyle name="_Titulní list_SO 200" xfId="1091" xr:uid="{ACF37983-E04C-485D-8156-4AEA59D7960A}"/>
    <cellStyle name="_Titulní list_SO 200-220" xfId="1092" xr:uid="{D10F0D09-2FE1-4512-B164-9D9B3DBDF582}"/>
    <cellStyle name="_Titulní list_SO 260-270" xfId="1093" xr:uid="{D64B8104-D065-477F-91F0-365456FDC2F5}"/>
    <cellStyle name="_Titulní list_SO 300-330" xfId="1094" xr:uid="{9CADC960-C4BE-4CDC-9068-C2D7261BE17F}"/>
    <cellStyle name="_Titulní list_SO 350-365" xfId="1095" xr:uid="{977BBC4C-18B4-4243-BE92-A56D2522619E}"/>
    <cellStyle name="_Titulní list_SO 370" xfId="1096" xr:uid="{3555923E-B5FE-40EE-9E72-1F8BFD2DBB24}"/>
    <cellStyle name="_Titulní list_SO 440-449" xfId="1097" xr:uid="{79A97D6B-E943-4E23-A499-D3EEA4A223F0}"/>
    <cellStyle name="_Titulní list_SO 460-469" xfId="1098" xr:uid="{702AC6F7-6CD0-4AA2-8718-2C51C35FA5EE}"/>
    <cellStyle name="_Titulní list_SO 520-536" xfId="1099" xr:uid="{D9CEB4C7-3F7E-4348-A7AB-7224D2F5DABE}"/>
    <cellStyle name="_Titulní list_SO 800-809" xfId="1100" xr:uid="{F21E9FB7-507A-422E-9E1A-E1BDC5F4395D}"/>
    <cellStyle name="_Titulní list_Soupis prací_SO400 xls" xfId="1101" xr:uid="{8B4DB99F-6A55-43D8-BC64-C08FAD28C8E9}"/>
    <cellStyle name="_Úprava" xfId="1102" xr:uid="{7671074A-875C-4E29-9BE2-4019726FB50F}"/>
    <cellStyle name="_ZTI_rozpočet" xfId="1103" xr:uid="{EE631EC1-D17C-461A-87FB-B836A525B249}"/>
    <cellStyle name="_ZTI_rozpočet_002_08_4914_002_01_09_17_002Technicka_specifikace_2etapa" xfId="1104" xr:uid="{79B72E27-C3C8-407F-9A0F-A3C8A6653112}"/>
    <cellStyle name="_ZTI_rozpočet_002_08_4914_002_01_09_17_002Technicka_specifikace_2etapa_6052_Úpravy v terminálu T3_RO_130124" xfId="1105" xr:uid="{1F5CF47A-1C65-492B-A445-69D11C9D32DC}"/>
    <cellStyle name="_ZTI_rozpočet_002_08_4914_002_01_09_17_002Technicka_specifikace_2etapa_rozpočet_" xfId="1106" xr:uid="{28C4C698-2DA9-468E-B91B-4E816A4B2615}"/>
    <cellStyle name="_ZTI_rozpočet_002_08_4914_002_01_09_17_002Technicka_specifikace_2etapa_SO 100 kom_Soupis prací" xfId="1107" xr:uid="{8B40D8FE-CF1D-4DC5-8BDA-066B0713F7D5}"/>
    <cellStyle name="_ZTI_rozpočet_002_08_4914_002_01_09_17_002Technicka_specifikace_2etapa_SO 101 provizorní DZ" xfId="1108" xr:uid="{42C1469D-6DB3-4554-B9F1-A562EC3E020D}"/>
    <cellStyle name="_ZTI_rozpočet_002_08_4914_002_01_09_17_002Technicka_specifikace_2etapa_SO 200" xfId="1109" xr:uid="{F58C18A8-4E0F-40F3-B249-40EFB1E5D3BB}"/>
    <cellStyle name="_ZTI_rozpočet_002_08_4914_002_01_09_17_002Technicka_specifikace_2etapa_Soupis prací_SO400 xls" xfId="1110" xr:uid="{6D97A5F5-B8FC-46CA-994B-7EDD31F398A7}"/>
    <cellStyle name="_ZTI_rozpočet_09-13-zbytek" xfId="1111" xr:uid="{4B5571F6-8DEF-4D73-922F-CBDB19F56B1E}"/>
    <cellStyle name="_ZTI_rozpočet_09-13-zbytek_6052_Úpravy v terminálu T3_RO_130124" xfId="1112" xr:uid="{6031887A-44D1-4B12-94FF-17D9768AC7A7}"/>
    <cellStyle name="_ZTI_rozpočet_09-13-zbytek_rozpočet_" xfId="1113" xr:uid="{FBB31182-D402-4562-962D-F2A07501E7FC}"/>
    <cellStyle name="_ZTI_rozpočet_09-13-zbytek_SO 100 kom_Soupis prací" xfId="1114" xr:uid="{7D6D4128-75B4-466F-BDC5-8DD2A21571B0}"/>
    <cellStyle name="_ZTI_rozpočet_09-13-zbytek_SO 101 provizorní DZ" xfId="1115" xr:uid="{E465CBBE-2846-4C40-A304-331EB17B26C0}"/>
    <cellStyle name="_ZTI_rozpočet_09-13-zbytek_SO 200" xfId="1116" xr:uid="{212AFE6F-D4E0-440B-9B52-3B4E7C36C19A}"/>
    <cellStyle name="_ZTI_rozpočet_09-13-zbytek_Soupis prací_SO400 xls" xfId="1117" xr:uid="{8A0FF71A-0F72-4FF5-B7BB-91F76E9519FB}"/>
    <cellStyle name="_ZTI_rozpočet_09-17" xfId="1118" xr:uid="{D353C463-12E9-4E22-9EE7-C196BC3B23DA}"/>
    <cellStyle name="_ZTI_rozpočet_09-17_6052_Úpravy v terminálu T3_RO_130124" xfId="1119" xr:uid="{34155324-A860-4547-B770-603C5641BB5F}"/>
    <cellStyle name="_ZTI_rozpočet_09-17_rozpočet_" xfId="1120" xr:uid="{1EC45674-7F1D-4FF5-842F-44370579635F}"/>
    <cellStyle name="_ZTI_rozpočet_09-17_SO 100 kom_Soupis prací" xfId="1121" xr:uid="{6B80EDE2-CFB9-4972-BB21-BAD7927DF624}"/>
    <cellStyle name="_ZTI_rozpočet_09-17_SO 101 provizorní DZ" xfId="1122" xr:uid="{1E904310-A1CD-47A4-945C-CA2B812CBB33}"/>
    <cellStyle name="_ZTI_rozpočet_09-17_SO 200" xfId="1123" xr:uid="{C7352BFC-0D14-4690-AAEC-28AD24E99411}"/>
    <cellStyle name="_ZTI_rozpočet_09-17_Soupis prací_SO400 xls" xfId="1124" xr:uid="{7CF0F265-0CBF-4CD7-8416-BA368EEFF976}"/>
    <cellStyle name="_ZTI_rozpočet_SO 05 interiér propočet" xfId="1125" xr:uid="{D6C96A9E-A746-488B-81DB-FCD8C0B3BD1C}"/>
    <cellStyle name="_ZTI_rozpočet_SO 05 interiér propočet_6052_Úpravy v terminálu T3_RO_130124" xfId="1126" xr:uid="{B2BB00F1-B741-4962-A54E-E57EDE95253C}"/>
    <cellStyle name="_ZTI_rozpočet_SO 05 interiér propočet_rozpočet_" xfId="1127" xr:uid="{F521A77C-3B8D-442B-B30E-0C3D78DD5F5F}"/>
    <cellStyle name="_ZTI_rozpočet_SO 05 interiér propočet_SO 100 kom_Soupis prací" xfId="1128" xr:uid="{E7E939B2-5958-4338-A5F0-74DA8B3AF8EF}"/>
    <cellStyle name="_ZTI_rozpočet_SO 05 interiér propočet_SO 101 provizorní DZ" xfId="1129" xr:uid="{92971D7A-DF8C-453F-949F-0E3E99B739FF}"/>
    <cellStyle name="_ZTI_rozpočet_SO 05 interiér propočet_SO 200" xfId="1130" xr:uid="{159DC10E-D9E2-456D-852F-8937C1E034ED}"/>
    <cellStyle name="_ZTI_rozpočet_SO 05 interiér propočet_Soupis prací_SO400 xls" xfId="1131" xr:uid="{836F485B-C67C-412A-8A69-7831B588555F}"/>
    <cellStyle name="_ZTI_rozpočet_SO 05 střecha propočet" xfId="1132" xr:uid="{60EA93DB-4C6F-4C16-80E3-DEB13DFEB263}"/>
    <cellStyle name="_ZTI_rozpočet_SO 05 střecha propočet_6052_Úpravy v terminálu T3_RO_130124" xfId="1133" xr:uid="{1EE2F70B-7842-4536-AA6A-AEF4E1149C5A}"/>
    <cellStyle name="_ZTI_rozpočet_SO 05 střecha propočet_rozpočet_" xfId="1134" xr:uid="{208112BE-51EC-4826-AE76-87A614D8E005}"/>
    <cellStyle name="_ZTI_rozpočet_SO 05 střecha propočet_SO 100 kom_Soupis prací" xfId="1135" xr:uid="{E0B0236C-FD1E-4711-9032-ADA53CB4799F}"/>
    <cellStyle name="_ZTI_rozpočet_SO 05 střecha propočet_SO 101 provizorní DZ" xfId="1136" xr:uid="{D73D8CE8-6136-443F-AE0B-28FBE725D97D}"/>
    <cellStyle name="_ZTI_rozpočet_SO 05 střecha propočet_SO 200" xfId="1137" xr:uid="{2C36CA51-CFA2-4255-9BE2-81605939FFF9}"/>
    <cellStyle name="_ZTI_rozpočet_SO 05 střecha propočet_Soupis prací_SO400 xls" xfId="1138" xr:uid="{F2F43151-86E5-4DAF-BD46-B2543F516E10}"/>
    <cellStyle name="_ZTI_rozpočet_SO 05 vzduchové sanační úpravy propočet" xfId="1139" xr:uid="{01998B0E-5E8D-41C9-8EB7-486646FD3F23}"/>
    <cellStyle name="_ZTI_rozpočet_SO 05 vzduchové sanační úpravy propočet_6052_Úpravy v terminálu T3_RO_130124" xfId="1140" xr:uid="{FD569C19-4F8F-4CB3-BB97-BC463FD3FBAA}"/>
    <cellStyle name="_ZTI_rozpočet_SO 05 vzduchové sanační úpravy propočet_rozpočet_" xfId="1141" xr:uid="{946BDE0A-032E-4935-A214-A57944002CA8}"/>
    <cellStyle name="_ZTI_rozpočet_SO 05 vzduchové sanační úpravy propočet_SO 100 kom_Soupis prací" xfId="1142" xr:uid="{EE7AD093-7144-4BBF-9CE7-783394BDD460}"/>
    <cellStyle name="_ZTI_rozpočet_SO 05 vzduchové sanační úpravy propočet_SO 101 provizorní DZ" xfId="1143" xr:uid="{2DE870A3-ABD5-4209-BFB3-A32318E00424}"/>
    <cellStyle name="_ZTI_rozpočet_SO 05 vzduchové sanační úpravy propočet_SO 200" xfId="1144" xr:uid="{E227D601-4C32-4ACB-A2D5-66EBC2F85553}"/>
    <cellStyle name="_ZTI_rozpočet_SO 05 vzduchové sanační úpravy propočet_Soupis prací_SO400 xls" xfId="1145" xr:uid="{F09FC47C-E78B-489D-A942-2B77DB321DEC}"/>
    <cellStyle name="1" xfId="1146" xr:uid="{77C4A97A-ECCE-48A5-B201-B3C71FD91DA9}"/>
    <cellStyle name="1 000 Kč_ELEKTRO doplněné K PŘEDÁNÍ-  MŠ Přímětická" xfId="1147" xr:uid="{28B8E0D4-7A51-4DA3-A19B-CEEDAD7E98B0}"/>
    <cellStyle name="1 2" xfId="1432" xr:uid="{DC84D750-F4C4-446B-B19A-7EF6D97A25AE}"/>
    <cellStyle name="1 3" xfId="1433" xr:uid="{4A9E9B26-E403-4666-A233-27CCFD129CB3}"/>
    <cellStyle name="1 4" xfId="1434" xr:uid="{17342183-0768-44EF-92B0-6EEC1E2ABE0C}"/>
    <cellStyle name="1 5" xfId="1435" xr:uid="{34042DE8-FBCF-437D-AE93-9DFB9F51B76E}"/>
    <cellStyle name="1 6" xfId="1436" xr:uid="{DF3C923B-5F9D-4BAA-AC3B-58A9A2F36BFE}"/>
    <cellStyle name="1 7" xfId="1437" xr:uid="{E6B75259-779F-4DD3-9F9F-476C9A73F1E3}"/>
    <cellStyle name="1_002_08_4914_002_01_09_17_002Technicka_specifikace_2etapa" xfId="1148" xr:uid="{9C48D6B6-F804-4415-9D0E-0A0DBAFB3A01}"/>
    <cellStyle name="1_002_08_4914_002_01_09_17_002Technicka_specifikace_2etapa_6052_Úpravy v terminálu T3_RO_130124" xfId="1149" xr:uid="{7AFD9353-295E-4C8D-B0CF-08041699A323}"/>
    <cellStyle name="1_002_08_4914_002_01_09_17_002Technicka_specifikace_2etapa_rozpočet_" xfId="1150" xr:uid="{CE493A6E-0364-4318-A84D-ACAE4CE7AB98}"/>
    <cellStyle name="1_002_08_4914_002_01_09_17_002Technicka_specifikace_2etapa_SO 100 kom_Soupis prací" xfId="1151" xr:uid="{8882E4D9-28E0-4F0E-84BC-75A683DE6A5F}"/>
    <cellStyle name="1_002_08_4914_002_01_09_17_002Technicka_specifikace_2etapa_SO 101 provizorní DZ" xfId="1152" xr:uid="{459FD8DC-F050-4F0D-B338-8679CD4AFE80}"/>
    <cellStyle name="1_002_08_4914_002_01_09_17_002Technicka_specifikace_2etapa_SO 200" xfId="1153" xr:uid="{002AF578-B8E5-4C30-8C32-5D62753F5012}"/>
    <cellStyle name="1_002_08_4914_002_01_09_17_002Technicka_specifikace_2etapa_Soupis prací_SO400 xls" xfId="1154" xr:uid="{651D431A-27A0-47B5-A2DD-CF8B3256DF42}"/>
    <cellStyle name="1_09-13-zbytek" xfId="1155" xr:uid="{BB8E57C1-E923-4AAA-8935-68E382E02B32}"/>
    <cellStyle name="1_09-13-zbytek_6052_Úpravy v terminálu T3_RO_130124" xfId="1156" xr:uid="{930AF9AC-A617-4C1B-A622-9ABC8E685CD9}"/>
    <cellStyle name="1_09-13-zbytek_rozpočet_" xfId="1157" xr:uid="{825B1BDD-C012-43F4-9581-48831568D0A5}"/>
    <cellStyle name="1_09-13-zbytek_SO 100 kom_Soupis prací" xfId="1158" xr:uid="{A5C36863-D470-42A9-AC31-DBDF512B4EA6}"/>
    <cellStyle name="1_09-13-zbytek_SO 101 provizorní DZ" xfId="1159" xr:uid="{CF0F6492-F204-490D-B7F2-CE94B1E932BA}"/>
    <cellStyle name="1_09-13-zbytek_SO 200" xfId="1160" xr:uid="{DD31EC11-082E-4DDA-BD39-FB01FD07D86F}"/>
    <cellStyle name="1_09-13-zbytek_Soupis prací_SO400 xls" xfId="1161" xr:uid="{FEBBDC75-BF0D-42FC-B0A8-3E4937219E59}"/>
    <cellStyle name="1_09-17" xfId="1162" xr:uid="{9B2FBC80-787B-4BB0-ADA9-98756213DAF9}"/>
    <cellStyle name="1_09-17_6052_Úpravy v terminálu T3_RO_130124" xfId="1163" xr:uid="{487BCCF4-4190-4CF9-A235-D7BBF7BD3678}"/>
    <cellStyle name="1_09-17_rozpočet_" xfId="1164" xr:uid="{96AE14EB-8C83-4D4B-96D2-2EF93F9643C0}"/>
    <cellStyle name="1_09-17_SO 100 kom_Soupis prací" xfId="1165" xr:uid="{01151A90-806C-4FD7-A648-655090FF3B3E}"/>
    <cellStyle name="1_09-17_SO 101 provizorní DZ" xfId="1166" xr:uid="{2A9DE887-E7E8-4BCE-B46E-B0A460B0E76C}"/>
    <cellStyle name="1_09-17_SO 200" xfId="1167" xr:uid="{879C71CE-9119-4B9D-A976-F06B72EE5990}"/>
    <cellStyle name="1_09-17_Soupis prací_SO400 xls" xfId="1168" xr:uid="{29DC3F05-4325-491A-B366-5E34C6D4576D}"/>
    <cellStyle name="1_List12" xfId="1438" xr:uid="{3BF9D8D7-C9AF-470A-9198-E6544B2908AA}"/>
    <cellStyle name="1_SO 05 interiér propočet" xfId="1169" xr:uid="{EF8B422A-2615-4260-B215-A3F6045060AA}"/>
    <cellStyle name="1_SO 05 interiér propočet_6052_Úpravy v terminálu T3_RO_130124" xfId="1170" xr:uid="{E038D7C2-4F11-4CC4-BE78-C9DF398570C0}"/>
    <cellStyle name="1_SO 05 interiér propočet_rozpočet_" xfId="1171" xr:uid="{95F5D68A-7DA1-44C9-B09F-B549F3407E15}"/>
    <cellStyle name="1_SO 05 interiér propočet_SO 100 kom_Soupis prací" xfId="1172" xr:uid="{BB30265C-8BF5-4EAB-B05A-E08707C5BBB6}"/>
    <cellStyle name="1_SO 05 interiér propočet_SO 101 provizorní DZ" xfId="1173" xr:uid="{4355989C-26B1-4C0F-8795-925E9100E545}"/>
    <cellStyle name="1_SO 05 interiér propočet_SO 200" xfId="1174" xr:uid="{3593F564-82EE-41AA-8F21-01B5BB14E5B8}"/>
    <cellStyle name="1_SO 05 interiér propočet_Soupis prací_SO400 xls" xfId="1175" xr:uid="{8D1CFFF2-C6F6-4AA8-AC3E-D224D9A1DEB4}"/>
    <cellStyle name="1_SO 05 střecha propočet" xfId="1176" xr:uid="{EA999475-EF74-4F58-9CB8-4B3468F46546}"/>
    <cellStyle name="1_SO 05 střecha propočet_6052_Úpravy v terminálu T3_RO_130124" xfId="1177" xr:uid="{A5707104-F28C-4EE4-80BC-9E943A676C9F}"/>
    <cellStyle name="1_SO 05 střecha propočet_rozpočet_" xfId="1178" xr:uid="{BE14765E-1A07-4DB4-94B1-27471C1EC84E}"/>
    <cellStyle name="1_SO 05 střecha propočet_SO 100 kom_Soupis prací" xfId="1179" xr:uid="{BD5A113C-95CC-4C12-B29B-82847EE29031}"/>
    <cellStyle name="1_SO 05 střecha propočet_SO 101 provizorní DZ" xfId="1180" xr:uid="{C2AD1137-A0F3-48F5-A619-A7CDAFC986F3}"/>
    <cellStyle name="1_SO 05 střecha propočet_SO 200" xfId="1181" xr:uid="{73396FC3-03E5-4067-BED9-E0E49ECC367E}"/>
    <cellStyle name="1_SO 05 střecha propočet_Soupis prací_SO400 xls" xfId="1182" xr:uid="{1E42C5BE-9293-4456-815C-27A4C76BB9F9}"/>
    <cellStyle name="1_SO 05 vzduchové sanační úpravy propočet" xfId="1183" xr:uid="{388EE79E-40DC-4A0D-A897-B6955183FD09}"/>
    <cellStyle name="1_SO 05 vzduchové sanační úpravy propočet_6052_Úpravy v terminálu T3_RO_130124" xfId="1184" xr:uid="{CDEF78B5-EFFA-4E16-9C53-5EDAFBD4D9D1}"/>
    <cellStyle name="1_SO 05 vzduchové sanační úpravy propočet_rozpočet_" xfId="1185" xr:uid="{0B72CA7F-9C2E-4BA7-9BD8-4CF1C29C1861}"/>
    <cellStyle name="1_SO 05 vzduchové sanační úpravy propočet_SO 100 kom_Soupis prací" xfId="1186" xr:uid="{F41ACDE6-822A-42AE-A45C-83B26594E4B8}"/>
    <cellStyle name="1_SO 05 vzduchové sanační úpravy propočet_SO 101 provizorní DZ" xfId="1187" xr:uid="{81C7F56B-FDED-4B87-A8E5-037273876E46}"/>
    <cellStyle name="1_SO 05 vzduchové sanační úpravy propočet_SO 200" xfId="1188" xr:uid="{6407CC62-3EA1-4220-8628-305AAEAE0E2C}"/>
    <cellStyle name="1_SO 05 vzduchové sanační úpravy propočet_Soupis prací_SO400 xls" xfId="1189" xr:uid="{C0B41ECC-299D-449F-955D-BF3FF2A7636E}"/>
    <cellStyle name="20 % – Zvýraznění1 2" xfId="1190" xr:uid="{B661747E-4BEC-46C6-BE93-171F4A9D4153}"/>
    <cellStyle name="20 % – Zvýraznění1 2 2" xfId="1191" xr:uid="{ACF01F04-CC3F-4A27-9651-40BD1AAEF243}"/>
    <cellStyle name="20 % – Zvýraznění2 2" xfId="1192" xr:uid="{F2FFE858-793E-4A1E-95BD-8D6263B9F615}"/>
    <cellStyle name="20 % – Zvýraznění2 2 2" xfId="1193" xr:uid="{56D348C8-ECB0-4759-AA2D-C8BDBE70DCC8}"/>
    <cellStyle name="20 % – Zvýraznění3 2" xfId="1194" xr:uid="{A998F29C-9014-4854-8A04-BBA7956788FE}"/>
    <cellStyle name="20 % – Zvýraznění3 2 2" xfId="1195" xr:uid="{D9434B88-C262-4DB7-ABF8-871255E0EDC1}"/>
    <cellStyle name="20 % – Zvýraznění4 2" xfId="1196" xr:uid="{F12FB606-E919-4D42-98D5-5C6DB80EF6A2}"/>
    <cellStyle name="20 % – Zvýraznění4 2 2" xfId="1197" xr:uid="{2A130767-5347-4DA6-B452-98E63092ECA0}"/>
    <cellStyle name="20 % – Zvýraznění5 2" xfId="1198" xr:uid="{260F952C-3C07-4278-93B4-930D8A345DB4}"/>
    <cellStyle name="20 % – Zvýraznění5 2 2" xfId="1199" xr:uid="{04965C46-D89F-4989-AD91-140BA14A0CCF}"/>
    <cellStyle name="20 % – Zvýraznění6 2" xfId="1200" xr:uid="{5F2418FF-C1BB-4F8B-B7B0-278268745913}"/>
    <cellStyle name="20 % – Zvýraznění6 2 2" xfId="1201" xr:uid="{C847F901-D96C-4576-80F1-436FFB02A857}"/>
    <cellStyle name="20% - Accent1" xfId="1439" xr:uid="{8B9562F7-C245-423C-93E1-C1EC13B1BFDB}"/>
    <cellStyle name="20% - Accent2" xfId="1440" xr:uid="{32CA2A58-C8FF-4F22-BB9D-911947108C0B}"/>
    <cellStyle name="20% - Accent3" xfId="1441" xr:uid="{6F72D1C6-48F3-46DE-90F8-B17D05B08069}"/>
    <cellStyle name="20% - Accent4" xfId="1442" xr:uid="{3AAB5924-92E2-41F8-8EE3-1B67E240C3D6}"/>
    <cellStyle name="20% - Accent5" xfId="1443" xr:uid="{5AC3727A-4119-4A8D-99FE-5E3CBA741903}"/>
    <cellStyle name="20% - Accent6" xfId="1444" xr:uid="{A989616C-A6EA-4DD2-96C2-49B98C0845A3}"/>
    <cellStyle name="40 % – Zvýraznění1 2" xfId="1202" xr:uid="{7AE02B04-492E-4B31-9EA3-79A803CEE3A2}"/>
    <cellStyle name="40 % – Zvýraznění1 2 2" xfId="1203" xr:uid="{04E9610A-0B11-4287-9CB0-C23EA50DFC74}"/>
    <cellStyle name="40 % – Zvýraznění2 2" xfId="1204" xr:uid="{AF2801A2-64AF-4C75-A5A7-F3FF748A153E}"/>
    <cellStyle name="40 % – Zvýraznění2 2 2" xfId="1205" xr:uid="{E7255A26-3CCE-45F1-B58F-03EF003FC2FA}"/>
    <cellStyle name="40 % – Zvýraznění3 2" xfId="1206" xr:uid="{980A7284-F432-4869-A6D1-537B585F770E}"/>
    <cellStyle name="40 % – Zvýraznění3 2 2" xfId="1207" xr:uid="{68CA8D5C-1B07-4A39-9620-672E42C2C3E0}"/>
    <cellStyle name="40 % – Zvýraznění4 2" xfId="1208" xr:uid="{AD765D23-D0E8-4F71-AC21-ACB71FE0A2D1}"/>
    <cellStyle name="40 % – Zvýraznění4 2 2" xfId="1209" xr:uid="{787B4101-4C0A-4914-9E43-0AD15BC926F3}"/>
    <cellStyle name="40 % – Zvýraznění5 2" xfId="1210" xr:uid="{26690135-A072-4513-9A45-F3F172173F4B}"/>
    <cellStyle name="40 % – Zvýraznění5 2 2" xfId="1211" xr:uid="{1B5950C5-CA89-4BAE-8873-68925CD8CC48}"/>
    <cellStyle name="40 % – Zvýraznění6 2" xfId="1212" xr:uid="{90DBB4D8-6F92-4874-8AC7-9F49412C4DD0}"/>
    <cellStyle name="40 % – Zvýraznění6 2 2" xfId="1213" xr:uid="{75D02CA2-71B2-454C-B513-69E9769196B8}"/>
    <cellStyle name="40 % – Zvýraznění6 3" xfId="1214" xr:uid="{F67769A8-14A9-4974-860C-9AD4068DC5C8}"/>
    <cellStyle name="40 % – Zvýraznění6 3 2" xfId="1445" xr:uid="{A9989611-217D-4DDB-9632-B32611357C20}"/>
    <cellStyle name="40 % – Zvýraznění6 3 3" xfId="1215" xr:uid="{5F7474AE-0876-4892-826C-42756CCD3385}"/>
    <cellStyle name="40% - Accent1" xfId="1446" xr:uid="{47D945E9-376E-4B3F-8FD6-EEE72060BDC5}"/>
    <cellStyle name="40% - Accent2" xfId="1447" xr:uid="{004A3828-B02B-45D9-9DB9-3F6E01B1E64C}"/>
    <cellStyle name="40% - Accent3" xfId="1448" xr:uid="{64907820-EFCC-4178-B2CA-C5CAA9BC2E75}"/>
    <cellStyle name="40% - Accent4" xfId="1449" xr:uid="{6BA75571-2C2B-4364-9C41-F9AC450559B7}"/>
    <cellStyle name="40% - Accent5" xfId="1450" xr:uid="{7AF10F98-742A-4623-9CEF-073D48A26649}"/>
    <cellStyle name="40% - Accent6" xfId="1451" xr:uid="{81455914-26BD-4A6A-8DB1-64DC73D6A901}"/>
    <cellStyle name="60 % – Zvýraznění1 2" xfId="1216" xr:uid="{636FB585-C6BB-4A72-B080-F864915547D0}"/>
    <cellStyle name="60 % – Zvýraznění1 2 2" xfId="1217" xr:uid="{95AF25F4-E18C-4046-8098-D1567E4AF436}"/>
    <cellStyle name="60 % – Zvýraznění2 2" xfId="1218" xr:uid="{5BDFC34C-5905-4B0F-803A-14A1E51FCF49}"/>
    <cellStyle name="60 % – Zvýraznění2 2 2" xfId="1219" xr:uid="{6502DA65-EFDA-4383-B38D-494F1AD54F5A}"/>
    <cellStyle name="60 % – Zvýraznění3 2" xfId="1220" xr:uid="{B407379D-002C-4CF9-8E3C-05DAA695B8E9}"/>
    <cellStyle name="60 % – Zvýraznění3 2 2" xfId="1221" xr:uid="{8CA6F757-1D6F-4952-A481-F272E7570605}"/>
    <cellStyle name="60 % – Zvýraznění4 2" xfId="1222" xr:uid="{FAA5DC01-F77C-4E2F-8986-1E00D9A5C78E}"/>
    <cellStyle name="60 % – Zvýraznění4 2 2" xfId="1223" xr:uid="{95C93942-57EA-4233-AD01-6BB7D389E2D3}"/>
    <cellStyle name="60 % – Zvýraznění5 2" xfId="1224" xr:uid="{3257675D-2DFA-4BF3-B3F0-ED5585F6F752}"/>
    <cellStyle name="60 % – Zvýraznění5 2 2" xfId="1225" xr:uid="{6DB10EB7-DC72-4E9C-97A9-0DFE6A53D07C}"/>
    <cellStyle name="60 % – Zvýraznění6 2" xfId="1226" xr:uid="{E9EE2573-0C2F-4EBA-BDBC-8CC5C5EB7454}"/>
    <cellStyle name="60 % – Zvýraznění6 2 2" xfId="1227" xr:uid="{FC2FC8BA-BBC9-41FB-94AA-616148AE6D53}"/>
    <cellStyle name="60% - Accent1" xfId="1452" xr:uid="{B88E6185-4C6E-4AEE-9011-8BBE8EBCA254}"/>
    <cellStyle name="60% - Accent2" xfId="1453" xr:uid="{DA24823E-8353-4328-BC20-202960460B69}"/>
    <cellStyle name="60% - Accent3" xfId="1454" xr:uid="{EBD792D5-77F1-4230-9C3C-7985CD753C3D}"/>
    <cellStyle name="60% - Accent4" xfId="1455" xr:uid="{570389E7-B1B4-4BAD-B21A-297E4802BACC}"/>
    <cellStyle name="60% - Accent5" xfId="1456" xr:uid="{A054A692-E0B6-422F-9D77-B65E1AA6FDB9}"/>
    <cellStyle name="60% - Accent6" xfId="1457" xr:uid="{B41F937E-0CA9-43BE-80BC-B0C1833B0F15}"/>
    <cellStyle name="Accent1" xfId="1228" xr:uid="{2C3B21C5-C838-4D8B-B8DF-9BE35381584D}"/>
    <cellStyle name="Accent1 - 20%" xfId="1229" xr:uid="{E489F0AA-EF47-45C8-ACB8-D2537DC298FC}"/>
    <cellStyle name="Accent1 - 40%" xfId="1230" xr:uid="{B42C99FA-1BCE-442E-8BCE-DCB95DEFBD77}"/>
    <cellStyle name="Accent1 - 60%" xfId="1231" xr:uid="{0A67C621-7157-410D-BA88-13998F038443}"/>
    <cellStyle name="Accent2" xfId="1232" xr:uid="{B8F4494C-AAF3-4984-9577-E815BACF0002}"/>
    <cellStyle name="Accent2 - 20%" xfId="1233" xr:uid="{BDF93AFF-6E92-4A10-865F-C6669D6C5653}"/>
    <cellStyle name="Accent2 - 40%" xfId="1234" xr:uid="{1FF5BF99-056E-4377-B6CD-9FA5EB23BBE7}"/>
    <cellStyle name="Accent2 - 60%" xfId="1235" xr:uid="{A69CE660-A3BB-4C2E-9AB5-002A39BC94DB}"/>
    <cellStyle name="Accent3" xfId="1236" xr:uid="{4FEFB260-F183-4EF0-8D15-59F9D4615C78}"/>
    <cellStyle name="Accent3 - 20%" xfId="1237" xr:uid="{7FA4B472-441C-4432-BFF6-9A6A39661E98}"/>
    <cellStyle name="Accent3 - 40%" xfId="1238" xr:uid="{E710C625-C3AA-4442-A452-D80830A271B9}"/>
    <cellStyle name="Accent3 - 60%" xfId="1239" xr:uid="{486CCA7A-AFED-4ACC-A755-B239F8AF9455}"/>
    <cellStyle name="Accent4" xfId="1240" xr:uid="{B3D2BB6F-5F8B-4605-93AC-019703C0FA89}"/>
    <cellStyle name="Accent4 - 20%" xfId="1241" xr:uid="{ED1EE683-4FBF-4A12-91C1-996E3B558B4A}"/>
    <cellStyle name="Accent4 - 40%" xfId="1242" xr:uid="{A9B81053-9F48-4204-A254-B02C835B79FD}"/>
    <cellStyle name="Accent4 - 60%" xfId="1243" xr:uid="{275CFD8F-25C5-4429-938B-E8828EEADB5C}"/>
    <cellStyle name="Accent5" xfId="1244" xr:uid="{62545D5E-7E56-4DE5-9188-0B30102B340B}"/>
    <cellStyle name="Accent5 - 20%" xfId="1245" xr:uid="{841666A8-96D5-4B82-BB2E-E10DDA53521E}"/>
    <cellStyle name="Accent5 - 40%" xfId="1246" xr:uid="{A9568971-D322-42CE-9020-35467E681B44}"/>
    <cellStyle name="Accent5 - 60%" xfId="1247" xr:uid="{121DA926-2A84-4F81-A012-3784CCE2124F}"/>
    <cellStyle name="Accent6" xfId="1248" xr:uid="{6C54D156-A5D4-46ED-9C9B-C933BAFFC35B}"/>
    <cellStyle name="Accent6 - 20%" xfId="1249" xr:uid="{DCC6DAC6-EAC4-48A9-AF1A-296F0FF5D5E2}"/>
    <cellStyle name="Accent6 - 40%" xfId="1250" xr:uid="{6D5FBFA8-1991-4B15-9596-AD23827BED71}"/>
    <cellStyle name="Accent6 - 60%" xfId="1251" xr:uid="{E34F71D9-FC15-4B38-A2A5-8CED3F777384}"/>
    <cellStyle name="Bad" xfId="1252" xr:uid="{03F1B752-29D3-410B-8543-336E0DC72EC5}"/>
    <cellStyle name="Calculation" xfId="1253" xr:uid="{77C94B58-097C-4518-8A14-2BDDECBCB7A4}"/>
    <cellStyle name="cárkyd" xfId="1254" xr:uid="{94C39C57-CD5F-43AF-BD5B-C53F9164367E}"/>
    <cellStyle name="cary" xfId="1255" xr:uid="{7DA07970-2999-4A50-B11A-198EC7B5A158}"/>
    <cellStyle name="Celkem 2" xfId="1256" xr:uid="{F5F8A070-CEF7-427D-9135-DE5C98DEB083}"/>
    <cellStyle name="Celkem 2 2" xfId="1257" xr:uid="{87996396-3591-49FD-8C2A-06EF10D0193F}"/>
    <cellStyle name="Comma [0]_Cenik (2)" xfId="1258" xr:uid="{CF0EBD40-C51C-405D-8AFF-2BF1233F571A}"/>
    <cellStyle name="Comma_laroux" xfId="1259" xr:uid="{99B00233-F718-4B48-B9E1-1664772E2ADB}"/>
    <cellStyle name="Currency [0]_Analogové přístroje Euroset 8xx" xfId="1260" xr:uid="{C0D9903A-AE78-4871-BF9D-7014DE64CE0A}"/>
    <cellStyle name="Currency_Analogové přístroje Euroset 8xx" xfId="1261" xr:uid="{FF3AE8E7-ACAE-46B0-AAEA-0039583D07F5}"/>
    <cellStyle name="Čárka 2" xfId="1262" xr:uid="{F1A56E1C-7948-45C0-9667-377374A0A3AB}"/>
    <cellStyle name="Čárka 2 2" xfId="1458" xr:uid="{E6367DAB-FBDE-45D0-808C-2E2FD3208633}"/>
    <cellStyle name="Čárka 3" xfId="1459" xr:uid="{3EAD0C96-BB0C-45F8-8673-C265D561DED9}"/>
    <cellStyle name="čárky [0]_15sin;18sit" xfId="1263" xr:uid="{7B67CFF1-09A3-40C1-82F6-F87792638AC5}"/>
    <cellStyle name="čárky 2" xfId="1264" xr:uid="{7DE6D077-4F2C-47ED-B5DF-5E61708A3E42}"/>
    <cellStyle name="čárky 2 2" xfId="1460" xr:uid="{02BC73AD-0666-455A-BB9A-56DB9A702EF6}"/>
    <cellStyle name="čárky 3" xfId="1265" xr:uid="{04B75C14-EFC1-4522-BB77-3346D0668409}"/>
    <cellStyle name="číslo" xfId="1266" xr:uid="{10FDA8E2-FEB0-40A4-86B7-7C7782DAD86B}"/>
    <cellStyle name="číslo 2" xfId="1461" xr:uid="{27CFAD5E-D245-409D-82C0-C4E703FCAB4D}"/>
    <cellStyle name="Dezimal [0]_--&gt;2-1" xfId="1267" xr:uid="{6D0143EA-B5E1-47A2-8311-359D68B43B25}"/>
    <cellStyle name="Dezimal_--&gt;2-1" xfId="1268" xr:uid="{633BCF24-569F-43DF-B7A5-D559C3581982}"/>
    <cellStyle name="Dziesiętny [0]_laroux" xfId="1269" xr:uid="{F54BF3FB-FE29-40D2-965D-82611851A87E}"/>
    <cellStyle name="Dziesiętny_laroux" xfId="1270" xr:uid="{B90BC681-D974-426E-A904-0E0197A3F49D}"/>
    <cellStyle name="Emphasis 1" xfId="1271" xr:uid="{FE8FABFA-BF82-4EB7-B8A1-CCFE6DDDA3AA}"/>
    <cellStyle name="Emphasis 2" xfId="1272" xr:uid="{3142BC4C-53F6-4ED2-A0D3-AEF385A35C20}"/>
    <cellStyle name="Emphasis 3" xfId="1273" xr:uid="{2F92E236-4B79-486A-98EC-232C195ADF22}"/>
    <cellStyle name="Excel Built-in Normal" xfId="1462" xr:uid="{0758FDBD-451A-4407-9CD6-12494839F12D}"/>
    <cellStyle name="Explanatory Text" xfId="1463" xr:uid="{25E5F313-6391-4938-A3F0-D4D9F554F299}"/>
    <cellStyle name="Firma" xfId="1274" xr:uid="{5EF4196D-4E58-4B71-B87E-35C7DD40843D}"/>
    <cellStyle name="fnRegressQ" xfId="1525" xr:uid="{93823611-734B-4BC2-A16B-297C4FC52572}"/>
    <cellStyle name="Good" xfId="1275" xr:uid="{753DA81F-C5B4-48FB-A5B5-ABEC98A7BC38}"/>
    <cellStyle name="Heading 1" xfId="1276" xr:uid="{3708165A-8C21-4BCD-9199-DC295B4B355A}"/>
    <cellStyle name="Heading 2" xfId="1277" xr:uid="{6A990A74-070B-420D-B988-A60D71856FA2}"/>
    <cellStyle name="Heading 3" xfId="1278" xr:uid="{694CD039-286D-46BD-AF50-D29EF5FA29BB}"/>
    <cellStyle name="Heading 4" xfId="1279" xr:uid="{0B1DCFDA-45E7-4769-8809-EC93A51C5F90}"/>
    <cellStyle name="Hlavní nadpis" xfId="1280" xr:uid="{239E2DA9-26DF-4BA9-AFC6-049591A1E5F4}"/>
    <cellStyle name="Hypertextový odkaz" xfId="1" builtinId="8"/>
    <cellStyle name="Hypertextový odkaz 2" xfId="1281" xr:uid="{85CD19E9-B752-4F56-9DB6-F20620B6F0A7}"/>
    <cellStyle name="Check Cell" xfId="1282" xr:uid="{67D50314-30B1-47F6-9F70-0D731CEE3E02}"/>
    <cellStyle name="Chybně 2" xfId="1283" xr:uid="{065AB524-A913-41D3-A807-C739E7205568}"/>
    <cellStyle name="Chybně 2 2" xfId="1284" xr:uid="{41B35386-0625-4094-9C21-47A8B49AFCCA}"/>
    <cellStyle name="Input" xfId="1285" xr:uid="{5F3C6708-17B1-41CB-B0D8-2EC94DF21D0B}"/>
    <cellStyle name="Jednotka" xfId="1286" xr:uid="{5551820A-BD9F-42A1-870B-DA6F663C49D3}"/>
    <cellStyle name="Jednotka 2" xfId="1464" xr:uid="{AAFD9B8F-4A21-4D76-9E12-BCE0222D753F}"/>
    <cellStyle name="Kontrolní buňka 2" xfId="1287" xr:uid="{B2D6B8A5-A07A-4141-B245-B3EED4144568}"/>
    <cellStyle name="Kontrolní buňka 2 2" xfId="1288" xr:uid="{1D4EC172-B612-47C0-BDE4-79CF65BF9F87}"/>
    <cellStyle name="Kontrolní buňka 2_Rozpočet_ stavba_koupaliště Luka" xfId="1289" xr:uid="{9B955F97-A34B-4B09-9BA0-37A9B1D4F4FB}"/>
    <cellStyle name="lehký dolní okraj" xfId="1290" xr:uid="{7405DB2A-A6D5-44E9-8895-7503B772DC95}"/>
    <cellStyle name="Linked Cell" xfId="1291" xr:uid="{80DDAB2A-DA18-4EF6-A730-1017F34C571C}"/>
    <cellStyle name="Měna 2" xfId="6" xr:uid="{F4B91016-37E1-4F5A-AB0D-ADAFCA837A10}"/>
    <cellStyle name="Měna 2 2" xfId="7" xr:uid="{741A1288-654E-4457-8DC6-3217ACB5D394}"/>
    <cellStyle name="Měna 2 2 2" xfId="9" xr:uid="{CA222BB1-5FB3-4FF9-BEAF-747DD71E5867}"/>
    <cellStyle name="Měna 2 3" xfId="8" xr:uid="{A8E22208-0EFF-4FB8-862D-997DAEEF0B0A}"/>
    <cellStyle name="Měna 3" xfId="1292" xr:uid="{638456AE-FFCA-4A8E-93C7-8A4ECB3D95E2}"/>
    <cellStyle name="měny 2" xfId="1293" xr:uid="{E10DD257-DADB-45BE-82B9-BC4370071EDB}"/>
    <cellStyle name="měny 2 2" xfId="1465" xr:uid="{152FD319-453C-4C08-882B-B7E46662ABBB}"/>
    <cellStyle name="měny 3" xfId="1294" xr:uid="{88480E85-AFE4-45D2-ABAA-054E78BC48C1}"/>
    <cellStyle name="měny 4" xfId="1295" xr:uid="{6D343597-20EF-49E3-8C19-4C2C0BB86EE5}"/>
    <cellStyle name="množství" xfId="1296" xr:uid="{C7A57356-3460-4E41-9289-3C61EBC5C7DC}"/>
    <cellStyle name="množství 2" xfId="1466" xr:uid="{4C10A24A-629F-4C63-8E2B-6CEE35A57889}"/>
    <cellStyle name="Nadpis 1 2" xfId="1297" xr:uid="{09D1086E-B827-4F60-8109-40F0D7B8368D}"/>
    <cellStyle name="Nadpis 1 2 2" xfId="1298" xr:uid="{CCD3E193-BAA1-440B-AB45-1C5381E86145}"/>
    <cellStyle name="Nadpis 2 2" xfId="1299" xr:uid="{F41A1EE0-A5E9-4397-9D14-6F418E8924BA}"/>
    <cellStyle name="Nadpis 2 2 2" xfId="1300" xr:uid="{FE6A9D5B-EDBF-41D8-847D-E823CC651FC1}"/>
    <cellStyle name="Nadpis 2 2_Rozpočet_ stavba_koupaliště Luka" xfId="1301" xr:uid="{92754DA6-CECC-4984-B738-053A1F880C2E}"/>
    <cellStyle name="Nadpis 3 2" xfId="1302" xr:uid="{86A18CD1-ED45-45A9-B03B-568C77AD9D2F}"/>
    <cellStyle name="Nadpis 3 2 2" xfId="1303" xr:uid="{AA318FE2-B8C7-4DA8-A701-E2C91936F2B3}"/>
    <cellStyle name="Nadpis 4 2" xfId="1304" xr:uid="{212550E1-BB74-4939-AA21-8B22125E9575}"/>
    <cellStyle name="Nadpis 4 2 2" xfId="1305" xr:uid="{529D0F64-F5BF-494C-9A13-F3C29C797CC6}"/>
    <cellStyle name="Nadpis1" xfId="1306" xr:uid="{D5E0EBC3-8B2B-4047-8463-8710CB036778}"/>
    <cellStyle name="Nadpis1 1" xfId="1307" xr:uid="{C2BC9BEC-ADDB-44C7-96B6-1AC92CC6E0B3}"/>
    <cellStyle name="Nadpis1 1 2" xfId="1467" xr:uid="{750CC759-7690-4E15-9360-11597B0CEE26}"/>
    <cellStyle name="Nadpis1 1 3" xfId="1468" xr:uid="{C1DFE2A3-6F3C-4F79-992C-C8693CA5EFC5}"/>
    <cellStyle name="Nadpis1 1 4" xfId="1469" xr:uid="{F1F9AFD2-2BC9-4E9F-AE0A-E2A3DF163005}"/>
    <cellStyle name="Nadpis1 1_List12" xfId="1470" xr:uid="{124AF28C-195D-4196-9D3E-1772AA6ACD4F}"/>
    <cellStyle name="Nadpis1 2" xfId="1308" xr:uid="{1B3FB518-7EDA-46F4-8B49-9BDFEA3A6F08}"/>
    <cellStyle name="Naklady" xfId="1309" xr:uid="{76C482BB-FCD3-4827-95C3-17FCF79DAB9D}"/>
    <cellStyle name="Naklady 2" xfId="1471" xr:uid="{719354A7-FB49-42B9-8BF5-CFA785199783}"/>
    <cellStyle name="NAROW" xfId="1310" xr:uid="{533D8EDC-F79A-424D-B3E3-9DDA70FC3FDC}"/>
    <cellStyle name="Název 2" xfId="1311" xr:uid="{33A5AD46-C7BA-46F1-94D6-6BAFE143311A}"/>
    <cellStyle name="Název 2 2" xfId="1312" xr:uid="{639A177C-D9D7-4471-A6B8-B95137859AD4}"/>
    <cellStyle name="NazevOddilu" xfId="1313" xr:uid="{1983A9DA-524B-43B6-B225-C5ECDC5A3091}"/>
    <cellStyle name="Neutral" xfId="1314" xr:uid="{4AC18E84-2367-4577-AFDA-53CDDEE0D9EB}"/>
    <cellStyle name="Neutrální 2" xfId="1315" xr:uid="{4678743C-B7DF-441C-94A9-591DB5B5953A}"/>
    <cellStyle name="Neutrální 2 2" xfId="1316" xr:uid="{0DFB7BDC-B51A-4127-ACE7-327A4224EE48}"/>
    <cellStyle name="normal" xfId="1317" xr:uid="{83E2CEBF-2E6D-4544-820C-025ABCD420DF}"/>
    <cellStyle name="Normal 2" xfId="1472" xr:uid="{9D0A49EC-7599-4508-BD8A-6A830FF949D7}"/>
    <cellStyle name="Normal 3" xfId="1473" xr:uid="{8B2B0558-CEC6-435E-96B1-E30AB73ABB45}"/>
    <cellStyle name="Normal 4" xfId="1474" xr:uid="{3A49CDD7-659D-4684-9085-22FF292C8F3B}"/>
    <cellStyle name="Normal_Liboc obj.  401" xfId="1475" xr:uid="{6D6EDB12-2387-46FC-B4D2-68E4F16CC460}"/>
    <cellStyle name="Normální" xfId="0" builtinId="0" customBuiltin="1"/>
    <cellStyle name="Normální 10" xfId="1318" xr:uid="{24447672-5E92-4CA6-9CF5-8579A99CD70E}"/>
    <cellStyle name="Normální 10 2" xfId="1476" xr:uid="{5C9225FB-3E71-4668-9A11-BE78C3FD3EB3}"/>
    <cellStyle name="Normální 10 2 2" xfId="1477" xr:uid="{66F97597-56D2-4C09-B1D8-F341BC63CC1D}"/>
    <cellStyle name="Normální 10 3" xfId="1478" xr:uid="{2AB418A7-7028-45F0-9974-91ED345D1419}"/>
    <cellStyle name="Normální 10_List12" xfId="1479" xr:uid="{F5F12D11-F547-411D-919F-96C3938BDDAA}"/>
    <cellStyle name="Normální 11" xfId="1319" xr:uid="{87833F29-A584-496C-AEE6-D39B5EC1FBA6}"/>
    <cellStyle name="Normální 12" xfId="1320" xr:uid="{1902D208-AAE9-484E-9DF3-22174AC741D9}"/>
    <cellStyle name="normální 13" xfId="1321" xr:uid="{825563D3-FF99-4F85-9ED7-525264FB4A53}"/>
    <cellStyle name="Normální 13 2" xfId="1480" xr:uid="{E6CAFF25-57DD-402E-B9A9-261332371950}"/>
    <cellStyle name="Normální 14" xfId="1425" xr:uid="{AB5BB8F5-6BAB-494A-A50C-C327A0059534}"/>
    <cellStyle name="Normální 14 2" xfId="1481" xr:uid="{BF2F688D-F6F2-435F-8994-217E3601C0D5}"/>
    <cellStyle name="Normální 15" xfId="1482" xr:uid="{7BFCD525-1AEF-4782-A98E-492077433AD1}"/>
    <cellStyle name="Normální 15 2" xfId="1428" xr:uid="{FC3C23F9-F90D-4463-B155-24F4DE1BD2C1}"/>
    <cellStyle name="normální 16" xfId="1483" xr:uid="{45D3D847-D599-4078-A2D6-92FB68023100}"/>
    <cellStyle name="Normální 17" xfId="1484" xr:uid="{7D0B859C-708A-46F0-8470-75B101C65847}"/>
    <cellStyle name="Normální 18" xfId="1485" xr:uid="{2B5CE182-D82C-482E-B9C1-3C2C7447B94B}"/>
    <cellStyle name="Normální 19" xfId="1486" xr:uid="{B2AE9059-CDE4-407B-96F2-A26DC66B3111}"/>
    <cellStyle name="Normální 2" xfId="2" xr:uid="{36715AE3-51D7-45BB-9F42-3F5333C839DB}"/>
    <cellStyle name="Normální 2 10" xfId="1322" xr:uid="{E5DA30E6-EFB3-474D-8D31-A6C5FD882E07}"/>
    <cellStyle name="Normální 2 11" xfId="1526" xr:uid="{573C8D0F-D3FF-4425-A46C-6B90D0E601C4}"/>
    <cellStyle name="Normální 2 2" xfId="1323" xr:uid="{9AAAEDD5-7DFB-4388-96B5-A9C83C89899D}"/>
    <cellStyle name="normální 2 2 2" xfId="1324" xr:uid="{F5DA9948-5397-40AB-8395-A3A7D4D0020F}"/>
    <cellStyle name="normální 2 2 2 2" xfId="1325" xr:uid="{A40BBC5D-80F9-409E-8CE2-860ACDF809BC}"/>
    <cellStyle name="normální 2 2 3" xfId="1326" xr:uid="{AC5D4336-FB53-49C1-B843-1D4DF0B83988}"/>
    <cellStyle name="normální 2 2 3 2" xfId="1487" xr:uid="{4AC63268-B439-40F7-94AF-2872870EB8EA}"/>
    <cellStyle name="Normální 2 2 4" xfId="1327" xr:uid="{25D2D439-9689-40A9-A514-18C76BBCAEE7}"/>
    <cellStyle name="normální 2 2_5903_G5_002_Oceneny soupis praci_rev1" xfId="1328" xr:uid="{2839789D-7D8E-4773-BC0A-AA2E39DB6CD6}"/>
    <cellStyle name="normální 2 3" xfId="1329" xr:uid="{B2ACB67C-AE86-4BAD-B15F-0EFBE2437D65}"/>
    <cellStyle name="normální 2 3 2" xfId="1330" xr:uid="{C2EB4F62-4B88-4684-870C-762B1F4FCC0B}"/>
    <cellStyle name="Normální 2 4" xfId="1331" xr:uid="{F8895027-9B56-484F-8E13-2E11F33E9305}"/>
    <cellStyle name="normální 2 4 2" xfId="1488" xr:uid="{8F6A8E5C-B076-4E82-B7CE-7B3893542DE4}"/>
    <cellStyle name="Normální 2 5" xfId="1332" xr:uid="{936CAD42-5570-46CD-A66A-85B61583CF99}"/>
    <cellStyle name="Normální 2 6" xfId="1426" xr:uid="{7DC388EE-E813-478E-BA85-E6E9FCA470F0}"/>
    <cellStyle name="Normální 2 6 2" xfId="1429" xr:uid="{0A9A032E-E301-4AD3-B536-E3DC039760E5}"/>
    <cellStyle name="Normální 2 7" xfId="1489" xr:uid="{17C6AA2D-1266-485A-9AC6-D9AA3FACA500}"/>
    <cellStyle name="Normální 2 8" xfId="1490" xr:uid="{159B7A5D-0CAD-471A-A114-561AFD5F2122}"/>
    <cellStyle name="Normální 2 9" xfId="10" xr:uid="{FD54B926-555F-460E-909B-F3A93D418FBA}"/>
    <cellStyle name="normální 2_10_soupis_praci" xfId="1333" xr:uid="{C44F7D7D-C74D-4608-AC4C-BC59BD7A8553}"/>
    <cellStyle name="Normální 20" xfId="1491" xr:uid="{BADED8DE-0204-42B2-A3F7-58E01473AA45}"/>
    <cellStyle name="Normální 21" xfId="1492" xr:uid="{42103AFA-A38D-437F-8E83-1FBAD7B497E6}"/>
    <cellStyle name="normální 22" xfId="1493" xr:uid="{860DD126-D3E9-4E95-82F0-5EE5CB17F575}"/>
    <cellStyle name="Normální 23" xfId="1427" xr:uid="{10E300E7-79C3-4D39-AFF3-D9536D595B76}"/>
    <cellStyle name="Normální 24" xfId="1494" xr:uid="{3F627EAC-39E6-4E7B-9DAF-D22C421B2B03}"/>
    <cellStyle name="Normální 25" xfId="1495" xr:uid="{769D0E4A-5C9E-4A6C-B05B-5FEB5B5C582C}"/>
    <cellStyle name="Normální 256" xfId="1334" xr:uid="{FEBE65DA-12CB-4825-B026-3301A4B46030}"/>
    <cellStyle name="normální 26" xfId="1496" xr:uid="{805EF3FD-4956-402D-AE7D-BAA34ECF0615}"/>
    <cellStyle name="Normální 27" xfId="5" xr:uid="{9FF8C9C6-A509-413A-A196-21409E6BA769}"/>
    <cellStyle name="Normální 3" xfId="3" xr:uid="{CDE7D384-4880-434C-9BE4-D029BB0E8656}"/>
    <cellStyle name="normální 3 2" xfId="1336" xr:uid="{FFB6FF34-79FA-4F16-B9EF-67FB1A5A13BD}"/>
    <cellStyle name="normální 3 2 2" xfId="1430" xr:uid="{43EE16C4-D9A9-4025-8669-F227A9078382}"/>
    <cellStyle name="normální 3 3" xfId="1337" xr:uid="{C3790338-3C6A-474D-BD8E-A037782C866D}"/>
    <cellStyle name="normální 3 3 2" xfId="1338" xr:uid="{0D8D0E87-7C89-473C-9A27-DFB9F6254441}"/>
    <cellStyle name="Normální 3 4" xfId="1339" xr:uid="{F4F149D5-F3A5-4863-968D-4A6549A0EDFD}"/>
    <cellStyle name="normální 3 5" xfId="1335" xr:uid="{BA2E3430-00B7-4CD8-B0EB-960EC275CF42}"/>
    <cellStyle name="normální 3 6" xfId="1527" xr:uid="{78EEF34A-8C11-45AD-9A2D-3CF25FF7D0FA}"/>
    <cellStyle name="Normální 3_10_soupis_praci" xfId="1340" xr:uid="{0A3EAC11-A031-4718-B29C-365B70AD2164}"/>
    <cellStyle name="normální 39" xfId="1341" xr:uid="{EDBC4A4F-58A5-4727-AAD0-B2D54B41BE60}"/>
    <cellStyle name="Normální 4" xfId="4" xr:uid="{65E72972-94E4-4275-815C-02E12D811022}"/>
    <cellStyle name="Normální 4 2" xfId="1342" xr:uid="{FA3535C7-C33D-4239-A598-2A7751F2440A}"/>
    <cellStyle name="Normální 4 2 2" xfId="1343" xr:uid="{0C7D4F37-2F06-46D1-A2FF-49BB3AD69906}"/>
    <cellStyle name="Normální 4 5" xfId="1344" xr:uid="{B8AAB1CF-9D36-4914-B28B-A0BA90320D49}"/>
    <cellStyle name="Normální 5" xfId="1345" xr:uid="{14B65CAF-29CA-4EF2-8730-005EC48F1633}"/>
    <cellStyle name="Normální 5 2" xfId="1346" xr:uid="{E6D5428F-BA2B-42F3-9A87-AAAABDF4C413}"/>
    <cellStyle name="Normální 5 2 2" xfId="1497" xr:uid="{15A23F6D-AA6B-4EF8-A383-0867BF5513B9}"/>
    <cellStyle name="Normální 5 2 2 2" xfId="1498" xr:uid="{2751EB16-FB74-430E-9263-599404A01A5C}"/>
    <cellStyle name="Normální 5 2 3" xfId="1499" xr:uid="{9A7FAE01-BE2F-4DE6-9EDD-F21E4E33C4B8}"/>
    <cellStyle name="Normální 5 2_List12" xfId="1500" xr:uid="{32EE5B57-A63B-4E52-981C-0B3BD4F77DE6}"/>
    <cellStyle name="normální 6" xfId="1347" xr:uid="{04835015-BD6A-4AD4-8CD2-E206117A3CA5}"/>
    <cellStyle name="normální 6 2" xfId="1348" xr:uid="{4D892D49-933C-457F-A8B8-6433199FD36C}"/>
    <cellStyle name="Normální 6 2 2" xfId="1501" xr:uid="{70C29D48-F408-402E-882C-603101AFDB58}"/>
    <cellStyle name="Normální 6 2 2 2" xfId="1502" xr:uid="{0E0BEF97-4BDD-49CB-A9A7-1526E17EAAB9}"/>
    <cellStyle name="Normální 6 2 3" xfId="1503" xr:uid="{8C5E84D2-2A58-4E06-AB89-15F3F98B5CC2}"/>
    <cellStyle name="Normální 6 2_List12" xfId="1504" xr:uid="{6EE9869D-398E-4F71-9CBA-BD1065E7320E}"/>
    <cellStyle name="Normální 7" xfId="1349" xr:uid="{0A1AC3B3-8CC0-4776-A09F-1AB86ADC02C7}"/>
    <cellStyle name="Normální 7 2" xfId="1505" xr:uid="{AAC06C20-C660-48E8-B8DF-2F68A85F9C61}"/>
    <cellStyle name="Normální 7 2 2" xfId="1506" xr:uid="{CE64F0AC-8B46-4235-832A-6441FE1E2D8C}"/>
    <cellStyle name="Normální 7 2 2 2" xfId="1507" xr:uid="{152BA8F1-F21B-4A39-9926-C9BA23CF6C30}"/>
    <cellStyle name="Normální 7 2 3" xfId="1508" xr:uid="{DF635953-EEA7-4BE2-BB01-0CE88F223774}"/>
    <cellStyle name="Normální 7 2_List12" xfId="1509" xr:uid="{60ADD497-7DF2-4A22-9D10-130DBF2972E8}"/>
    <cellStyle name="normální 7 3" xfId="1510" xr:uid="{B9A6F2D4-4F9C-4E83-AB7E-C2C7A6BDEDA3}"/>
    <cellStyle name="normální 8" xfId="1350" xr:uid="{5CDD11AF-6B91-4102-A8F5-87933D8A1E67}"/>
    <cellStyle name="Normální 8 2" xfId="1511" xr:uid="{5B68EFCF-68C4-45E3-8008-84C87F062F7D}"/>
    <cellStyle name="Normální 8 2 2" xfId="1512" xr:uid="{A4890F0E-54C7-4E73-AAA0-1AF44316DAC6}"/>
    <cellStyle name="Normální 8 2 2 2" xfId="1513" xr:uid="{9764AA19-5B9D-42DF-9A5B-C8DDE22B4103}"/>
    <cellStyle name="Normální 8 2 3" xfId="1514" xr:uid="{8F9931BB-29DA-4D6D-8D27-436C3B2DAD2E}"/>
    <cellStyle name="Normální 8 2_List12" xfId="1515" xr:uid="{B49B506A-469C-4DD6-8863-8534DF46446E}"/>
    <cellStyle name="normální 9" xfId="1351" xr:uid="{DBF80254-EA2A-40E8-A330-3AD1E45A17F5}"/>
    <cellStyle name="normální 9 2" xfId="1352" xr:uid="{F3BCEE6A-D1C9-497D-9C24-9B8EC9CF135A}"/>
    <cellStyle name="Normální 9 2 2" xfId="1516" xr:uid="{4B919268-7515-431F-9633-745AC2DAD54B}"/>
    <cellStyle name="Normální 9 3" xfId="1517" xr:uid="{27F17059-25B8-4EB1-A3B6-9C2C1D588F9F}"/>
    <cellStyle name="Normální 9_List12" xfId="1518" xr:uid="{CC6DBCCB-D253-44C3-B4BE-0615ED71E7F6}"/>
    <cellStyle name="Normalny_Ceny jedn" xfId="1353" xr:uid="{7E95814E-4355-46A1-90B1-B47F11B4265E}"/>
    <cellStyle name="Note" xfId="1354" xr:uid="{80A3A306-E58F-4848-8979-1F941B53683A}"/>
    <cellStyle name="Output" xfId="1355" xr:uid="{69DC0BBD-A2C5-4416-9A26-E2B317353C87}"/>
    <cellStyle name="Podnadpis" xfId="1356" xr:uid="{8F173685-252C-46CD-9C19-AD5B5840CED3}"/>
    <cellStyle name="Položka" xfId="1357" xr:uid="{6EF05333-FF3F-4932-81D8-B51C656145C7}"/>
    <cellStyle name="Položka 2" xfId="1519" xr:uid="{EB3BF585-3614-4417-A99B-CB5D005EEC94}"/>
    <cellStyle name="popis polozky" xfId="1358" xr:uid="{E4841844-3396-4C2E-9783-A0D66EE0EF5E}"/>
    <cellStyle name="Poznámka 2" xfId="1359" xr:uid="{BAB02313-33E7-4BA8-AB66-EE93DC307BED}"/>
    <cellStyle name="procent 2" xfId="1360" xr:uid="{CE824D5E-D971-462A-985B-38C207ECAD56}"/>
    <cellStyle name="Propojená buňka 2" xfId="1361" xr:uid="{372586A6-316E-4E1D-9FE8-17E8FF6666EC}"/>
    <cellStyle name="Propojená buňka 2 2" xfId="1362" xr:uid="{622BB51A-3432-45AF-A103-C09A334EFD80}"/>
    <cellStyle name="Propojená buňka 2_Rozpočet_ stavba_koupaliště Luka" xfId="1363" xr:uid="{ADCFD56A-10C7-4E23-819A-80F6F3DED319}"/>
    <cellStyle name="Sheet Title" xfId="1364" xr:uid="{C8A327B8-C871-4F67-A894-1E2ACA1EEF01}"/>
    <cellStyle name="Specifikace" xfId="1365" xr:uid="{AC8AFE48-93ED-47D6-9AAD-7DC9C078FB99}"/>
    <cellStyle name="Specifikace 2" xfId="1520" xr:uid="{1660884D-45BD-4BF5-9C9D-8AB8AB4799E0}"/>
    <cellStyle name="Správně 2" xfId="1366" xr:uid="{006CACE6-7FC5-497A-BEDC-2B1B3B226A92}"/>
    <cellStyle name="Správně 2 2" xfId="1367" xr:uid="{FDBA304F-6C22-4CAE-B4A9-5800E9A80580}"/>
    <cellStyle name="Standard_--&gt;2-1" xfId="1368" xr:uid="{E931C3F6-9284-42F0-99A4-5257D271ADB5}"/>
    <cellStyle name="Stín+tučně" xfId="1369" xr:uid="{1F94C132-4ED6-4A40-BE2D-1A0F31309D01}"/>
    <cellStyle name="Stín+tučně 2" xfId="1521" xr:uid="{A6AAF31F-3FDB-4437-984E-DFAF9B7344BB}"/>
    <cellStyle name="Stín+tučně+velké písmo" xfId="1370" xr:uid="{ED36BC87-CAEC-4A00-AF3D-74089161F149}"/>
    <cellStyle name="Stín+tučně+velké písmo 2" xfId="1522" xr:uid="{C5EF6F29-CEAC-4E2B-92D6-A770F0D2AF89}"/>
    <cellStyle name="Styl 1" xfId="1371" xr:uid="{D8FCBE7F-F93C-40AB-B645-0077C3C3AE17}"/>
    <cellStyle name="Styl 1 10" xfId="1372" xr:uid="{D1FDA3E0-D343-4643-9D43-3242B564736A}"/>
    <cellStyle name="Styl 1 11" xfId="1373" xr:uid="{22F6A6EA-6259-4811-906B-D6412C9C9203}"/>
    <cellStyle name="Styl 1 14" xfId="1374" xr:uid="{59786707-2CD8-48CC-8B20-111CEDFE3F20}"/>
    <cellStyle name="Styl 1 2" xfId="1375" xr:uid="{2BE3DF71-DADE-4C07-BF64-1C7FFA6F94CB}"/>
    <cellStyle name="Styl 1 23" xfId="1376" xr:uid="{0C747325-35A6-42F2-82E7-25612CB7DED1}"/>
    <cellStyle name="Styl 1 24" xfId="1377" xr:uid="{4917A832-B3CB-491A-B683-F742035FE198}"/>
    <cellStyle name="Styl 1 25" xfId="1378" xr:uid="{6BD0661E-DB1D-4080-8A3F-C8A247351C08}"/>
    <cellStyle name="Styl 1 26" xfId="1379" xr:uid="{2C3BAA37-F47F-444C-AD56-9CF2D333D044}"/>
    <cellStyle name="Styl 1 27" xfId="1380" xr:uid="{CF32748F-6348-4CA5-B573-B180679FFA1D}"/>
    <cellStyle name="Styl 1 28" xfId="1381" xr:uid="{645B0CB5-F2A4-468C-8558-5506D3C98DBF}"/>
    <cellStyle name="Styl 1 3" xfId="1382" xr:uid="{EEFD9312-0AF5-4788-8BFA-E3837F45CAB4}"/>
    <cellStyle name="Styl 1 4" xfId="1383" xr:uid="{70FD5B58-8F85-487F-917C-AD061AB6F101}"/>
    <cellStyle name="Styl 1_10_soupis_praci" xfId="1384" xr:uid="{010570CD-6729-4955-A93E-2224F90935A0}"/>
    <cellStyle name="Styl 2" xfId="1385" xr:uid="{0002E1D7-BAB1-47DB-BB9E-14FCADBB56C4}"/>
    <cellStyle name="Suma" xfId="1386" xr:uid="{0CBBF914-9F05-427D-828F-0758DF581935}"/>
    <cellStyle name="Text upozornění 2" xfId="1387" xr:uid="{ACCAC142-EFB5-450C-AE48-1B1831222D86}"/>
    <cellStyle name="Text upozornění 2 2" xfId="1388" xr:uid="{2B3B25B9-187F-4231-A7DF-674FDE882846}"/>
    <cellStyle name="textový" xfId="1389" xr:uid="{E9F28777-3A91-455C-9B86-E4BA3EB50B7C}"/>
    <cellStyle name="Title" xfId="1523" xr:uid="{5550EA99-D30E-497B-ABA6-26577DD70E17}"/>
    <cellStyle name="Total" xfId="1390" xr:uid="{197D9034-2384-4DC2-A3DF-72F544855CA6}"/>
    <cellStyle name="Tučně" xfId="1391" xr:uid="{269CBEF0-B1D0-4484-8354-0FD289439095}"/>
    <cellStyle name="TYP ŘÁDKU_2" xfId="1392" xr:uid="{4388C432-4240-43C2-8973-BCDE2AA102AE}"/>
    <cellStyle name="Vstup 2" xfId="1393" xr:uid="{067F690D-9530-4128-A1F5-FC8C59A60310}"/>
    <cellStyle name="Vstup 2 2" xfId="1394" xr:uid="{CB80B4EF-777D-4852-9522-56270BE65EE1}"/>
    <cellStyle name="Vstup 2_Rozpočet_ stavba_koupaliště Luka" xfId="1395" xr:uid="{71982989-1610-4E8B-9FEE-7138CC8D240E}"/>
    <cellStyle name="Výpočet 2" xfId="1396" xr:uid="{137C6799-3E67-430E-9114-0F1DB0A144D1}"/>
    <cellStyle name="Výpočet 2 2" xfId="1397" xr:uid="{7D0956C9-5138-42CF-B6DF-2480CDB71877}"/>
    <cellStyle name="Výpočet 2_Rozpočet_ stavba_koupaliště Luka" xfId="1398" xr:uid="{43A232B4-D62C-4D8E-AD03-EB7ACEE07CC0}"/>
    <cellStyle name="Výstup 2" xfId="1399" xr:uid="{D559DD4E-B2B4-4666-9ACB-4DCF123DF2B9}"/>
    <cellStyle name="Výstup 2 2" xfId="1400" xr:uid="{58DED97C-68E0-4A6C-9C27-C64034F0BD14}"/>
    <cellStyle name="Výstup 2_Rozpočet_ stavba_koupaliště Luka" xfId="1401" xr:uid="{241FA4DC-E62E-4AD5-B200-A3B42F826287}"/>
    <cellStyle name="Vysvětlující text 2" xfId="1402" xr:uid="{D05F8717-4D6E-4E8F-9180-83B452F1129A}"/>
    <cellStyle name="Vysvětlující text 2 2" xfId="1403" xr:uid="{71C40A2C-FB35-4EB6-A019-6762B7575D7E}"/>
    <cellStyle name="Währung [0]_--&gt;2-1" xfId="1404" xr:uid="{975BC5DF-C593-41DF-8067-C12E0205D53A}"/>
    <cellStyle name="Währung_--&gt;2-1" xfId="1405" xr:uid="{10F181F0-DA7F-4463-B47B-09F18D863E86}"/>
    <cellStyle name="Walutowy [0]_laroux" xfId="1406" xr:uid="{75D6DE1F-FA90-4AC8-A806-AD1677BAC1D0}"/>
    <cellStyle name="Walutowy_laroux" xfId="1407" xr:uid="{6A4F9808-3E5F-4F8F-B0C7-2C4A26EF1A6B}"/>
    <cellStyle name="Warning Text" xfId="1408" xr:uid="{5D32C79C-EED2-4F09-AA83-53F7AD37F078}"/>
    <cellStyle name="Wהhrung [0]_--&gt;2-1" xfId="1409" xr:uid="{B40A84F3-1485-45B4-BF1B-69AB7D60C0B5}"/>
    <cellStyle name="Wהhrung_--&gt;2-1" xfId="1410" xr:uid="{2CFD4BE5-84CA-4D25-A31F-ACEA906FCBDB}"/>
    <cellStyle name="základní" xfId="1411" xr:uid="{C22A87A5-BF57-49A1-8852-9903C7F18032}"/>
    <cellStyle name="Zvýraznění 1 2" xfId="1412" xr:uid="{306F74C3-8E17-458A-B9F7-D281950532D1}"/>
    <cellStyle name="Zvýraznění 1 2 2" xfId="1413" xr:uid="{035906DF-1CEA-42A1-B520-D0D383476186}"/>
    <cellStyle name="Zvýraznění 2 2" xfId="1414" xr:uid="{85F6360D-CBEC-4D97-AA0C-AEE70EEE4600}"/>
    <cellStyle name="Zvýraznění 2 2 2" xfId="1415" xr:uid="{A41D3801-FC06-483B-905A-95B5FFD0D501}"/>
    <cellStyle name="Zvýraznění 3 2" xfId="1416" xr:uid="{CD8C17CE-9DE6-44EB-8321-E82C1D8B0A48}"/>
    <cellStyle name="Zvýraznění 3 2 2" xfId="1417" xr:uid="{7A457784-FFDC-4E34-B014-C4382597AC08}"/>
    <cellStyle name="Zvýraznění 4 2" xfId="1418" xr:uid="{3AC8D3A0-0983-438C-8B47-422A1E4258FA}"/>
    <cellStyle name="Zvýraznění 4 2 2" xfId="1419" xr:uid="{D6FD373E-B48E-444C-AE8D-D46CDC1BEF5E}"/>
    <cellStyle name="Zvýraznění 5 2" xfId="1420" xr:uid="{26E3D6AE-44C5-48BE-AE99-3AC8FD867921}"/>
    <cellStyle name="Zvýraznění 5 2 2" xfId="1421" xr:uid="{73090AB7-FB87-4A7C-BBDA-A5C66E7B96AF}"/>
    <cellStyle name="Zvýraznění 6 2" xfId="1422" xr:uid="{1722856E-7C8E-4FC8-B14F-576748CC2C32}"/>
    <cellStyle name="Zvýraznění 6 2 2" xfId="1423" xr:uid="{BE1BC0E9-F136-4FF8-BCFD-95C781F2ABBE}"/>
    <cellStyle name="Zvýrazni" xfId="1424" xr:uid="{70481FCD-42A7-40F4-ACFB-CD2444496157}"/>
    <cellStyle name="Zvýrazni 2" xfId="1524" xr:uid="{93DDCDA9-5D4D-4AC6-8F99-17036104394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33291102" TargetMode="External"/><Relationship Id="rId18" Type="http://schemas.openxmlformats.org/officeDocument/2006/relationships/hyperlink" Target="https://podminky.urs.cz/item/CS_URS_2024_01/734209113" TargetMode="External"/><Relationship Id="rId26" Type="http://schemas.openxmlformats.org/officeDocument/2006/relationships/hyperlink" Target="https://podminky.urs.cz/item/CS_URS_2024_01/734412112" TargetMode="External"/><Relationship Id="rId39" Type="http://schemas.openxmlformats.org/officeDocument/2006/relationships/hyperlink" Target="https://podminky.urs.cz/item/CS_URS_2024_01/735511087" TargetMode="External"/><Relationship Id="rId21" Type="http://schemas.openxmlformats.org/officeDocument/2006/relationships/hyperlink" Target="https://podminky.urs.cz/item/CS_URS_2024_01/734291123" TargetMode="External"/><Relationship Id="rId34" Type="http://schemas.openxmlformats.org/officeDocument/2006/relationships/hyperlink" Target="https://podminky.urs.cz/item/CS_URS_2024_01/735511012" TargetMode="External"/><Relationship Id="rId42" Type="http://schemas.openxmlformats.org/officeDocument/2006/relationships/hyperlink" Target="https://podminky.urs.cz/item/CS_URS_2024_01/735511090" TargetMode="External"/><Relationship Id="rId47" Type="http://schemas.openxmlformats.org/officeDocument/2006/relationships/hyperlink" Target="https://podminky.urs.cz/item/CS_URS_2024_01/735164511" TargetMode="External"/><Relationship Id="rId50" Type="http://schemas.openxmlformats.org/officeDocument/2006/relationships/hyperlink" Target="https://podminky.urs.cz/item/CS_URS_2024_01/230120043" TargetMode="External"/><Relationship Id="rId7" Type="http://schemas.openxmlformats.org/officeDocument/2006/relationships/hyperlink" Target="https://podminky.urs.cz/item/CS_URS_2024_01/732331778" TargetMode="External"/><Relationship Id="rId2" Type="http://schemas.openxmlformats.org/officeDocument/2006/relationships/hyperlink" Target="https://podminky.urs.cz/item/CS_URS_2024_01/713463212" TargetMode="External"/><Relationship Id="rId16" Type="http://schemas.openxmlformats.org/officeDocument/2006/relationships/hyperlink" Target="https://podminky.urs.cz/item/CS_URS_2024_01/733811252" TargetMode="External"/><Relationship Id="rId29" Type="http://schemas.openxmlformats.org/officeDocument/2006/relationships/hyperlink" Target="https://podminky.urs.cz/item/CS_URS_2024_01/734424933" TargetMode="External"/><Relationship Id="rId11" Type="http://schemas.openxmlformats.org/officeDocument/2006/relationships/hyperlink" Target="https://podminky.urs.cz/item/CS_URS_2024_01/733223108" TargetMode="External"/><Relationship Id="rId24" Type="http://schemas.openxmlformats.org/officeDocument/2006/relationships/hyperlink" Target="https://podminky.urs.cz/item/CS_URS_2024_01/734292718" TargetMode="External"/><Relationship Id="rId32" Type="http://schemas.openxmlformats.org/officeDocument/2006/relationships/hyperlink" Target="https://podminky.urs.cz/item/CS_URS_2024_01/735511010" TargetMode="External"/><Relationship Id="rId37" Type="http://schemas.openxmlformats.org/officeDocument/2006/relationships/hyperlink" Target="https://podminky.urs.cz/item/CS_URS_2024_01/735511063" TargetMode="External"/><Relationship Id="rId40" Type="http://schemas.openxmlformats.org/officeDocument/2006/relationships/hyperlink" Target="https://podminky.urs.cz/item/CS_URS_2024_01/735511088" TargetMode="External"/><Relationship Id="rId45" Type="http://schemas.openxmlformats.org/officeDocument/2006/relationships/hyperlink" Target="https://podminky.urs.cz/item/CS_URS_2024_01/735511139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1/732112225" TargetMode="External"/><Relationship Id="rId10" Type="http://schemas.openxmlformats.org/officeDocument/2006/relationships/hyperlink" Target="https://podminky.urs.cz/item/CS_URS_2024_01/733223105" TargetMode="External"/><Relationship Id="rId19" Type="http://schemas.openxmlformats.org/officeDocument/2006/relationships/hyperlink" Target="https://podminky.urs.cz/item/CS_URS_2024_01/734211127" TargetMode="External"/><Relationship Id="rId31" Type="http://schemas.openxmlformats.org/officeDocument/2006/relationships/hyperlink" Target="https://podminky.urs.cz/item/CS_URS_2024_01/735511009" TargetMode="External"/><Relationship Id="rId44" Type="http://schemas.openxmlformats.org/officeDocument/2006/relationships/hyperlink" Target="https://podminky.urs.cz/item/CS_URS_2024_01/735511137" TargetMode="External"/><Relationship Id="rId52" Type="http://schemas.openxmlformats.org/officeDocument/2006/relationships/hyperlink" Target="https://podminky.urs.cz/item/CS_URS_2024_01/HZS4212" TargetMode="External"/><Relationship Id="rId4" Type="http://schemas.openxmlformats.org/officeDocument/2006/relationships/hyperlink" Target="https://podminky.urs.cz/item/CS_URS_2024_01/998713101" TargetMode="External"/><Relationship Id="rId9" Type="http://schemas.openxmlformats.org/officeDocument/2006/relationships/hyperlink" Target="https://podminky.urs.cz/item/CS_URS_2024_01/998732101" TargetMode="External"/><Relationship Id="rId14" Type="http://schemas.openxmlformats.org/officeDocument/2006/relationships/hyperlink" Target="https://podminky.urs.cz/item/CS_URS_2024_01/733322304" TargetMode="External"/><Relationship Id="rId22" Type="http://schemas.openxmlformats.org/officeDocument/2006/relationships/hyperlink" Target="https://podminky.urs.cz/item/CS_URS_2024_01/734291277" TargetMode="External"/><Relationship Id="rId27" Type="http://schemas.openxmlformats.org/officeDocument/2006/relationships/hyperlink" Target="https://podminky.urs.cz/item/CS_URS_2024_01/734424101" TargetMode="External"/><Relationship Id="rId30" Type="http://schemas.openxmlformats.org/officeDocument/2006/relationships/hyperlink" Target="https://podminky.urs.cz/item/CS_URS_2024_01/998734101" TargetMode="External"/><Relationship Id="rId35" Type="http://schemas.openxmlformats.org/officeDocument/2006/relationships/hyperlink" Target="https://podminky.urs.cz/item/CS_URS_2024_01/735511061" TargetMode="External"/><Relationship Id="rId43" Type="http://schemas.openxmlformats.org/officeDocument/2006/relationships/hyperlink" Target="https://podminky.urs.cz/item/CS_URS_2023_01/735511105" TargetMode="External"/><Relationship Id="rId48" Type="http://schemas.openxmlformats.org/officeDocument/2006/relationships/hyperlink" Target="https://podminky.urs.cz/item/CS_URS_2024_01/998735101" TargetMode="External"/><Relationship Id="rId8" Type="http://schemas.openxmlformats.org/officeDocument/2006/relationships/hyperlink" Target="https://podminky.urs.cz/item/CS_URS_2024_01/732199100" TargetMode="External"/><Relationship Id="rId51" Type="http://schemas.openxmlformats.org/officeDocument/2006/relationships/hyperlink" Target="https://podminky.urs.cz/item/CS_URS_2024_01/HZS2211" TargetMode="External"/><Relationship Id="rId3" Type="http://schemas.openxmlformats.org/officeDocument/2006/relationships/hyperlink" Target="https://podminky.urs.cz/item/CS_URS_2024_01/713471212" TargetMode="External"/><Relationship Id="rId12" Type="http://schemas.openxmlformats.org/officeDocument/2006/relationships/hyperlink" Target="https://podminky.urs.cz/item/CS_URS_2024_01/733291101" TargetMode="External"/><Relationship Id="rId17" Type="http://schemas.openxmlformats.org/officeDocument/2006/relationships/hyperlink" Target="https://podminky.urs.cz/item/CS_URS_2024_01/998733101" TargetMode="External"/><Relationship Id="rId25" Type="http://schemas.openxmlformats.org/officeDocument/2006/relationships/hyperlink" Target="https://podminky.urs.cz/item/CS_URS_2024_01/734411123" TargetMode="External"/><Relationship Id="rId33" Type="http://schemas.openxmlformats.org/officeDocument/2006/relationships/hyperlink" Target="https://podminky.urs.cz/item/CS_URS_2024_01/735511011" TargetMode="External"/><Relationship Id="rId38" Type="http://schemas.openxmlformats.org/officeDocument/2006/relationships/hyperlink" Target="https://podminky.urs.cz/item/CS_URS_2024_01/735511064" TargetMode="External"/><Relationship Id="rId46" Type="http://schemas.openxmlformats.org/officeDocument/2006/relationships/hyperlink" Target="https://podminky.urs.cz/item/CS_URS_2024_01/735511143" TargetMode="External"/><Relationship Id="rId20" Type="http://schemas.openxmlformats.org/officeDocument/2006/relationships/hyperlink" Target="https://podminky.urs.cz/item/CS_URS_2024_01/734251213.1" TargetMode="External"/><Relationship Id="rId41" Type="http://schemas.openxmlformats.org/officeDocument/2006/relationships/hyperlink" Target="https://podminky.urs.cz/item/CS_URS_2024_01/735511089" TargetMode="External"/><Relationship Id="rId1" Type="http://schemas.openxmlformats.org/officeDocument/2006/relationships/hyperlink" Target="https://podminky.urs.cz/item/CS_URS_2024_01/713463211" TargetMode="External"/><Relationship Id="rId6" Type="http://schemas.openxmlformats.org/officeDocument/2006/relationships/hyperlink" Target="https://podminky.urs.cz/item/CS_URS_2024_01/732331214" TargetMode="External"/><Relationship Id="rId15" Type="http://schemas.openxmlformats.org/officeDocument/2006/relationships/hyperlink" Target="https://podminky.urs.cz/item/CS_URS_2024_01/733391101" TargetMode="External"/><Relationship Id="rId23" Type="http://schemas.openxmlformats.org/officeDocument/2006/relationships/hyperlink" Target="https://podminky.urs.cz/item/CS_URS_2024_01/734292715" TargetMode="External"/><Relationship Id="rId28" Type="http://schemas.openxmlformats.org/officeDocument/2006/relationships/hyperlink" Target="https://podminky.urs.cz/item/CS_URS_2024_01/734424912" TargetMode="External"/><Relationship Id="rId36" Type="http://schemas.openxmlformats.org/officeDocument/2006/relationships/hyperlink" Target="https://podminky.urs.cz/item/CS_URS_2024_01/735511062" TargetMode="External"/><Relationship Id="rId49" Type="http://schemas.openxmlformats.org/officeDocument/2006/relationships/hyperlink" Target="https://podminky.urs.cz/item/CS_URS_2024_01/23012004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06"/>
  <sheetViews>
    <sheetView showGridLines="0" zoomScaleNormal="100" workbookViewId="0">
      <selection activeCell="K5" sqref="K5:AO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525" t="s">
        <v>5</v>
      </c>
      <c r="AS2" s="517"/>
      <c r="AT2" s="517"/>
      <c r="AU2" s="517"/>
      <c r="AV2" s="517"/>
      <c r="AW2" s="517"/>
      <c r="AX2" s="517"/>
      <c r="AY2" s="517"/>
      <c r="AZ2" s="517"/>
      <c r="BA2" s="517"/>
      <c r="BB2" s="517"/>
      <c r="BC2" s="517"/>
      <c r="BD2" s="517"/>
      <c r="BE2" s="51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516" t="s">
        <v>419</v>
      </c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517"/>
      <c r="W5" s="517"/>
      <c r="X5" s="517"/>
      <c r="Y5" s="517"/>
      <c r="Z5" s="517"/>
      <c r="AA5" s="517"/>
      <c r="AB5" s="517"/>
      <c r="AC5" s="517"/>
      <c r="AD5" s="517"/>
      <c r="AE5" s="517"/>
      <c r="AF5" s="517"/>
      <c r="AG5" s="517"/>
      <c r="AH5" s="517"/>
      <c r="AI5" s="517"/>
      <c r="AJ5" s="517"/>
      <c r="AK5" s="517"/>
      <c r="AL5" s="517"/>
      <c r="AM5" s="517"/>
      <c r="AN5" s="517"/>
      <c r="AO5" s="517"/>
      <c r="AR5" s="19"/>
      <c r="BE5" s="530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518" t="s">
        <v>420</v>
      </c>
      <c r="L6" s="517"/>
      <c r="M6" s="517"/>
      <c r="N6" s="517"/>
      <c r="O6" s="517"/>
      <c r="P6" s="517"/>
      <c r="Q6" s="517"/>
      <c r="R6" s="517"/>
      <c r="S6" s="517"/>
      <c r="T6" s="517"/>
      <c r="U6" s="517"/>
      <c r="V6" s="517"/>
      <c r="W6" s="517"/>
      <c r="X6" s="517"/>
      <c r="Y6" s="517"/>
      <c r="Z6" s="517"/>
      <c r="AA6" s="517"/>
      <c r="AB6" s="517"/>
      <c r="AC6" s="517"/>
      <c r="AD6" s="517"/>
      <c r="AE6" s="517"/>
      <c r="AF6" s="517"/>
      <c r="AG6" s="517"/>
      <c r="AH6" s="517"/>
      <c r="AI6" s="517"/>
      <c r="AJ6" s="517"/>
      <c r="AK6" s="517"/>
      <c r="AL6" s="517"/>
      <c r="AM6" s="517"/>
      <c r="AN6" s="517"/>
      <c r="AO6" s="517"/>
      <c r="AR6" s="19"/>
      <c r="BE6" s="531"/>
      <c r="BS6" s="16" t="s">
        <v>16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/>
      <c r="AR7" s="19"/>
      <c r="BE7" s="531"/>
      <c r="BS7" s="16" t="s">
        <v>19</v>
      </c>
    </row>
    <row r="8" spans="1:74" ht="12" customHeight="1">
      <c r="B8" s="19"/>
      <c r="D8" s="26" t="s">
        <v>20</v>
      </c>
      <c r="K8" s="128"/>
      <c r="AK8" s="26" t="s">
        <v>21</v>
      </c>
      <c r="AN8" s="127">
        <v>45373</v>
      </c>
      <c r="AR8" s="19"/>
      <c r="BE8" s="531"/>
      <c r="BS8" s="16" t="s">
        <v>22</v>
      </c>
    </row>
    <row r="9" spans="1:74" ht="14.45" customHeight="1">
      <c r="B9" s="19"/>
      <c r="AR9" s="19"/>
      <c r="BE9" s="531"/>
      <c r="BS9" s="16" t="s">
        <v>23</v>
      </c>
    </row>
    <row r="10" spans="1:74" ht="12" customHeight="1">
      <c r="B10" s="19"/>
      <c r="D10" s="26" t="s">
        <v>24</v>
      </c>
      <c r="K10" s="129" t="s">
        <v>421</v>
      </c>
      <c r="AK10" s="26" t="s">
        <v>25</v>
      </c>
      <c r="AN10" s="24" t="s">
        <v>1</v>
      </c>
      <c r="AR10" s="19"/>
      <c r="BE10" s="531"/>
      <c r="BS10" s="16" t="s">
        <v>16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531"/>
      <c r="BS11" s="16" t="s">
        <v>16</v>
      </c>
    </row>
    <row r="12" spans="1:74" ht="6.95" customHeight="1">
      <c r="B12" s="19"/>
      <c r="AR12" s="19"/>
      <c r="BE12" s="531"/>
      <c r="BS12" s="16" t="s">
        <v>16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531"/>
      <c r="BS13" s="16" t="s">
        <v>16</v>
      </c>
    </row>
    <row r="14" spans="1:74" ht="12.75">
      <c r="B14" s="19"/>
      <c r="E14" s="519" t="s">
        <v>29</v>
      </c>
      <c r="F14" s="520"/>
      <c r="G14" s="520"/>
      <c r="H14" s="520"/>
      <c r="I14" s="520"/>
      <c r="J14" s="520"/>
      <c r="K14" s="520"/>
      <c r="L14" s="520"/>
      <c r="M14" s="520"/>
      <c r="N14" s="520"/>
      <c r="O14" s="520"/>
      <c r="P14" s="520"/>
      <c r="Q14" s="520"/>
      <c r="R14" s="520"/>
      <c r="S14" s="520"/>
      <c r="T14" s="520"/>
      <c r="U14" s="520"/>
      <c r="V14" s="520"/>
      <c r="W14" s="520"/>
      <c r="X14" s="520"/>
      <c r="Y14" s="520"/>
      <c r="Z14" s="520"/>
      <c r="AA14" s="520"/>
      <c r="AB14" s="520"/>
      <c r="AC14" s="520"/>
      <c r="AD14" s="520"/>
      <c r="AE14" s="520"/>
      <c r="AF14" s="520"/>
      <c r="AG14" s="520"/>
      <c r="AH14" s="520"/>
      <c r="AI14" s="520"/>
      <c r="AJ14" s="520"/>
      <c r="AK14" s="26" t="s">
        <v>27</v>
      </c>
      <c r="AN14" s="28" t="s">
        <v>29</v>
      </c>
      <c r="AR14" s="19"/>
      <c r="BE14" s="531"/>
      <c r="BS14" s="16" t="s">
        <v>16</v>
      </c>
    </row>
    <row r="15" spans="1:74" ht="6.95" customHeight="1">
      <c r="B15" s="19"/>
      <c r="AR15" s="19"/>
      <c r="BE15" s="531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531"/>
      <c r="BS16" s="16" t="s">
        <v>3</v>
      </c>
    </row>
    <row r="17" spans="2:71" ht="18.399999999999999" customHeight="1">
      <c r="B17" s="19"/>
      <c r="E17" s="128" t="s">
        <v>226</v>
      </c>
      <c r="AK17" s="26" t="s">
        <v>27</v>
      </c>
      <c r="AN17" s="24" t="s">
        <v>1</v>
      </c>
      <c r="AR17" s="19"/>
      <c r="BE17" s="531"/>
      <c r="BS17" s="16" t="s">
        <v>31</v>
      </c>
    </row>
    <row r="18" spans="2:71" ht="6.95" customHeight="1">
      <c r="B18" s="19"/>
      <c r="AR18" s="19"/>
      <c r="BE18" s="531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531"/>
      <c r="BS19" s="16" t="s">
        <v>6</v>
      </c>
    </row>
    <row r="20" spans="2:71" ht="18.399999999999999" customHeight="1">
      <c r="B20" s="19"/>
      <c r="E20" s="24" t="s">
        <v>203</v>
      </c>
      <c r="AK20" s="26" t="s">
        <v>27</v>
      </c>
      <c r="AN20" s="24" t="s">
        <v>1</v>
      </c>
      <c r="AR20" s="19"/>
      <c r="BE20" s="531"/>
      <c r="BS20" s="16" t="s">
        <v>31</v>
      </c>
    </row>
    <row r="21" spans="2:71" ht="6.95" customHeight="1">
      <c r="B21" s="19"/>
      <c r="AR21" s="19"/>
      <c r="BE21" s="531"/>
    </row>
    <row r="22" spans="2:71" ht="12" customHeight="1">
      <c r="B22" s="19"/>
      <c r="D22" s="26" t="s">
        <v>33</v>
      </c>
      <c r="AR22" s="19"/>
      <c r="BE22" s="531"/>
    </row>
    <row r="23" spans="2:71" ht="71.25" customHeight="1">
      <c r="B23" s="19"/>
      <c r="E23" s="521" t="s">
        <v>34</v>
      </c>
      <c r="F23" s="521"/>
      <c r="G23" s="521"/>
      <c r="H23" s="521"/>
      <c r="I23" s="521"/>
      <c r="J23" s="521"/>
      <c r="K23" s="521"/>
      <c r="L23" s="521"/>
      <c r="M23" s="521"/>
      <c r="N23" s="521"/>
      <c r="O23" s="521"/>
      <c r="P23" s="521"/>
      <c r="Q23" s="521"/>
      <c r="R23" s="521"/>
      <c r="S23" s="521"/>
      <c r="T23" s="521"/>
      <c r="U23" s="521"/>
      <c r="V23" s="521"/>
      <c r="W23" s="521"/>
      <c r="X23" s="521"/>
      <c r="Y23" s="521"/>
      <c r="Z23" s="521"/>
      <c r="AA23" s="521"/>
      <c r="AB23" s="521"/>
      <c r="AC23" s="521"/>
      <c r="AD23" s="521"/>
      <c r="AE23" s="521"/>
      <c r="AF23" s="521"/>
      <c r="AG23" s="521"/>
      <c r="AH23" s="521"/>
      <c r="AI23" s="521"/>
      <c r="AJ23" s="521"/>
      <c r="AK23" s="521"/>
      <c r="AL23" s="521"/>
      <c r="AM23" s="521"/>
      <c r="AN23" s="521"/>
      <c r="AR23" s="19"/>
      <c r="BE23" s="531"/>
    </row>
    <row r="24" spans="2:71" ht="12.75">
      <c r="B24" s="19"/>
      <c r="E24" s="163" t="s">
        <v>1460</v>
      </c>
      <c r="AR24" s="19"/>
      <c r="BE24" s="531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531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522">
        <f>ROUND(AG94,2)</f>
        <v>0</v>
      </c>
      <c r="AL26" s="523"/>
      <c r="AM26" s="523"/>
      <c r="AN26" s="523"/>
      <c r="AO26" s="523"/>
      <c r="AR26" s="31"/>
      <c r="BE26" s="531"/>
    </row>
    <row r="27" spans="2:71" s="1" customFormat="1" ht="6.95" customHeight="1">
      <c r="B27" s="31"/>
      <c r="AR27" s="31"/>
      <c r="BE27" s="531"/>
    </row>
    <row r="28" spans="2:71" s="1" customFormat="1" ht="12.75">
      <c r="B28" s="31"/>
      <c r="L28" s="515" t="s">
        <v>36</v>
      </c>
      <c r="M28" s="515"/>
      <c r="N28" s="515"/>
      <c r="O28" s="515"/>
      <c r="P28" s="515"/>
      <c r="W28" s="515" t="s">
        <v>37</v>
      </c>
      <c r="X28" s="515"/>
      <c r="Y28" s="515"/>
      <c r="Z28" s="515"/>
      <c r="AA28" s="515"/>
      <c r="AB28" s="515"/>
      <c r="AC28" s="515"/>
      <c r="AD28" s="515"/>
      <c r="AE28" s="515"/>
      <c r="AK28" s="515" t="s">
        <v>38</v>
      </c>
      <c r="AL28" s="515"/>
      <c r="AM28" s="515"/>
      <c r="AN28" s="515"/>
      <c r="AO28" s="515"/>
      <c r="AR28" s="31"/>
      <c r="BE28" s="531"/>
    </row>
    <row r="29" spans="2:71" s="2" customFormat="1" ht="14.45" customHeight="1">
      <c r="B29" s="35"/>
      <c r="D29" s="26" t="s">
        <v>39</v>
      </c>
      <c r="F29" s="26" t="s">
        <v>40</v>
      </c>
      <c r="L29" s="509">
        <v>0.21</v>
      </c>
      <c r="M29" s="508"/>
      <c r="N29" s="508"/>
      <c r="O29" s="508"/>
      <c r="P29" s="508"/>
      <c r="W29" s="507">
        <f>AG102</f>
        <v>0</v>
      </c>
      <c r="X29" s="508"/>
      <c r="Y29" s="508"/>
      <c r="Z29" s="508"/>
      <c r="AA29" s="508"/>
      <c r="AB29" s="508"/>
      <c r="AC29" s="508"/>
      <c r="AD29" s="508"/>
      <c r="AE29" s="508"/>
      <c r="AK29" s="507">
        <f>W29*0.21</f>
        <v>0</v>
      </c>
      <c r="AL29" s="508"/>
      <c r="AM29" s="508"/>
      <c r="AN29" s="508"/>
      <c r="AO29" s="508"/>
      <c r="AR29" s="35"/>
      <c r="BE29" s="532"/>
    </row>
    <row r="30" spans="2:71" s="2" customFormat="1" ht="14.45" customHeight="1">
      <c r="B30" s="35"/>
      <c r="F30" s="26" t="s">
        <v>41</v>
      </c>
      <c r="L30" s="509">
        <v>0.12</v>
      </c>
      <c r="M30" s="508"/>
      <c r="N30" s="508"/>
      <c r="O30" s="508"/>
      <c r="P30" s="508"/>
      <c r="W30" s="507">
        <f>AG94-(AG102)</f>
        <v>0</v>
      </c>
      <c r="X30" s="508"/>
      <c r="Y30" s="508"/>
      <c r="Z30" s="508"/>
      <c r="AA30" s="508"/>
      <c r="AB30" s="508"/>
      <c r="AC30" s="508"/>
      <c r="AD30" s="508"/>
      <c r="AE30" s="508"/>
      <c r="AK30" s="507">
        <f>W30*0.12</f>
        <v>0</v>
      </c>
      <c r="AL30" s="508"/>
      <c r="AM30" s="508"/>
      <c r="AN30" s="508"/>
      <c r="AO30" s="508"/>
      <c r="AR30" s="35"/>
      <c r="BE30" s="532"/>
    </row>
    <row r="31" spans="2:71" s="2" customFormat="1" ht="14.45" hidden="1" customHeight="1">
      <c r="B31" s="35"/>
      <c r="F31" s="26" t="s">
        <v>42</v>
      </c>
      <c r="L31" s="509">
        <v>0.21</v>
      </c>
      <c r="M31" s="508"/>
      <c r="N31" s="508"/>
      <c r="O31" s="508"/>
      <c r="P31" s="508"/>
      <c r="W31" s="507" t="e">
        <f>ROUND(BB94, 2)</f>
        <v>#REF!</v>
      </c>
      <c r="X31" s="508"/>
      <c r="Y31" s="508"/>
      <c r="Z31" s="508"/>
      <c r="AA31" s="508"/>
      <c r="AB31" s="508"/>
      <c r="AC31" s="508"/>
      <c r="AD31" s="508"/>
      <c r="AE31" s="508"/>
      <c r="AK31" s="507">
        <v>0</v>
      </c>
      <c r="AL31" s="508"/>
      <c r="AM31" s="508"/>
      <c r="AN31" s="508"/>
      <c r="AO31" s="508"/>
      <c r="AR31" s="35"/>
      <c r="BE31" s="532"/>
    </row>
    <row r="32" spans="2:71" s="2" customFormat="1" ht="14.45" hidden="1" customHeight="1">
      <c r="B32" s="35"/>
      <c r="F32" s="26" t="s">
        <v>43</v>
      </c>
      <c r="L32" s="509">
        <v>0.15</v>
      </c>
      <c r="M32" s="508"/>
      <c r="N32" s="508"/>
      <c r="O32" s="508"/>
      <c r="P32" s="508"/>
      <c r="W32" s="507" t="e">
        <f>ROUND(BC94, 2)</f>
        <v>#REF!</v>
      </c>
      <c r="X32" s="508"/>
      <c r="Y32" s="508"/>
      <c r="Z32" s="508"/>
      <c r="AA32" s="508"/>
      <c r="AB32" s="508"/>
      <c r="AC32" s="508"/>
      <c r="AD32" s="508"/>
      <c r="AE32" s="508"/>
      <c r="AK32" s="507">
        <v>0</v>
      </c>
      <c r="AL32" s="508"/>
      <c r="AM32" s="508"/>
      <c r="AN32" s="508"/>
      <c r="AO32" s="508"/>
      <c r="AR32" s="35"/>
      <c r="BE32" s="532"/>
    </row>
    <row r="33" spans="2:57" s="2" customFormat="1" ht="14.45" hidden="1" customHeight="1">
      <c r="B33" s="35"/>
      <c r="F33" s="26" t="s">
        <v>44</v>
      </c>
      <c r="L33" s="509">
        <v>0</v>
      </c>
      <c r="M33" s="508"/>
      <c r="N33" s="508"/>
      <c r="O33" s="508"/>
      <c r="P33" s="508"/>
      <c r="W33" s="507" t="e">
        <f>ROUND(BD94, 2)</f>
        <v>#REF!</v>
      </c>
      <c r="X33" s="508"/>
      <c r="Y33" s="508"/>
      <c r="Z33" s="508"/>
      <c r="AA33" s="508"/>
      <c r="AB33" s="508"/>
      <c r="AC33" s="508"/>
      <c r="AD33" s="508"/>
      <c r="AE33" s="508"/>
      <c r="AK33" s="507">
        <v>0</v>
      </c>
      <c r="AL33" s="508"/>
      <c r="AM33" s="508"/>
      <c r="AN33" s="508"/>
      <c r="AO33" s="508"/>
      <c r="AR33" s="35"/>
      <c r="BE33" s="532"/>
    </row>
    <row r="34" spans="2:57" s="1" customFormat="1" ht="6.95" customHeight="1">
      <c r="B34" s="31"/>
      <c r="AR34" s="31"/>
      <c r="BE34" s="531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529" t="s">
        <v>47</v>
      </c>
      <c r="Y35" s="527"/>
      <c r="Z35" s="527"/>
      <c r="AA35" s="527"/>
      <c r="AB35" s="527"/>
      <c r="AC35" s="38"/>
      <c r="AD35" s="38"/>
      <c r="AE35" s="38"/>
      <c r="AF35" s="38"/>
      <c r="AG35" s="38"/>
      <c r="AH35" s="38"/>
      <c r="AI35" s="38"/>
      <c r="AJ35" s="38"/>
      <c r="AK35" s="526">
        <f>W29+W30+AK29+AK30</f>
        <v>0</v>
      </c>
      <c r="AL35" s="527"/>
      <c r="AM35" s="527"/>
      <c r="AN35" s="527"/>
      <c r="AO35" s="528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2024_002</v>
      </c>
      <c r="AR84" s="47"/>
    </row>
    <row r="85" spans="1:91" s="4" customFormat="1" ht="36.950000000000003" customHeight="1">
      <c r="B85" s="48"/>
      <c r="C85" s="138" t="s">
        <v>15</v>
      </c>
      <c r="L85" s="510" t="str">
        <f>K6</f>
        <v>Bytový dům pro chráněné bydlení Pavlákova ul. Kroměříž</v>
      </c>
      <c r="M85" s="511"/>
      <c r="N85" s="511"/>
      <c r="O85" s="511"/>
      <c r="P85" s="511"/>
      <c r="Q85" s="511"/>
      <c r="R85" s="511"/>
      <c r="S85" s="511"/>
      <c r="T85" s="511"/>
      <c r="U85" s="511"/>
      <c r="V85" s="511"/>
      <c r="W85" s="511"/>
      <c r="X85" s="511"/>
      <c r="Y85" s="511"/>
      <c r="Z85" s="511"/>
      <c r="AA85" s="511"/>
      <c r="AB85" s="511"/>
      <c r="AC85" s="511"/>
      <c r="AD85" s="511"/>
      <c r="AE85" s="511"/>
      <c r="AF85" s="511"/>
      <c r="AG85" s="511"/>
      <c r="AH85" s="511"/>
      <c r="AI85" s="511"/>
      <c r="AJ85" s="511"/>
      <c r="AK85" s="511"/>
      <c r="AL85" s="511"/>
      <c r="AM85" s="511"/>
      <c r="AN85" s="511"/>
      <c r="AO85" s="511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139" t="str">
        <f>IF(K8="","",K8)</f>
        <v/>
      </c>
      <c r="AI87" s="26" t="s">
        <v>21</v>
      </c>
      <c r="AM87" s="512">
        <f>IF(AN8= "","",AN8)</f>
        <v>45373</v>
      </c>
      <c r="AN87" s="512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30</v>
      </c>
      <c r="AM89" s="513" t="str">
        <f>IF(E17="","",E17)</f>
        <v>STRAET ARCHITECTS s.r.o.</v>
      </c>
      <c r="AN89" s="514"/>
      <c r="AO89" s="514"/>
      <c r="AP89" s="514"/>
      <c r="AR89" s="31"/>
      <c r="AS89" s="493" t="s">
        <v>55</v>
      </c>
      <c r="AT89" s="494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2.75">
      <c r="B90" s="31"/>
      <c r="C90" s="26" t="s">
        <v>28</v>
      </c>
      <c r="L90" s="3" t="str">
        <f>IF(E14= "Vyplň údaj","",E14)</f>
        <v/>
      </c>
      <c r="AI90" s="26" t="s">
        <v>32</v>
      </c>
      <c r="AM90" s="497" t="str">
        <f>IF(E20="","",E20)</f>
        <v>V. Pavlík, M. Chmiel</v>
      </c>
      <c r="AN90" s="498"/>
      <c r="AO90" s="498"/>
      <c r="AP90" s="498"/>
      <c r="AR90" s="31"/>
      <c r="AS90" s="495"/>
      <c r="AT90" s="496"/>
      <c r="BD90" s="52"/>
    </row>
    <row r="91" spans="1:91" s="1" customFormat="1" ht="11.1" customHeight="1">
      <c r="B91" s="31"/>
      <c r="AR91" s="31"/>
      <c r="AS91" s="495"/>
      <c r="AT91" s="496"/>
      <c r="BD91" s="52"/>
    </row>
    <row r="92" spans="1:91" s="1" customFormat="1" ht="29.25" customHeight="1">
      <c r="B92" s="31"/>
      <c r="C92" s="499" t="s">
        <v>56</v>
      </c>
      <c r="D92" s="500"/>
      <c r="E92" s="500"/>
      <c r="F92" s="500"/>
      <c r="G92" s="500"/>
      <c r="H92" s="53"/>
      <c r="I92" s="502" t="s">
        <v>57</v>
      </c>
      <c r="J92" s="500"/>
      <c r="K92" s="500"/>
      <c r="L92" s="500"/>
      <c r="M92" s="500"/>
      <c r="N92" s="500"/>
      <c r="O92" s="500"/>
      <c r="P92" s="500"/>
      <c r="Q92" s="500"/>
      <c r="R92" s="500"/>
      <c r="S92" s="500"/>
      <c r="T92" s="500"/>
      <c r="U92" s="500"/>
      <c r="V92" s="500"/>
      <c r="W92" s="500"/>
      <c r="X92" s="500"/>
      <c r="Y92" s="500"/>
      <c r="Z92" s="500"/>
      <c r="AA92" s="500"/>
      <c r="AB92" s="500"/>
      <c r="AC92" s="500"/>
      <c r="AD92" s="500"/>
      <c r="AE92" s="500"/>
      <c r="AF92" s="500"/>
      <c r="AG92" s="501" t="s">
        <v>58</v>
      </c>
      <c r="AH92" s="500"/>
      <c r="AI92" s="500"/>
      <c r="AJ92" s="500"/>
      <c r="AK92" s="500"/>
      <c r="AL92" s="500"/>
      <c r="AM92" s="500"/>
      <c r="AN92" s="502" t="s">
        <v>59</v>
      </c>
      <c r="AO92" s="500"/>
      <c r="AP92" s="503"/>
      <c r="AQ92" s="54" t="s">
        <v>60</v>
      </c>
      <c r="AR92" s="31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31"/>
      <c r="AR93" s="31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59"/>
      <c r="C94" s="60" t="s">
        <v>73</v>
      </c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505">
        <f>SUM(AG95:AM105)</f>
        <v>0</v>
      </c>
      <c r="AH94" s="505"/>
      <c r="AI94" s="505"/>
      <c r="AJ94" s="505"/>
      <c r="AK94" s="505"/>
      <c r="AL94" s="505"/>
      <c r="AM94" s="505"/>
      <c r="AN94" s="506">
        <f>SUM(AN95:AP105)</f>
        <v>0</v>
      </c>
      <c r="AO94" s="506"/>
      <c r="AP94" s="506"/>
      <c r="AQ94" s="62" t="s">
        <v>1</v>
      </c>
      <c r="AR94" s="59"/>
      <c r="AS94" s="63">
        <f>ROUND(SUM(AS95:AS103),2)</f>
        <v>0</v>
      </c>
      <c r="AT94" s="64" t="e">
        <f t="shared" ref="AT94:AT103" si="0">ROUND(SUM(AV94:AW94),2)</f>
        <v>#REF!</v>
      </c>
      <c r="AU94" s="65" t="e">
        <f>ROUND(SUM(AU95:AU103),5)</f>
        <v>#REF!</v>
      </c>
      <c r="AV94" s="64" t="e">
        <f>ROUND(AZ94*L29,2)</f>
        <v>#REF!</v>
      </c>
      <c r="AW94" s="64" t="e">
        <f>ROUND(BA94*L30,2)</f>
        <v>#REF!</v>
      </c>
      <c r="AX94" s="64" t="e">
        <f>ROUND(BB94*L29,2)</f>
        <v>#REF!</v>
      </c>
      <c r="AY94" s="64" t="e">
        <f>ROUND(BC94*L30,2)</f>
        <v>#REF!</v>
      </c>
      <c r="AZ94" s="64" t="e">
        <f>ROUND(SUM(AZ95:AZ103),2)</f>
        <v>#REF!</v>
      </c>
      <c r="BA94" s="64" t="e">
        <f>ROUND(SUM(BA95:BA103),2)</f>
        <v>#REF!</v>
      </c>
      <c r="BB94" s="64" t="e">
        <f>ROUND(SUM(BB95:BB103),2)</f>
        <v>#REF!</v>
      </c>
      <c r="BC94" s="64" t="e">
        <f>ROUND(SUM(BC95:BC103),2)</f>
        <v>#REF!</v>
      </c>
      <c r="BD94" s="66" t="e">
        <f>ROUND(SUM(BD95:BD103),2)</f>
        <v>#REF!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/>
      <c r="B95" s="70"/>
      <c r="C95" s="141"/>
      <c r="D95" s="504" t="s">
        <v>228</v>
      </c>
      <c r="E95" s="490"/>
      <c r="F95" s="490"/>
      <c r="G95" s="490"/>
      <c r="H95" s="490"/>
      <c r="I95" s="142"/>
      <c r="J95" s="504" t="s">
        <v>227</v>
      </c>
      <c r="K95" s="490"/>
      <c r="L95" s="490"/>
      <c r="M95" s="490"/>
      <c r="N95" s="490"/>
      <c r="O95" s="490"/>
      <c r="P95" s="490"/>
      <c r="Q95" s="490"/>
      <c r="R95" s="490"/>
      <c r="S95" s="490"/>
      <c r="T95" s="490"/>
      <c r="U95" s="490"/>
      <c r="V95" s="490"/>
      <c r="W95" s="490"/>
      <c r="X95" s="490"/>
      <c r="Y95" s="490"/>
      <c r="Z95" s="490"/>
      <c r="AA95" s="490"/>
      <c r="AB95" s="490"/>
      <c r="AC95" s="490"/>
      <c r="AD95" s="490"/>
      <c r="AE95" s="490"/>
      <c r="AF95" s="490"/>
      <c r="AG95" s="491">
        <f>'SO001-ASŘ'!J30</f>
        <v>0</v>
      </c>
      <c r="AH95" s="492"/>
      <c r="AI95" s="492"/>
      <c r="AJ95" s="492"/>
      <c r="AK95" s="492"/>
      <c r="AL95" s="492"/>
      <c r="AM95" s="492"/>
      <c r="AN95" s="491">
        <f>SUM(AG95,AT95)</f>
        <v>0</v>
      </c>
      <c r="AO95" s="492"/>
      <c r="AP95" s="492"/>
      <c r="AQ95" s="71" t="s">
        <v>79</v>
      </c>
      <c r="AR95" s="70"/>
      <c r="AS95" s="72">
        <v>0</v>
      </c>
      <c r="AT95" s="73">
        <f t="shared" si="0"/>
        <v>0</v>
      </c>
      <c r="AU95" s="74" t="e">
        <f>'SO001-ASŘ'!O129</f>
        <v>#REF!</v>
      </c>
      <c r="AV95" s="73">
        <f>'SO001-ASŘ'!J33</f>
        <v>0</v>
      </c>
      <c r="AW95" s="73">
        <f>'SO001-ASŘ'!J34</f>
        <v>0</v>
      </c>
      <c r="AX95" s="73">
        <f>'SO001-ASŘ'!J35</f>
        <v>0</v>
      </c>
      <c r="AY95" s="73">
        <f>'SO001-ASŘ'!J36</f>
        <v>0</v>
      </c>
      <c r="AZ95" s="73">
        <f>'SO001-ASŘ'!F33</f>
        <v>0</v>
      </c>
      <c r="BA95" s="73">
        <f>'SO001-ASŘ'!F34</f>
        <v>0</v>
      </c>
      <c r="BB95" s="73">
        <f>'SO001-ASŘ'!F35</f>
        <v>0</v>
      </c>
      <c r="BC95" s="73">
        <f>'SO001-ASŘ'!F36</f>
        <v>0</v>
      </c>
      <c r="BD95" s="75">
        <f>'SO001-ASŘ'!F37</f>
        <v>0</v>
      </c>
      <c r="BT95" s="76" t="s">
        <v>19</v>
      </c>
      <c r="BV95" s="76" t="s">
        <v>77</v>
      </c>
      <c r="BW95" s="76" t="s">
        <v>80</v>
      </c>
      <c r="BX95" s="76" t="s">
        <v>4</v>
      </c>
      <c r="CL95" s="76" t="s">
        <v>1</v>
      </c>
      <c r="CM95" s="76" t="s">
        <v>81</v>
      </c>
    </row>
    <row r="96" spans="1:91" s="6" customFormat="1" ht="16.5" customHeight="1">
      <c r="A96" s="69"/>
      <c r="B96" s="70"/>
      <c r="C96" s="141"/>
      <c r="D96" s="504" t="s">
        <v>235</v>
      </c>
      <c r="E96" s="490"/>
      <c r="F96" s="490"/>
      <c r="G96" s="490"/>
      <c r="H96" s="490"/>
      <c r="I96" s="142"/>
      <c r="J96" s="490" t="s">
        <v>238</v>
      </c>
      <c r="K96" s="490"/>
      <c r="L96" s="490"/>
      <c r="M96" s="490"/>
      <c r="N96" s="490"/>
      <c r="O96" s="490"/>
      <c r="P96" s="490"/>
      <c r="Q96" s="490"/>
      <c r="R96" s="490"/>
      <c r="S96" s="490"/>
      <c r="T96" s="490"/>
      <c r="U96" s="490"/>
      <c r="V96" s="490"/>
      <c r="W96" s="490"/>
      <c r="X96" s="490"/>
      <c r="Y96" s="490"/>
      <c r="Z96" s="490"/>
      <c r="AA96" s="490"/>
      <c r="AB96" s="490"/>
      <c r="AC96" s="490"/>
      <c r="AD96" s="490"/>
      <c r="AE96" s="490"/>
      <c r="AF96" s="490"/>
      <c r="AG96" s="491">
        <f>'SO001.1-ZTI'!J29</f>
        <v>0</v>
      </c>
      <c r="AH96" s="492"/>
      <c r="AI96" s="492"/>
      <c r="AJ96" s="492"/>
      <c r="AK96" s="492"/>
      <c r="AL96" s="492"/>
      <c r="AM96" s="492"/>
      <c r="AN96" s="491">
        <f>'SO001.1-ZTI'!J38</f>
        <v>0</v>
      </c>
      <c r="AO96" s="492"/>
      <c r="AP96" s="492"/>
      <c r="AQ96" s="71" t="s">
        <v>79</v>
      </c>
      <c r="AR96" s="70"/>
      <c r="AS96" s="72">
        <v>0</v>
      </c>
      <c r="AT96" s="73" t="e">
        <f t="shared" si="0"/>
        <v>#REF!</v>
      </c>
      <c r="AU96" s="74" t="e">
        <f>#REF!</f>
        <v>#REF!</v>
      </c>
      <c r="AV96" s="73" t="e">
        <f>#REF!</f>
        <v>#REF!</v>
      </c>
      <c r="AW96" s="73" t="e">
        <f>#REF!</f>
        <v>#REF!</v>
      </c>
      <c r="AX96" s="73" t="e">
        <f>#REF!</f>
        <v>#REF!</v>
      </c>
      <c r="AY96" s="73" t="e">
        <f>#REF!</f>
        <v>#REF!</v>
      </c>
      <c r="AZ96" s="73" t="e">
        <f>#REF!</f>
        <v>#REF!</v>
      </c>
      <c r="BA96" s="73" t="e">
        <f>#REF!</f>
        <v>#REF!</v>
      </c>
      <c r="BB96" s="73" t="e">
        <f>#REF!</f>
        <v>#REF!</v>
      </c>
      <c r="BC96" s="73" t="e">
        <f>#REF!</f>
        <v>#REF!</v>
      </c>
      <c r="BD96" s="75" t="e">
        <f>#REF!</f>
        <v>#REF!</v>
      </c>
      <c r="BT96" s="76" t="s">
        <v>19</v>
      </c>
      <c r="BV96" s="76" t="s">
        <v>77</v>
      </c>
      <c r="BW96" s="76" t="s">
        <v>82</v>
      </c>
      <c r="BX96" s="76" t="s">
        <v>4</v>
      </c>
      <c r="CL96" s="76" t="s">
        <v>1</v>
      </c>
      <c r="CM96" s="76" t="s">
        <v>81</v>
      </c>
    </row>
    <row r="97" spans="1:91" s="6" customFormat="1" ht="16.5" customHeight="1">
      <c r="A97" s="69"/>
      <c r="B97" s="70"/>
      <c r="C97" s="141"/>
      <c r="D97" s="504" t="s">
        <v>236</v>
      </c>
      <c r="E97" s="490"/>
      <c r="F97" s="490"/>
      <c r="G97" s="490"/>
      <c r="H97" s="490"/>
      <c r="I97" s="142"/>
      <c r="J97" s="490" t="s">
        <v>805</v>
      </c>
      <c r="K97" s="490"/>
      <c r="L97" s="490"/>
      <c r="M97" s="490"/>
      <c r="N97" s="490"/>
      <c r="O97" s="490"/>
      <c r="P97" s="490"/>
      <c r="Q97" s="490"/>
      <c r="R97" s="490"/>
      <c r="S97" s="490"/>
      <c r="T97" s="490"/>
      <c r="U97" s="490"/>
      <c r="V97" s="490"/>
      <c r="W97" s="490"/>
      <c r="X97" s="490"/>
      <c r="Y97" s="490"/>
      <c r="Z97" s="490"/>
      <c r="AA97" s="490"/>
      <c r="AB97" s="490"/>
      <c r="AC97" s="490"/>
      <c r="AD97" s="490"/>
      <c r="AE97" s="490"/>
      <c r="AF97" s="490"/>
      <c r="AG97" s="491">
        <f>'SO001.2 ÚT'!J30</f>
        <v>0</v>
      </c>
      <c r="AH97" s="492"/>
      <c r="AI97" s="492"/>
      <c r="AJ97" s="492"/>
      <c r="AK97" s="492"/>
      <c r="AL97" s="492"/>
      <c r="AM97" s="492"/>
      <c r="AN97" s="491">
        <f>'SO001.2 ÚT'!J39</f>
        <v>0</v>
      </c>
      <c r="AO97" s="492"/>
      <c r="AP97" s="492"/>
      <c r="AQ97" s="71" t="s">
        <v>79</v>
      </c>
      <c r="AR97" s="70"/>
      <c r="AS97" s="72">
        <v>0</v>
      </c>
      <c r="AT97" s="73" t="e">
        <f t="shared" si="0"/>
        <v>#REF!</v>
      </c>
      <c r="AU97" s="74" t="e">
        <f>#REF!</f>
        <v>#REF!</v>
      </c>
      <c r="AV97" s="73" t="e">
        <f>#REF!</f>
        <v>#REF!</v>
      </c>
      <c r="AW97" s="73" t="e">
        <f>#REF!</f>
        <v>#REF!</v>
      </c>
      <c r="AX97" s="73" t="e">
        <f>#REF!</f>
        <v>#REF!</v>
      </c>
      <c r="AY97" s="73" t="e">
        <f>#REF!</f>
        <v>#REF!</v>
      </c>
      <c r="AZ97" s="73" t="e">
        <f>#REF!</f>
        <v>#REF!</v>
      </c>
      <c r="BA97" s="73" t="e">
        <f>#REF!</f>
        <v>#REF!</v>
      </c>
      <c r="BB97" s="73" t="e">
        <f>#REF!</f>
        <v>#REF!</v>
      </c>
      <c r="BC97" s="73" t="e">
        <f>#REF!</f>
        <v>#REF!</v>
      </c>
      <c r="BD97" s="75" t="e">
        <f>#REF!</f>
        <v>#REF!</v>
      </c>
      <c r="BT97" s="76" t="s">
        <v>19</v>
      </c>
      <c r="BV97" s="76" t="s">
        <v>77</v>
      </c>
      <c r="BW97" s="76" t="s">
        <v>84</v>
      </c>
      <c r="BX97" s="76" t="s">
        <v>4</v>
      </c>
      <c r="CL97" s="76" t="s">
        <v>1</v>
      </c>
      <c r="CM97" s="76" t="s">
        <v>81</v>
      </c>
    </row>
    <row r="98" spans="1:91" s="6" customFormat="1" ht="16.5" customHeight="1">
      <c r="A98" s="69"/>
      <c r="B98" s="70"/>
      <c r="C98" s="141"/>
      <c r="D98" s="504" t="s">
        <v>237</v>
      </c>
      <c r="E98" s="490"/>
      <c r="F98" s="490"/>
      <c r="G98" s="490"/>
      <c r="H98" s="490"/>
      <c r="I98" s="142"/>
      <c r="J98" s="504" t="s">
        <v>182</v>
      </c>
      <c r="K98" s="490"/>
      <c r="L98" s="490"/>
      <c r="M98" s="490"/>
      <c r="N98" s="490"/>
      <c r="O98" s="490"/>
      <c r="P98" s="490"/>
      <c r="Q98" s="490"/>
      <c r="R98" s="490"/>
      <c r="S98" s="490"/>
      <c r="T98" s="490"/>
      <c r="U98" s="490"/>
      <c r="V98" s="490"/>
      <c r="W98" s="490"/>
      <c r="X98" s="490"/>
      <c r="Y98" s="490"/>
      <c r="Z98" s="490"/>
      <c r="AA98" s="490"/>
      <c r="AB98" s="490"/>
      <c r="AC98" s="490"/>
      <c r="AD98" s="490"/>
      <c r="AE98" s="490"/>
      <c r="AF98" s="490"/>
      <c r="AG98" s="491">
        <f>'SO001.3-VZT'!J30</f>
        <v>0</v>
      </c>
      <c r="AH98" s="492"/>
      <c r="AI98" s="492"/>
      <c r="AJ98" s="492"/>
      <c r="AK98" s="492"/>
      <c r="AL98" s="492"/>
      <c r="AM98" s="492"/>
      <c r="AN98" s="491">
        <f>'SO001.3-VZT'!J39</f>
        <v>0</v>
      </c>
      <c r="AO98" s="492"/>
      <c r="AP98" s="492"/>
      <c r="AQ98" s="71" t="s">
        <v>79</v>
      </c>
      <c r="AR98" s="70"/>
      <c r="AS98" s="72">
        <v>0</v>
      </c>
      <c r="AT98" s="73" t="e">
        <f t="shared" si="0"/>
        <v>#REF!</v>
      </c>
      <c r="AU98" s="74" t="e">
        <f>#REF!</f>
        <v>#REF!</v>
      </c>
      <c r="AV98" s="73" t="e">
        <f>#REF!</f>
        <v>#REF!</v>
      </c>
      <c r="AW98" s="73" t="e">
        <f>#REF!</f>
        <v>#REF!</v>
      </c>
      <c r="AX98" s="73" t="e">
        <f>#REF!</f>
        <v>#REF!</v>
      </c>
      <c r="AY98" s="73" t="e">
        <f>#REF!</f>
        <v>#REF!</v>
      </c>
      <c r="AZ98" s="73" t="e">
        <f>#REF!</f>
        <v>#REF!</v>
      </c>
      <c r="BA98" s="73" t="e">
        <f>#REF!</f>
        <v>#REF!</v>
      </c>
      <c r="BB98" s="73" t="e">
        <f>#REF!</f>
        <v>#REF!</v>
      </c>
      <c r="BC98" s="73" t="e">
        <f>#REF!</f>
        <v>#REF!</v>
      </c>
      <c r="BD98" s="75" t="e">
        <f>#REF!</f>
        <v>#REF!</v>
      </c>
      <c r="BT98" s="76" t="s">
        <v>19</v>
      </c>
      <c r="BV98" s="76" t="s">
        <v>77</v>
      </c>
      <c r="BW98" s="76" t="s">
        <v>86</v>
      </c>
      <c r="BX98" s="76" t="s">
        <v>4</v>
      </c>
      <c r="CL98" s="76" t="s">
        <v>1</v>
      </c>
      <c r="CM98" s="76" t="s">
        <v>81</v>
      </c>
    </row>
    <row r="99" spans="1:91" s="6" customFormat="1" ht="16.5" customHeight="1">
      <c r="A99" s="69"/>
      <c r="B99" s="70"/>
      <c r="C99" s="141"/>
      <c r="D99" s="504" t="s">
        <v>343</v>
      </c>
      <c r="E99" s="490"/>
      <c r="F99" s="490"/>
      <c r="G99" s="490"/>
      <c r="H99" s="490"/>
      <c r="I99" s="142"/>
      <c r="J99" s="504" t="s">
        <v>344</v>
      </c>
      <c r="K99" s="490"/>
      <c r="L99" s="490"/>
      <c r="M99" s="490"/>
      <c r="N99" s="490"/>
      <c r="O99" s="490"/>
      <c r="P99" s="490"/>
      <c r="Q99" s="490"/>
      <c r="R99" s="490"/>
      <c r="S99" s="490"/>
      <c r="T99" s="490"/>
      <c r="U99" s="490"/>
      <c r="V99" s="490"/>
      <c r="W99" s="490"/>
      <c r="X99" s="490"/>
      <c r="Y99" s="490"/>
      <c r="Z99" s="490"/>
      <c r="AA99" s="490"/>
      <c r="AB99" s="490"/>
      <c r="AC99" s="490"/>
      <c r="AD99" s="490"/>
      <c r="AE99" s="490"/>
      <c r="AF99" s="490"/>
      <c r="AG99" s="491">
        <f>'SO001.4-EI'!J30</f>
        <v>0</v>
      </c>
      <c r="AH99" s="492"/>
      <c r="AI99" s="492"/>
      <c r="AJ99" s="492"/>
      <c r="AK99" s="492"/>
      <c r="AL99" s="492"/>
      <c r="AM99" s="492"/>
      <c r="AN99" s="491">
        <f>'SO001.4-EI'!J39</f>
        <v>0</v>
      </c>
      <c r="AO99" s="492"/>
      <c r="AP99" s="492"/>
      <c r="AQ99" s="71" t="s">
        <v>79</v>
      </c>
      <c r="AR99" s="70"/>
      <c r="AS99" s="72">
        <v>0</v>
      </c>
      <c r="AT99" s="73" t="e">
        <f t="shared" si="0"/>
        <v>#REF!</v>
      </c>
      <c r="AU99" s="74" t="e">
        <f>#REF!</f>
        <v>#REF!</v>
      </c>
      <c r="AV99" s="73" t="e">
        <f>#REF!</f>
        <v>#REF!</v>
      </c>
      <c r="AW99" s="73" t="e">
        <f>#REF!</f>
        <v>#REF!</v>
      </c>
      <c r="AX99" s="73" t="e">
        <f>#REF!</f>
        <v>#REF!</v>
      </c>
      <c r="AY99" s="73" t="e">
        <f>#REF!</f>
        <v>#REF!</v>
      </c>
      <c r="AZ99" s="73" t="e">
        <f>#REF!</f>
        <v>#REF!</v>
      </c>
      <c r="BA99" s="73" t="e">
        <f>#REF!</f>
        <v>#REF!</v>
      </c>
      <c r="BB99" s="73" t="e">
        <f>#REF!</f>
        <v>#REF!</v>
      </c>
      <c r="BC99" s="73" t="e">
        <f>#REF!</f>
        <v>#REF!</v>
      </c>
      <c r="BD99" s="75" t="e">
        <f>#REF!</f>
        <v>#REF!</v>
      </c>
      <c r="BT99" s="76" t="s">
        <v>19</v>
      </c>
      <c r="BV99" s="76" t="s">
        <v>77</v>
      </c>
      <c r="BW99" s="76" t="s">
        <v>86</v>
      </c>
      <c r="BX99" s="76" t="s">
        <v>4</v>
      </c>
      <c r="CL99" s="76" t="s">
        <v>1</v>
      </c>
      <c r="CM99" s="76" t="s">
        <v>81</v>
      </c>
    </row>
    <row r="100" spans="1:91" s="6" customFormat="1" ht="16.5" customHeight="1">
      <c r="A100" s="69"/>
      <c r="B100" s="70"/>
      <c r="C100" s="141"/>
      <c r="D100" s="490" t="s">
        <v>802</v>
      </c>
      <c r="E100" s="490"/>
      <c r="F100" s="490"/>
      <c r="G100" s="490"/>
      <c r="H100" s="490"/>
      <c r="I100" s="142"/>
      <c r="J100" s="490" t="s">
        <v>803</v>
      </c>
      <c r="K100" s="490"/>
      <c r="L100" s="490"/>
      <c r="M100" s="490"/>
      <c r="N100" s="490"/>
      <c r="O100" s="490"/>
      <c r="P100" s="490"/>
      <c r="Q100" s="490"/>
      <c r="R100" s="490"/>
      <c r="S100" s="490"/>
      <c r="T100" s="490"/>
      <c r="U100" s="490"/>
      <c r="V100" s="490"/>
      <c r="W100" s="490"/>
      <c r="X100" s="490"/>
      <c r="Y100" s="490"/>
      <c r="Z100" s="490"/>
      <c r="AA100" s="490"/>
      <c r="AB100" s="490"/>
      <c r="AC100" s="490"/>
      <c r="AD100" s="490"/>
      <c r="AE100" s="490"/>
      <c r="AF100" s="490"/>
      <c r="AG100" s="491">
        <f>'SO100 HTÚ'!J30</f>
        <v>0</v>
      </c>
      <c r="AH100" s="492"/>
      <c r="AI100" s="492"/>
      <c r="AJ100" s="492"/>
      <c r="AK100" s="492"/>
      <c r="AL100" s="492"/>
      <c r="AM100" s="492"/>
      <c r="AN100" s="491">
        <f>'SO100 HTÚ'!J39</f>
        <v>0</v>
      </c>
      <c r="AO100" s="492"/>
      <c r="AP100" s="492"/>
      <c r="AQ100" s="71" t="s">
        <v>79</v>
      </c>
      <c r="AR100" s="70"/>
      <c r="AS100" s="72">
        <v>0</v>
      </c>
      <c r="AT100" s="73" t="e">
        <f t="shared" si="0"/>
        <v>#REF!</v>
      </c>
      <c r="AU100" s="74" t="e">
        <f>#REF!</f>
        <v>#REF!</v>
      </c>
      <c r="AV100" s="73" t="e">
        <f>#REF!</f>
        <v>#REF!</v>
      </c>
      <c r="AW100" s="73" t="e">
        <f>#REF!</f>
        <v>#REF!</v>
      </c>
      <c r="AX100" s="73" t="e">
        <f>#REF!</f>
        <v>#REF!</v>
      </c>
      <c r="AY100" s="73" t="e">
        <f>#REF!</f>
        <v>#REF!</v>
      </c>
      <c r="AZ100" s="73" t="e">
        <f>#REF!</f>
        <v>#REF!</v>
      </c>
      <c r="BA100" s="73" t="e">
        <f>#REF!</f>
        <v>#REF!</v>
      </c>
      <c r="BB100" s="73" t="e">
        <f>#REF!</f>
        <v>#REF!</v>
      </c>
      <c r="BC100" s="73" t="e">
        <f>#REF!</f>
        <v>#REF!</v>
      </c>
      <c r="BD100" s="75" t="e">
        <f>#REF!</f>
        <v>#REF!</v>
      </c>
      <c r="BT100" s="76" t="s">
        <v>19</v>
      </c>
      <c r="BV100" s="76" t="s">
        <v>77</v>
      </c>
      <c r="BW100" s="76" t="s">
        <v>86</v>
      </c>
      <c r="BX100" s="76" t="s">
        <v>4</v>
      </c>
      <c r="CL100" s="76" t="s">
        <v>1</v>
      </c>
      <c r="CM100" s="76" t="s">
        <v>81</v>
      </c>
    </row>
    <row r="101" spans="1:91" s="6" customFormat="1" ht="16.5" customHeight="1">
      <c r="A101" s="69"/>
      <c r="B101" s="70"/>
      <c r="C101" s="141"/>
      <c r="D101" s="490" t="s">
        <v>806</v>
      </c>
      <c r="E101" s="490"/>
      <c r="F101" s="490"/>
      <c r="G101" s="490"/>
      <c r="H101" s="490"/>
      <c r="I101" s="142"/>
      <c r="J101" s="490" t="s">
        <v>804</v>
      </c>
      <c r="K101" s="490"/>
      <c r="L101" s="490"/>
      <c r="M101" s="490"/>
      <c r="N101" s="490"/>
      <c r="O101" s="490"/>
      <c r="P101" s="490"/>
      <c r="Q101" s="490"/>
      <c r="R101" s="490"/>
      <c r="S101" s="490"/>
      <c r="T101" s="490"/>
      <c r="U101" s="490"/>
      <c r="V101" s="490"/>
      <c r="W101" s="490"/>
      <c r="X101" s="490"/>
      <c r="Y101" s="490"/>
      <c r="Z101" s="490"/>
      <c r="AA101" s="490"/>
      <c r="AB101" s="490"/>
      <c r="AC101" s="490"/>
      <c r="AD101" s="490"/>
      <c r="AE101" s="490"/>
      <c r="AF101" s="490"/>
      <c r="AG101" s="491">
        <f>'SO101 Oplocení'!J30</f>
        <v>0</v>
      </c>
      <c r="AH101" s="492"/>
      <c r="AI101" s="492"/>
      <c r="AJ101" s="492"/>
      <c r="AK101" s="492"/>
      <c r="AL101" s="492"/>
      <c r="AM101" s="492"/>
      <c r="AN101" s="491">
        <f>'SO101 Oplocení'!J39</f>
        <v>0</v>
      </c>
      <c r="AO101" s="492"/>
      <c r="AP101" s="492"/>
      <c r="AQ101" s="71" t="s">
        <v>79</v>
      </c>
      <c r="AR101" s="70"/>
      <c r="AS101" s="72">
        <v>0</v>
      </c>
      <c r="AT101" s="73" t="e">
        <f t="shared" si="0"/>
        <v>#REF!</v>
      </c>
      <c r="AU101" s="74" t="e">
        <f>#REF!</f>
        <v>#REF!</v>
      </c>
      <c r="AV101" s="73" t="e">
        <f>#REF!</f>
        <v>#REF!</v>
      </c>
      <c r="AW101" s="73" t="e">
        <f>#REF!</f>
        <v>#REF!</v>
      </c>
      <c r="AX101" s="73" t="e">
        <f>#REF!</f>
        <v>#REF!</v>
      </c>
      <c r="AY101" s="73" t="e">
        <f>#REF!</f>
        <v>#REF!</v>
      </c>
      <c r="AZ101" s="73" t="e">
        <f>#REF!</f>
        <v>#REF!</v>
      </c>
      <c r="BA101" s="73" t="e">
        <f>#REF!</f>
        <v>#REF!</v>
      </c>
      <c r="BB101" s="73" t="e">
        <f>#REF!</f>
        <v>#REF!</v>
      </c>
      <c r="BC101" s="73" t="e">
        <f>#REF!</f>
        <v>#REF!</v>
      </c>
      <c r="BD101" s="75" t="e">
        <f>#REF!</f>
        <v>#REF!</v>
      </c>
      <c r="BT101" s="76" t="s">
        <v>19</v>
      </c>
      <c r="BV101" s="76" t="s">
        <v>77</v>
      </c>
      <c r="BW101" s="76" t="s">
        <v>86</v>
      </c>
      <c r="BX101" s="76" t="s">
        <v>4</v>
      </c>
      <c r="CL101" s="76" t="s">
        <v>1</v>
      </c>
      <c r="CM101" s="76" t="s">
        <v>81</v>
      </c>
    </row>
    <row r="102" spans="1:91" s="6" customFormat="1" ht="16.5" customHeight="1">
      <c r="A102" s="69"/>
      <c r="B102" s="70"/>
      <c r="C102" s="141"/>
      <c r="D102" s="490" t="s">
        <v>1633</v>
      </c>
      <c r="E102" s="490"/>
      <c r="F102" s="490"/>
      <c r="G102" s="490"/>
      <c r="H102" s="490"/>
      <c r="I102" s="142"/>
      <c r="J102" s="490" t="s">
        <v>1634</v>
      </c>
      <c r="K102" s="490"/>
      <c r="L102" s="490"/>
      <c r="M102" s="490"/>
      <c r="N102" s="490"/>
      <c r="O102" s="490"/>
      <c r="P102" s="490"/>
      <c r="Q102" s="490"/>
      <c r="R102" s="490"/>
      <c r="S102" s="490"/>
      <c r="T102" s="490"/>
      <c r="U102" s="490"/>
      <c r="V102" s="490"/>
      <c r="W102" s="490"/>
      <c r="X102" s="490"/>
      <c r="Y102" s="490"/>
      <c r="Z102" s="490"/>
      <c r="AA102" s="490"/>
      <c r="AB102" s="490"/>
      <c r="AC102" s="490"/>
      <c r="AD102" s="490"/>
      <c r="AE102" s="490"/>
      <c r="AF102" s="490"/>
      <c r="AG102" s="491">
        <f>'SO200-502-ŘADY '!J30</f>
        <v>0</v>
      </c>
      <c r="AH102" s="492"/>
      <c r="AI102" s="492"/>
      <c r="AJ102" s="492"/>
      <c r="AK102" s="492"/>
      <c r="AL102" s="492"/>
      <c r="AM102" s="492"/>
      <c r="AN102" s="491">
        <f>'SO200-502-ŘADY '!J39</f>
        <v>0</v>
      </c>
      <c r="AO102" s="492"/>
      <c r="AP102" s="492"/>
      <c r="AQ102" s="71"/>
      <c r="AR102" s="70"/>
      <c r="AS102" s="72"/>
      <c r="AT102" s="73"/>
      <c r="AU102" s="74"/>
      <c r="AV102" s="73"/>
      <c r="AW102" s="73"/>
      <c r="AX102" s="73"/>
      <c r="AY102" s="73"/>
      <c r="AZ102" s="73"/>
      <c r="BA102" s="73"/>
      <c r="BB102" s="73"/>
      <c r="BC102" s="73"/>
      <c r="BD102" s="75"/>
      <c r="BT102" s="76"/>
      <c r="BV102" s="76"/>
      <c r="BW102" s="76"/>
      <c r="BX102" s="76"/>
      <c r="CL102" s="76"/>
      <c r="CM102" s="76"/>
    </row>
    <row r="103" spans="1:91" s="6" customFormat="1" ht="16.5" customHeight="1">
      <c r="A103" s="69"/>
      <c r="B103" s="70"/>
      <c r="C103" s="141"/>
      <c r="D103" s="490" t="s">
        <v>269</v>
      </c>
      <c r="E103" s="490"/>
      <c r="F103" s="490"/>
      <c r="G103" s="490"/>
      <c r="H103" s="490"/>
      <c r="I103" s="142"/>
      <c r="J103" s="490" t="s">
        <v>378</v>
      </c>
      <c r="K103" s="490"/>
      <c r="L103" s="490"/>
      <c r="M103" s="490"/>
      <c r="N103" s="490"/>
      <c r="O103" s="490"/>
      <c r="P103" s="490"/>
      <c r="Q103" s="490"/>
      <c r="R103" s="490"/>
      <c r="S103" s="490"/>
      <c r="T103" s="490"/>
      <c r="U103" s="490"/>
      <c r="V103" s="490"/>
      <c r="W103" s="490"/>
      <c r="X103" s="490"/>
      <c r="Y103" s="490"/>
      <c r="Z103" s="490"/>
      <c r="AA103" s="490"/>
      <c r="AB103" s="490"/>
      <c r="AC103" s="490"/>
      <c r="AD103" s="490"/>
      <c r="AE103" s="490"/>
      <c r="AF103" s="490"/>
      <c r="AG103" s="491">
        <f>'SO600-Komunikace a zpevn. ploch'!J30</f>
        <v>0</v>
      </c>
      <c r="AH103" s="492"/>
      <c r="AI103" s="492"/>
      <c r="AJ103" s="492"/>
      <c r="AK103" s="492"/>
      <c r="AL103" s="492"/>
      <c r="AM103" s="492"/>
      <c r="AN103" s="491">
        <f>'SO600-Komunikace a zpevn. ploch'!J39</f>
        <v>0</v>
      </c>
      <c r="AO103" s="492"/>
      <c r="AP103" s="492"/>
      <c r="AQ103" s="71" t="s">
        <v>79</v>
      </c>
      <c r="AR103" s="70"/>
      <c r="AS103" s="72">
        <v>0</v>
      </c>
      <c r="AT103" s="73" t="e">
        <f t="shared" si="0"/>
        <v>#REF!</v>
      </c>
      <c r="AU103" s="74" t="e">
        <f>#REF!</f>
        <v>#REF!</v>
      </c>
      <c r="AV103" s="73" t="e">
        <f>#REF!</f>
        <v>#REF!</v>
      </c>
      <c r="AW103" s="73" t="e">
        <f>#REF!</f>
        <v>#REF!</v>
      </c>
      <c r="AX103" s="73" t="e">
        <f>#REF!</f>
        <v>#REF!</v>
      </c>
      <c r="AY103" s="73" t="e">
        <f>#REF!</f>
        <v>#REF!</v>
      </c>
      <c r="AZ103" s="73" t="e">
        <f>#REF!</f>
        <v>#REF!</v>
      </c>
      <c r="BA103" s="73" t="e">
        <f>#REF!</f>
        <v>#REF!</v>
      </c>
      <c r="BB103" s="73" t="e">
        <f>#REF!</f>
        <v>#REF!</v>
      </c>
      <c r="BC103" s="73" t="e">
        <f>#REF!</f>
        <v>#REF!</v>
      </c>
      <c r="BD103" s="75" t="e">
        <f>#REF!</f>
        <v>#REF!</v>
      </c>
      <c r="BT103" s="76" t="s">
        <v>19</v>
      </c>
      <c r="BV103" s="76" t="s">
        <v>77</v>
      </c>
      <c r="BW103" s="76" t="s">
        <v>86</v>
      </c>
      <c r="BX103" s="76" t="s">
        <v>4</v>
      </c>
      <c r="CL103" s="76" t="s">
        <v>1</v>
      </c>
      <c r="CM103" s="76" t="s">
        <v>81</v>
      </c>
    </row>
    <row r="104" spans="1:91" s="1" customFormat="1" ht="15">
      <c r="B104" s="31"/>
      <c r="C104" s="143"/>
      <c r="D104" s="490" t="s">
        <v>808</v>
      </c>
      <c r="E104" s="490"/>
      <c r="F104" s="490"/>
      <c r="G104" s="490"/>
      <c r="H104" s="490"/>
      <c r="I104" s="142"/>
      <c r="J104" s="490" t="s">
        <v>807</v>
      </c>
      <c r="K104" s="490"/>
      <c r="L104" s="490"/>
      <c r="M104" s="490"/>
      <c r="N104" s="490"/>
      <c r="O104" s="490"/>
      <c r="P104" s="490"/>
      <c r="Q104" s="490"/>
      <c r="R104" s="490"/>
      <c r="S104" s="490"/>
      <c r="T104" s="490"/>
      <c r="U104" s="490"/>
      <c r="V104" s="490"/>
      <c r="W104" s="490"/>
      <c r="X104" s="490"/>
      <c r="Y104" s="490"/>
      <c r="Z104" s="490"/>
      <c r="AA104" s="490"/>
      <c r="AB104" s="490"/>
      <c r="AC104" s="490"/>
      <c r="AD104" s="490"/>
      <c r="AE104" s="490"/>
      <c r="AF104" s="490"/>
      <c r="AG104" s="491">
        <f>'SO700-ČTÚ'!J30</f>
        <v>0</v>
      </c>
      <c r="AH104" s="492"/>
      <c r="AI104" s="492"/>
      <c r="AJ104" s="492"/>
      <c r="AK104" s="492"/>
      <c r="AL104" s="492"/>
      <c r="AM104" s="492"/>
      <c r="AN104" s="491">
        <f>'SO700-ČTÚ'!J39</f>
        <v>0</v>
      </c>
      <c r="AO104" s="492"/>
      <c r="AP104" s="492"/>
      <c r="AR104" s="31"/>
    </row>
    <row r="105" spans="1:91" s="1" customFormat="1" ht="15">
      <c r="B105" s="31"/>
      <c r="C105" s="143"/>
      <c r="D105" s="490" t="s">
        <v>91</v>
      </c>
      <c r="E105" s="490"/>
      <c r="F105" s="490"/>
      <c r="G105" s="490"/>
      <c r="H105" s="490"/>
      <c r="I105" s="142"/>
      <c r="J105" s="490" t="s">
        <v>1259</v>
      </c>
      <c r="K105" s="524"/>
      <c r="L105" s="524"/>
      <c r="M105" s="524"/>
      <c r="N105" s="524"/>
      <c r="O105" s="524"/>
      <c r="P105" s="524"/>
      <c r="Q105" s="524"/>
      <c r="R105" s="524"/>
      <c r="S105" s="524"/>
      <c r="T105" s="524"/>
      <c r="U105" s="524"/>
      <c r="V105" s="524"/>
      <c r="W105" s="524"/>
      <c r="X105" s="524"/>
      <c r="Y105" s="524"/>
      <c r="Z105" s="524"/>
      <c r="AA105" s="524"/>
      <c r="AB105" s="524"/>
      <c r="AC105" s="524"/>
      <c r="AD105" s="524"/>
      <c r="AE105" s="524"/>
      <c r="AF105" s="524"/>
      <c r="AG105" s="491">
        <f>VRN!J30</f>
        <v>0</v>
      </c>
      <c r="AH105" s="492"/>
      <c r="AI105" s="492"/>
      <c r="AJ105" s="492"/>
      <c r="AK105" s="492"/>
      <c r="AL105" s="492"/>
      <c r="AM105" s="492"/>
      <c r="AN105" s="491">
        <f>VRN!J39</f>
        <v>0</v>
      </c>
      <c r="AO105" s="492"/>
      <c r="AP105" s="492"/>
      <c r="AR105" s="31"/>
    </row>
    <row r="106" spans="1:91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31"/>
    </row>
  </sheetData>
  <sheetProtection algorithmName="SHA-512" hashValue="N3qBLCPZgUj83IeAic5JdYX+G2Q9qK6s29e5D2FJ7MEZbQQf5MDUL5/+pBJurVnQ9YYRsyxtHO1BaNXHdWtw+g==" saltValue="eiOttw2fdisimxMA9HF/Bw==" spinCount="100000" sheet="1" objects="1" scenarios="1"/>
  <mergeCells count="82">
    <mergeCell ref="D105:H105"/>
    <mergeCell ref="J105:AF105"/>
    <mergeCell ref="AG105:AM105"/>
    <mergeCell ref="AN105:AP105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G99:AM99"/>
    <mergeCell ref="AN99:AP99"/>
    <mergeCell ref="D100:H100"/>
    <mergeCell ref="J100:AF100"/>
    <mergeCell ref="AG100:AM100"/>
    <mergeCell ref="AN100:AP100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104:H104"/>
    <mergeCell ref="J104:AF104"/>
    <mergeCell ref="AG104:AM104"/>
    <mergeCell ref="AN104:AP104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101:H101"/>
    <mergeCell ref="J101:AF101"/>
    <mergeCell ref="AG101:AM101"/>
    <mergeCell ref="AN101:AP101"/>
    <mergeCell ref="D103:H103"/>
    <mergeCell ref="J103:AF103"/>
    <mergeCell ref="AG103:AM103"/>
    <mergeCell ref="AN103:AP103"/>
    <mergeCell ref="D102:H102"/>
    <mergeCell ref="J102:AF102"/>
    <mergeCell ref="AG102:AM102"/>
    <mergeCell ref="AN102:AP102"/>
  </mergeCells>
  <pageMargins left="0.39370078740157483" right="0.39370078740157483" top="0.39370078740157483" bottom="0.39370078740157483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6C20-8370-4A08-9EBD-1F0193C1C979}">
  <dimension ref="B2:BL193"/>
  <sheetViews>
    <sheetView zoomScaleNormal="100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0" t="s">
        <v>417</v>
      </c>
      <c r="F9" s="533"/>
      <c r="G9" s="533"/>
      <c r="H9" s="533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7" t="str">
        <f>'Rekapitulace stavby'!E14</f>
        <v>Vyplň údaj</v>
      </c>
      <c r="F18" s="516"/>
      <c r="G18" s="516"/>
      <c r="H18" s="516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str">
        <f>E9</f>
        <v>SO600 - Komunikace a zpevněné plochy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SO600 - Komunikace a zpevněné plochy</v>
      </c>
      <c r="F121" s="533"/>
      <c r="G121" s="533"/>
      <c r="H121" s="533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J193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25"/>
      <c r="E130" s="426" t="s">
        <v>124</v>
      </c>
      <c r="F130" s="426" t="s">
        <v>185</v>
      </c>
      <c r="G130" s="426"/>
      <c r="H130" s="427"/>
      <c r="I130" s="144"/>
      <c r="J130" s="445">
        <f>J131+J135+J165+J169+J191</f>
        <v>0</v>
      </c>
      <c r="O130" s="108">
        <f>O131+O139+O143+O154+O178</f>
        <v>0</v>
      </c>
      <c r="Q130" s="108">
        <f>Q131+Q139+Q143+Q154+Q178</f>
        <v>3.2873600000000003E-2</v>
      </c>
      <c r="S130" s="109">
        <f>S131+S139+S143+S154+S178</f>
        <v>381.86375000000004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28"/>
      <c r="E131" s="429" t="s">
        <v>81</v>
      </c>
      <c r="F131" s="429" t="s">
        <v>204</v>
      </c>
      <c r="G131" s="429"/>
      <c r="H131" s="430"/>
      <c r="I131" s="133"/>
      <c r="J131" s="446">
        <f>J132</f>
        <v>0</v>
      </c>
      <c r="O131" s="108">
        <f>SUM(O132:O138)</f>
        <v>0</v>
      </c>
      <c r="Q131" s="108">
        <f>SUM(Q132:Q138)</f>
        <v>5.7599999999999997E-5</v>
      </c>
      <c r="S131" s="109">
        <f>SUM(S132:S138)</f>
        <v>10.680900000000001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431">
        <v>22</v>
      </c>
      <c r="E132" s="432" t="s">
        <v>872</v>
      </c>
      <c r="F132" s="432" t="s">
        <v>873</v>
      </c>
      <c r="G132" s="432" t="s">
        <v>137</v>
      </c>
      <c r="H132" s="433">
        <v>0.48</v>
      </c>
      <c r="I132" s="452">
        <v>0</v>
      </c>
      <c r="J132" s="447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5.7599999999999997E-5</v>
      </c>
      <c r="R132" s="114">
        <v>0.23</v>
      </c>
      <c r="S132" s="115">
        <f>R132*H132</f>
        <v>0.1104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434"/>
      <c r="E133" s="294"/>
      <c r="F133" s="294" t="s">
        <v>874</v>
      </c>
      <c r="G133" s="294"/>
      <c r="H133" s="435">
        <v>0.48</v>
      </c>
      <c r="I133" s="136"/>
      <c r="J133" s="448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36"/>
      <c r="E134" s="437"/>
      <c r="F134" s="437" t="s">
        <v>377</v>
      </c>
      <c r="G134" s="437"/>
      <c r="H134" s="438">
        <v>0.48</v>
      </c>
      <c r="I134" s="137"/>
      <c r="J134" s="449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12.75">
      <c r="B135" s="121"/>
      <c r="C135" s="293"/>
      <c r="D135" s="428"/>
      <c r="E135" s="429" t="s">
        <v>87</v>
      </c>
      <c r="F135" s="429" t="s">
        <v>206</v>
      </c>
      <c r="G135" s="429"/>
      <c r="H135" s="430"/>
      <c r="I135" s="133"/>
      <c r="J135" s="446">
        <f>SUM(J136:J162)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431">
        <v>7</v>
      </c>
      <c r="E136" s="432" t="s">
        <v>875</v>
      </c>
      <c r="F136" s="432" t="s">
        <v>876</v>
      </c>
      <c r="G136" s="432" t="s">
        <v>127</v>
      </c>
      <c r="H136" s="433">
        <v>307.93</v>
      </c>
      <c r="I136" s="452">
        <v>0</v>
      </c>
      <c r="J136" s="447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434"/>
      <c r="E137" s="294"/>
      <c r="F137" s="294" t="s">
        <v>877</v>
      </c>
      <c r="G137" s="294"/>
      <c r="H137" s="435">
        <v>36.450000000000003</v>
      </c>
      <c r="I137" s="136"/>
      <c r="J137" s="448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10.570500000000001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434"/>
      <c r="E138" s="294"/>
      <c r="F138" s="294" t="s">
        <v>878</v>
      </c>
      <c r="G138" s="294"/>
      <c r="H138" s="435">
        <v>259.52999999999997</v>
      </c>
      <c r="I138" s="136"/>
      <c r="J138" s="448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34"/>
      <c r="E139" s="294"/>
      <c r="F139" s="294" t="s">
        <v>879</v>
      </c>
      <c r="G139" s="294"/>
      <c r="H139" s="435">
        <v>11.95</v>
      </c>
      <c r="I139" s="136"/>
      <c r="J139" s="448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36"/>
      <c r="E140" s="437"/>
      <c r="F140" s="437" t="s">
        <v>377</v>
      </c>
      <c r="G140" s="437"/>
      <c r="H140" s="438">
        <v>307.93</v>
      </c>
      <c r="I140" s="137"/>
      <c r="J140" s="449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431">
        <v>8</v>
      </c>
      <c r="E141" s="432" t="s">
        <v>880</v>
      </c>
      <c r="F141" s="432" t="s">
        <v>881</v>
      </c>
      <c r="G141" s="432" t="s">
        <v>127</v>
      </c>
      <c r="H141" s="433">
        <v>307.93</v>
      </c>
      <c r="I141" s="452">
        <v>0</v>
      </c>
      <c r="J141" s="447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434"/>
      <c r="E142" s="294"/>
      <c r="F142" s="294" t="s">
        <v>877</v>
      </c>
      <c r="G142" s="294"/>
      <c r="H142" s="435">
        <v>36.450000000000003</v>
      </c>
      <c r="I142" s="136"/>
      <c r="J142" s="448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34"/>
      <c r="E143" s="294"/>
      <c r="F143" s="294" t="s">
        <v>878</v>
      </c>
      <c r="G143" s="294"/>
      <c r="H143" s="435">
        <v>259.52999999999997</v>
      </c>
      <c r="I143" s="136"/>
      <c r="J143" s="448"/>
      <c r="O143" s="108">
        <f>SUM(O144:O153)</f>
        <v>0</v>
      </c>
      <c r="Q143" s="108">
        <f>SUM(Q144:Q153)</f>
        <v>3.2816000000000005E-2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34"/>
      <c r="E144" s="294"/>
      <c r="F144" s="294" t="s">
        <v>879</v>
      </c>
      <c r="G144" s="294"/>
      <c r="H144" s="435">
        <v>11.95</v>
      </c>
      <c r="I144" s="136"/>
      <c r="J144" s="448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436"/>
      <c r="E145" s="437"/>
      <c r="F145" s="437" t="s">
        <v>377</v>
      </c>
      <c r="G145" s="437"/>
      <c r="H145" s="438">
        <v>307.93</v>
      </c>
      <c r="I145" s="137"/>
      <c r="J145" s="449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293"/>
      <c r="D146" s="431">
        <v>9</v>
      </c>
      <c r="E146" s="432" t="s">
        <v>882</v>
      </c>
      <c r="F146" s="432" t="s">
        <v>883</v>
      </c>
      <c r="G146" s="432" t="s">
        <v>127</v>
      </c>
      <c r="H146" s="433">
        <v>22.98</v>
      </c>
      <c r="I146" s="452">
        <v>0</v>
      </c>
      <c r="J146" s="447">
        <f>H146*I146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34"/>
      <c r="E147" s="294"/>
      <c r="F147" s="294" t="s">
        <v>884</v>
      </c>
      <c r="G147" s="294"/>
      <c r="H147" s="435">
        <v>22.98</v>
      </c>
      <c r="I147" s="136"/>
      <c r="J147" s="448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436"/>
      <c r="E148" s="437"/>
      <c r="F148" s="437" t="s">
        <v>377</v>
      </c>
      <c r="G148" s="437"/>
      <c r="H148" s="438">
        <v>22.98</v>
      </c>
      <c r="I148" s="137"/>
      <c r="J148" s="449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39">
        <v>10</v>
      </c>
      <c r="E149" s="440" t="s">
        <v>412</v>
      </c>
      <c r="F149" s="440" t="s">
        <v>413</v>
      </c>
      <c r="G149" s="440" t="s">
        <v>127</v>
      </c>
      <c r="H149" s="441">
        <v>23.44</v>
      </c>
      <c r="I149" s="452">
        <v>0</v>
      </c>
      <c r="J149" s="45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36"/>
      <c r="E150" s="437"/>
      <c r="F150" s="437" t="s">
        <v>885</v>
      </c>
      <c r="G150" s="437"/>
      <c r="H150" s="438">
        <v>23.44</v>
      </c>
      <c r="I150" s="137"/>
      <c r="J150" s="449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3.2816000000000005E-2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431">
        <v>6</v>
      </c>
      <c r="E151" s="432" t="s">
        <v>886</v>
      </c>
      <c r="F151" s="432" t="s">
        <v>887</v>
      </c>
      <c r="G151" s="432" t="s">
        <v>127</v>
      </c>
      <c r="H151" s="433">
        <v>307.93</v>
      </c>
      <c r="I151" s="452">
        <v>0</v>
      </c>
      <c r="J151" s="447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34"/>
      <c r="E152" s="294"/>
      <c r="F152" s="294" t="s">
        <v>877</v>
      </c>
      <c r="G152" s="294"/>
      <c r="H152" s="435">
        <v>36.450000000000003</v>
      </c>
      <c r="I152" s="136"/>
      <c r="J152" s="448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34"/>
      <c r="E153" s="294"/>
      <c r="F153" s="294" t="s">
        <v>878</v>
      </c>
      <c r="G153" s="294"/>
      <c r="H153" s="435">
        <v>259.52999999999997</v>
      </c>
      <c r="I153" s="136"/>
      <c r="J153" s="448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34"/>
      <c r="E154" s="294"/>
      <c r="F154" s="294" t="s">
        <v>879</v>
      </c>
      <c r="G154" s="294"/>
      <c r="H154" s="435">
        <v>11.95</v>
      </c>
      <c r="I154" s="136"/>
      <c r="J154" s="448"/>
      <c r="O154" s="108">
        <f>SUM(O155:O177)</f>
        <v>0</v>
      </c>
      <c r="Q154" s="108">
        <f>SUM(Q155:Q177)</f>
        <v>0</v>
      </c>
      <c r="S154" s="109">
        <f>SUM(S155:S177)</f>
        <v>371.18285000000003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12">
      <c r="B155" s="112"/>
      <c r="C155" s="293"/>
      <c r="D155" s="436"/>
      <c r="E155" s="437"/>
      <c r="F155" s="437" t="s">
        <v>377</v>
      </c>
      <c r="G155" s="437"/>
      <c r="H155" s="438">
        <v>307.93</v>
      </c>
      <c r="I155" s="137"/>
      <c r="J155" s="449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361.81775000000005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39">
        <v>2</v>
      </c>
      <c r="E156" s="440" t="s">
        <v>888</v>
      </c>
      <c r="F156" s="440" t="s">
        <v>889</v>
      </c>
      <c r="G156" s="440" t="s">
        <v>127</v>
      </c>
      <c r="H156" s="441">
        <v>12.189</v>
      </c>
      <c r="I156" s="452">
        <v>0</v>
      </c>
      <c r="J156" s="450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34"/>
      <c r="E157" s="294"/>
      <c r="F157" s="294" t="s">
        <v>879</v>
      </c>
      <c r="G157" s="294"/>
      <c r="H157" s="435">
        <v>11.95</v>
      </c>
      <c r="I157" s="136"/>
      <c r="J157" s="448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436"/>
      <c r="E158" s="437"/>
      <c r="F158" s="437" t="s">
        <v>377</v>
      </c>
      <c r="G158" s="437"/>
      <c r="H158" s="438">
        <v>11.95</v>
      </c>
      <c r="I158" s="137"/>
      <c r="J158" s="449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439">
        <v>4</v>
      </c>
      <c r="E159" s="440" t="s">
        <v>890</v>
      </c>
      <c r="F159" s="440" t="s">
        <v>891</v>
      </c>
      <c r="G159" s="440" t="s">
        <v>127</v>
      </c>
      <c r="H159" s="441">
        <v>37.179000000000002</v>
      </c>
      <c r="I159" s="452">
        <v>0</v>
      </c>
      <c r="J159" s="45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293"/>
      <c r="D160" s="434"/>
      <c r="E160" s="294"/>
      <c r="F160" s="294" t="s">
        <v>877</v>
      </c>
      <c r="G160" s="294"/>
      <c r="H160" s="435">
        <v>36.450000000000003</v>
      </c>
      <c r="I160" s="136"/>
      <c r="J160" s="448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436"/>
      <c r="E161" s="437"/>
      <c r="F161" s="437" t="s">
        <v>377</v>
      </c>
      <c r="G161" s="437"/>
      <c r="H161" s="438">
        <v>36.450000000000003</v>
      </c>
      <c r="I161" s="137"/>
      <c r="J161" s="449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439">
        <v>5</v>
      </c>
      <c r="E162" s="440" t="s">
        <v>414</v>
      </c>
      <c r="F162" s="440" t="s">
        <v>892</v>
      </c>
      <c r="G162" s="440" t="s">
        <v>127</v>
      </c>
      <c r="H162" s="441">
        <v>264.721</v>
      </c>
      <c r="I162" s="452">
        <v>0</v>
      </c>
      <c r="J162" s="45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434"/>
      <c r="E163" s="294"/>
      <c r="F163" s="294" t="s">
        <v>878</v>
      </c>
      <c r="G163" s="294"/>
      <c r="H163" s="435">
        <v>259.52999999999997</v>
      </c>
      <c r="I163" s="136"/>
      <c r="J163" s="448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436"/>
      <c r="E164" s="437"/>
      <c r="F164" s="437" t="s">
        <v>377</v>
      </c>
      <c r="G164" s="437"/>
      <c r="H164" s="438">
        <v>259.52999999999997</v>
      </c>
      <c r="I164" s="137"/>
      <c r="J164" s="449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12.75">
      <c r="B165" s="124"/>
      <c r="C165" s="293"/>
      <c r="D165" s="428"/>
      <c r="E165" s="429" t="s">
        <v>88</v>
      </c>
      <c r="F165" s="429" t="s">
        <v>188</v>
      </c>
      <c r="G165" s="429"/>
      <c r="H165" s="430"/>
      <c r="I165" s="133"/>
      <c r="J165" s="446">
        <f>J166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293"/>
      <c r="D166" s="431">
        <v>11</v>
      </c>
      <c r="E166" s="432" t="s">
        <v>893</v>
      </c>
      <c r="F166" s="432" t="s">
        <v>894</v>
      </c>
      <c r="G166" s="432" t="s">
        <v>127</v>
      </c>
      <c r="H166" s="433">
        <v>151.05000000000001</v>
      </c>
      <c r="I166" s="452">
        <v>0</v>
      </c>
      <c r="J166" s="447">
        <f>H166*I166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9.3651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434"/>
      <c r="E167" s="294"/>
      <c r="F167" s="294" t="s">
        <v>895</v>
      </c>
      <c r="G167" s="294"/>
      <c r="H167" s="435">
        <v>151.05000000000001</v>
      </c>
      <c r="I167" s="136"/>
      <c r="J167" s="448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436"/>
      <c r="E168" s="437"/>
      <c r="F168" s="437" t="s">
        <v>377</v>
      </c>
      <c r="G168" s="437"/>
      <c r="H168" s="438">
        <v>151.05000000000001</v>
      </c>
      <c r="I168" s="137"/>
      <c r="J168" s="449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293"/>
      <c r="D169" s="428"/>
      <c r="E169" s="429" t="s">
        <v>90</v>
      </c>
      <c r="F169" s="429" t="s">
        <v>189</v>
      </c>
      <c r="G169" s="429"/>
      <c r="H169" s="430"/>
      <c r="I169" s="133"/>
      <c r="J169" s="446">
        <f>SUM(J170:J188)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293"/>
      <c r="D170" s="431">
        <v>18</v>
      </c>
      <c r="E170" s="432" t="s">
        <v>896</v>
      </c>
      <c r="F170" s="432" t="s">
        <v>897</v>
      </c>
      <c r="G170" s="432" t="s">
        <v>132</v>
      </c>
      <c r="H170" s="433">
        <v>2</v>
      </c>
      <c r="I170" s="452">
        <v>0</v>
      </c>
      <c r="J170" s="447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439">
        <v>19</v>
      </c>
      <c r="E171" s="440" t="s">
        <v>898</v>
      </c>
      <c r="F171" s="440" t="s">
        <v>899</v>
      </c>
      <c r="G171" s="440" t="s">
        <v>132</v>
      </c>
      <c r="H171" s="441">
        <v>2</v>
      </c>
      <c r="I171" s="452">
        <v>0</v>
      </c>
      <c r="J171" s="45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22.5">
      <c r="B172" s="121"/>
      <c r="C172" s="293"/>
      <c r="D172" s="431">
        <v>20</v>
      </c>
      <c r="E172" s="432" t="s">
        <v>900</v>
      </c>
      <c r="F172" s="432" t="s">
        <v>901</v>
      </c>
      <c r="G172" s="432" t="s">
        <v>132</v>
      </c>
      <c r="H172" s="433">
        <v>2</v>
      </c>
      <c r="I172" s="452">
        <v>0</v>
      </c>
      <c r="J172" s="447">
        <f>H172*I172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439">
        <v>21</v>
      </c>
      <c r="E173" s="440" t="s">
        <v>902</v>
      </c>
      <c r="F173" s="440" t="s">
        <v>903</v>
      </c>
      <c r="G173" s="440" t="s">
        <v>132</v>
      </c>
      <c r="H173" s="441">
        <v>2</v>
      </c>
      <c r="I173" s="452">
        <v>0</v>
      </c>
      <c r="J173" s="450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431">
        <v>16</v>
      </c>
      <c r="E174" s="432" t="s">
        <v>415</v>
      </c>
      <c r="F174" s="432" t="s">
        <v>416</v>
      </c>
      <c r="G174" s="432" t="s">
        <v>130</v>
      </c>
      <c r="H174" s="433">
        <v>70</v>
      </c>
      <c r="I174" s="452">
        <v>0</v>
      </c>
      <c r="J174" s="447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293"/>
      <c r="D175" s="434"/>
      <c r="E175" s="294"/>
      <c r="F175" s="294" t="s">
        <v>904</v>
      </c>
      <c r="G175" s="294"/>
      <c r="H175" s="435">
        <v>70</v>
      </c>
      <c r="I175" s="136"/>
      <c r="J175" s="448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436"/>
      <c r="E176" s="437"/>
      <c r="F176" s="437" t="s">
        <v>377</v>
      </c>
      <c r="G176" s="437"/>
      <c r="H176" s="438">
        <v>70</v>
      </c>
      <c r="I176" s="137"/>
      <c r="J176" s="449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293"/>
      <c r="D177" s="431">
        <v>12</v>
      </c>
      <c r="E177" s="432" t="s">
        <v>905</v>
      </c>
      <c r="F177" s="432" t="s">
        <v>906</v>
      </c>
      <c r="G177" s="432" t="s">
        <v>130</v>
      </c>
      <c r="H177" s="433">
        <v>277.68</v>
      </c>
      <c r="I177" s="452">
        <v>0</v>
      </c>
      <c r="J177" s="447">
        <f>H177*I177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434"/>
      <c r="E178" s="294"/>
      <c r="F178" s="294" t="s">
        <v>907</v>
      </c>
      <c r="G178" s="294"/>
      <c r="H178" s="435">
        <v>12.93</v>
      </c>
      <c r="I178" s="136"/>
      <c r="J178" s="448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434"/>
      <c r="E179" s="294"/>
      <c r="F179" s="294" t="s">
        <v>908</v>
      </c>
      <c r="G179" s="294"/>
      <c r="H179" s="435">
        <v>49.24</v>
      </c>
      <c r="I179" s="136"/>
      <c r="J179" s="448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293"/>
      <c r="D180" s="434"/>
      <c r="E180" s="294"/>
      <c r="F180" s="294" t="s">
        <v>909</v>
      </c>
      <c r="G180" s="294"/>
      <c r="H180" s="435">
        <v>215.51</v>
      </c>
      <c r="I180" s="136"/>
      <c r="J180" s="448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436"/>
      <c r="E181" s="437"/>
      <c r="F181" s="437" t="s">
        <v>377</v>
      </c>
      <c r="G181" s="437"/>
      <c r="H181" s="438">
        <v>277.68</v>
      </c>
      <c r="I181" s="137"/>
      <c r="J181" s="449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293"/>
      <c r="D182" s="439">
        <v>13</v>
      </c>
      <c r="E182" s="440" t="s">
        <v>910</v>
      </c>
      <c r="F182" s="440" t="s">
        <v>911</v>
      </c>
      <c r="G182" s="440" t="s">
        <v>130</v>
      </c>
      <c r="H182" s="441">
        <v>13.189</v>
      </c>
      <c r="I182" s="452">
        <v>0</v>
      </c>
      <c r="J182" s="450">
        <f>H182*I182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434"/>
      <c r="E183" s="294"/>
      <c r="F183" s="294" t="s">
        <v>907</v>
      </c>
      <c r="G183" s="294"/>
      <c r="H183" s="435">
        <v>12.93</v>
      </c>
      <c r="I183" s="136"/>
      <c r="J183" s="448"/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293"/>
      <c r="D184" s="436"/>
      <c r="E184" s="437"/>
      <c r="F184" s="437" t="s">
        <v>377</v>
      </c>
      <c r="G184" s="437"/>
      <c r="H184" s="438">
        <v>12.93</v>
      </c>
      <c r="I184" s="137"/>
      <c r="J184" s="449"/>
      <c r="O184" s="108">
        <f>SUM(O185:O193)</f>
        <v>0</v>
      </c>
      <c r="Q184" s="108">
        <f>SUM(Q185:Q193)</f>
        <v>0</v>
      </c>
      <c r="S184" s="109">
        <f>SUM(S185:S193)</f>
        <v>3.1595537499999997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SUM(BJ185:BJ193)</f>
        <v>0</v>
      </c>
    </row>
    <row r="185" spans="2:64" s="1" customFormat="1" ht="12">
      <c r="B185" s="112"/>
      <c r="C185" s="293"/>
      <c r="D185" s="439">
        <v>14</v>
      </c>
      <c r="E185" s="440" t="s">
        <v>912</v>
      </c>
      <c r="F185" s="440" t="s">
        <v>913</v>
      </c>
      <c r="G185" s="440" t="s">
        <v>130</v>
      </c>
      <c r="H185" s="441">
        <v>50.225000000000001</v>
      </c>
      <c r="I185" s="452">
        <v>0</v>
      </c>
      <c r="J185" s="450">
        <f>H185*I185</f>
        <v>0</v>
      </c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0.86437224999999995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434"/>
      <c r="E186" s="294"/>
      <c r="F186" s="294" t="s">
        <v>908</v>
      </c>
      <c r="G186" s="294"/>
      <c r="H186" s="435">
        <v>49.24</v>
      </c>
      <c r="I186" s="136"/>
      <c r="J186" s="448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436"/>
      <c r="E187" s="437"/>
      <c r="F187" s="437" t="s">
        <v>377</v>
      </c>
      <c r="G187" s="437"/>
      <c r="H187" s="438">
        <v>49.24</v>
      </c>
      <c r="I187" s="137"/>
      <c r="J187" s="449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439">
        <v>15</v>
      </c>
      <c r="E188" s="440" t="s">
        <v>914</v>
      </c>
      <c r="F188" s="440" t="s">
        <v>915</v>
      </c>
      <c r="G188" s="440" t="s">
        <v>130</v>
      </c>
      <c r="H188" s="441">
        <v>219.82</v>
      </c>
      <c r="I188" s="452">
        <v>0</v>
      </c>
      <c r="J188" s="450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293"/>
      <c r="D189" s="434"/>
      <c r="E189" s="294"/>
      <c r="F189" s="294" t="s">
        <v>909</v>
      </c>
      <c r="G189" s="294"/>
      <c r="H189" s="435">
        <v>215.51</v>
      </c>
      <c r="I189" s="136"/>
      <c r="J189" s="448"/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2.2951815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436"/>
      <c r="E190" s="437"/>
      <c r="F190" s="437" t="s">
        <v>377</v>
      </c>
      <c r="G190" s="437"/>
      <c r="H190" s="438">
        <v>215.51</v>
      </c>
      <c r="I190" s="137"/>
      <c r="J190" s="449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12.75">
      <c r="B191" s="121"/>
      <c r="C191" s="293"/>
      <c r="D191" s="428"/>
      <c r="E191" s="429" t="s">
        <v>176</v>
      </c>
      <c r="F191" s="429" t="s">
        <v>215</v>
      </c>
      <c r="G191" s="429"/>
      <c r="H191" s="430"/>
      <c r="I191" s="133"/>
      <c r="J191" s="446">
        <f>J192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431">
        <v>17</v>
      </c>
      <c r="E192" s="432" t="s">
        <v>342</v>
      </c>
      <c r="F192" s="432" t="s">
        <v>916</v>
      </c>
      <c r="G192" s="432" t="s">
        <v>142</v>
      </c>
      <c r="H192" s="433">
        <v>207.03</v>
      </c>
      <c r="I192" s="452">
        <v>0</v>
      </c>
      <c r="J192" s="447">
        <f>H192*I192</f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50" s="13" customFormat="1" ht="15">
      <c r="B193" s="121"/>
      <c r="C193" s="293"/>
      <c r="D193" s="442"/>
      <c r="E193" s="443"/>
      <c r="F193" s="443" t="s">
        <v>202</v>
      </c>
      <c r="G193" s="443"/>
      <c r="H193" s="444"/>
      <c r="I193" s="145"/>
      <c r="J193" s="451">
        <f>J130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</sheetData>
  <sheetProtection algorithmName="SHA-512" hashValue="J6wQtMvz2g/Qrg0AU/xFyw8jstrR6wc+FoV/J16u9rXqwXoD3+1Z5+yue7bbR9Q8/PMU3uZpNnD+T+ujTgIgyA==" saltValue="7D4kEZLm01MKbJPy949VXQ==" spinCount="100000" sheet="1" objects="1" scenarios="1"/>
  <mergeCells count="9">
    <mergeCell ref="K2:U2"/>
    <mergeCell ref="E119:H119"/>
    <mergeCell ref="E121:H121"/>
    <mergeCell ref="E85:H85"/>
    <mergeCell ref="E87:H87"/>
    <mergeCell ref="E7:H7"/>
    <mergeCell ref="E9:H9"/>
    <mergeCell ref="E18:H18"/>
    <mergeCell ref="E27:H27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2" min="2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9BB0-550E-4196-A183-AC1157A5887D}">
  <dimension ref="B2:BL160"/>
  <sheetViews>
    <sheetView topLeftCell="A130" zoomScaleNormal="100" workbookViewId="0">
      <selection activeCell="Y150" sqref="Y15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9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0" t="s">
        <v>947</v>
      </c>
      <c r="F9" s="533"/>
      <c r="G9" s="533"/>
      <c r="H9" s="533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40" t="str">
        <f>'Rekapitulace stavby'!E14</f>
        <v>Vyplň údaj</v>
      </c>
      <c r="F18" s="516"/>
      <c r="G18" s="516"/>
      <c r="H18" s="516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str">
        <f>E9</f>
        <v>SO700 - Čisté terénní úpravy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SO700 - Čisté terénní úpravy</v>
      </c>
      <c r="F121" s="533"/>
      <c r="G121" s="533"/>
      <c r="H121" s="533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J160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J131+J158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SUM(J132:J157)</f>
        <v>0</v>
      </c>
      <c r="O131" s="108">
        <f>SUM(O132:O138)</f>
        <v>0</v>
      </c>
      <c r="Q131" s="108">
        <f>SUM(Q132:Q138)</f>
        <v>9.4363200000000008E-2</v>
      </c>
      <c r="S131" s="109">
        <f>SUM(S132:S138)</f>
        <v>233.02800000000002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3</v>
      </c>
      <c r="E132" s="395" t="s">
        <v>917</v>
      </c>
      <c r="F132" s="395" t="s">
        <v>918</v>
      </c>
      <c r="G132" s="395" t="s">
        <v>127</v>
      </c>
      <c r="H132" s="396">
        <v>786.36</v>
      </c>
      <c r="I132" s="413">
        <v>0</v>
      </c>
      <c r="J132" s="390">
        <f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9.4363200000000008E-2</v>
      </c>
      <c r="R132" s="114">
        <v>0.23</v>
      </c>
      <c r="S132" s="115">
        <f>R132*H132</f>
        <v>180.86280000000002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919</v>
      </c>
      <c r="G133" s="398"/>
      <c r="H133" s="399">
        <v>786.36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377</v>
      </c>
      <c r="G134" s="401"/>
      <c r="H134" s="402">
        <v>786.36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415">
        <v>4</v>
      </c>
      <c r="E135" s="416" t="s">
        <v>920</v>
      </c>
      <c r="F135" s="416" t="s">
        <v>921</v>
      </c>
      <c r="G135" s="416" t="s">
        <v>268</v>
      </c>
      <c r="H135" s="417">
        <v>31.454000000000001</v>
      </c>
      <c r="I135" s="413">
        <v>0</v>
      </c>
      <c r="J135" s="414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400"/>
      <c r="E136" s="401"/>
      <c r="F136" s="401" t="s">
        <v>922</v>
      </c>
      <c r="G136" s="401"/>
      <c r="H136" s="402">
        <v>31.454000000000001</v>
      </c>
      <c r="I136" s="156"/>
      <c r="J136" s="392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293"/>
      <c r="D137" s="394">
        <v>1</v>
      </c>
      <c r="E137" s="395" t="s">
        <v>923</v>
      </c>
      <c r="F137" s="395" t="s">
        <v>924</v>
      </c>
      <c r="G137" s="395" t="s">
        <v>127</v>
      </c>
      <c r="H137" s="396">
        <v>179.88</v>
      </c>
      <c r="I137" s="413">
        <v>0</v>
      </c>
      <c r="J137" s="390">
        <f>H137*I137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52.165199999999992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925</v>
      </c>
      <c r="G138" s="398"/>
      <c r="H138" s="399">
        <v>179.88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377</v>
      </c>
      <c r="G139" s="401"/>
      <c r="H139" s="402">
        <v>179.88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15">
        <v>2</v>
      </c>
      <c r="E140" s="416" t="s">
        <v>926</v>
      </c>
      <c r="F140" s="416" t="s">
        <v>927</v>
      </c>
      <c r="G140" s="416" t="s">
        <v>127</v>
      </c>
      <c r="H140" s="417">
        <v>197.86799999999999</v>
      </c>
      <c r="I140" s="413">
        <v>0</v>
      </c>
      <c r="J140" s="414">
        <f>H140*I140</f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293"/>
      <c r="D141" s="400"/>
      <c r="E141" s="401"/>
      <c r="F141" s="401" t="s">
        <v>928</v>
      </c>
      <c r="G141" s="401"/>
      <c r="H141" s="402">
        <v>197.86799999999999</v>
      </c>
      <c r="I141" s="156"/>
      <c r="J141" s="392"/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4">
        <v>5</v>
      </c>
      <c r="E142" s="395" t="s">
        <v>929</v>
      </c>
      <c r="F142" s="395" t="s">
        <v>930</v>
      </c>
      <c r="G142" s="395" t="s">
        <v>127</v>
      </c>
      <c r="H142" s="396">
        <v>7.28</v>
      </c>
      <c r="I142" s="413">
        <v>0</v>
      </c>
      <c r="J142" s="390">
        <f>H142*I142</f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397"/>
      <c r="E143" s="398"/>
      <c r="F143" s="398" t="s">
        <v>931</v>
      </c>
      <c r="G143" s="398"/>
      <c r="H143" s="399">
        <v>7.28</v>
      </c>
      <c r="I143" s="155"/>
      <c r="J143" s="391"/>
      <c r="O143" s="108">
        <f>SUM(O144:O153)</f>
        <v>0</v>
      </c>
      <c r="Q143" s="108">
        <f>SUM(Q144:Q153)</f>
        <v>9.7999999999999997E-3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00"/>
      <c r="E144" s="401"/>
      <c r="F144" s="401" t="s">
        <v>377</v>
      </c>
      <c r="G144" s="401"/>
      <c r="H144" s="402">
        <v>7.28</v>
      </c>
      <c r="I144" s="156"/>
      <c r="J144" s="392"/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293"/>
      <c r="D145" s="394">
        <v>8</v>
      </c>
      <c r="E145" s="395" t="s">
        <v>932</v>
      </c>
      <c r="F145" s="395" t="s">
        <v>933</v>
      </c>
      <c r="G145" s="395" t="s">
        <v>132</v>
      </c>
      <c r="H145" s="396">
        <v>54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397"/>
      <c r="E146" s="398"/>
      <c r="F146" s="398" t="s">
        <v>934</v>
      </c>
      <c r="G146" s="398"/>
      <c r="H146" s="399">
        <v>54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00"/>
      <c r="E147" s="401"/>
      <c r="F147" s="401" t="s">
        <v>377</v>
      </c>
      <c r="G147" s="401"/>
      <c r="H147" s="402">
        <v>54</v>
      </c>
      <c r="I147" s="156"/>
      <c r="J147" s="392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293"/>
      <c r="D148" s="394">
        <v>9</v>
      </c>
      <c r="E148" s="395" t="s">
        <v>935</v>
      </c>
      <c r="F148" s="395" t="s">
        <v>936</v>
      </c>
      <c r="G148" s="395" t="s">
        <v>132</v>
      </c>
      <c r="H148" s="396">
        <v>7</v>
      </c>
      <c r="I148" s="413">
        <v>0</v>
      </c>
      <c r="J148" s="390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397"/>
      <c r="E149" s="398"/>
      <c r="F149" s="398" t="s">
        <v>937</v>
      </c>
      <c r="G149" s="398"/>
      <c r="H149" s="399">
        <v>7</v>
      </c>
      <c r="I149" s="155"/>
      <c r="J149" s="391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00"/>
      <c r="E150" s="401"/>
      <c r="F150" s="401" t="s">
        <v>377</v>
      </c>
      <c r="G150" s="401"/>
      <c r="H150" s="402">
        <v>7</v>
      </c>
      <c r="I150" s="156"/>
      <c r="J150" s="392"/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9.7999999999999997E-3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394">
        <v>6</v>
      </c>
      <c r="E151" s="395" t="s">
        <v>938</v>
      </c>
      <c r="F151" s="395" t="s">
        <v>939</v>
      </c>
      <c r="G151" s="395" t="s">
        <v>132</v>
      </c>
      <c r="H151" s="396">
        <v>54</v>
      </c>
      <c r="I151" s="413">
        <v>0</v>
      </c>
      <c r="J151" s="390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97"/>
      <c r="E152" s="398"/>
      <c r="F152" s="398" t="s">
        <v>940</v>
      </c>
      <c r="G152" s="398"/>
      <c r="H152" s="399">
        <v>54</v>
      </c>
      <c r="I152" s="155"/>
      <c r="J152" s="391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00"/>
      <c r="E153" s="401"/>
      <c r="F153" s="401" t="s">
        <v>377</v>
      </c>
      <c r="G153" s="401"/>
      <c r="H153" s="402">
        <v>54</v>
      </c>
      <c r="I153" s="156"/>
      <c r="J153" s="39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15">
        <v>7</v>
      </c>
      <c r="E154" s="416" t="s">
        <v>941</v>
      </c>
      <c r="F154" s="416" t="s">
        <v>1619</v>
      </c>
      <c r="G154" s="416" t="s">
        <v>132</v>
      </c>
      <c r="H154" s="417">
        <v>54</v>
      </c>
      <c r="I154" s="413">
        <v>0</v>
      </c>
      <c r="J154" s="414">
        <f>H154*I154</f>
        <v>0</v>
      </c>
      <c r="O154" s="108">
        <f>SUM(O155:O160)</f>
        <v>0</v>
      </c>
      <c r="Q154" s="108">
        <f>SUM(Q155:Q160)</f>
        <v>0</v>
      </c>
      <c r="S154" s="109">
        <f>SUM(S155:S160)</f>
        <v>8.2249999999999996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SUM(BJ155:BJ160)</f>
        <v>0</v>
      </c>
    </row>
    <row r="155" spans="2:64" s="1" customFormat="1" ht="22.5">
      <c r="B155" s="112"/>
      <c r="C155" s="293"/>
      <c r="D155" s="394">
        <v>10</v>
      </c>
      <c r="E155" s="395" t="s">
        <v>409</v>
      </c>
      <c r="F155" s="395" t="s">
        <v>942</v>
      </c>
      <c r="G155" s="395" t="s">
        <v>132</v>
      </c>
      <c r="H155" s="396">
        <v>7</v>
      </c>
      <c r="I155" s="413">
        <v>0</v>
      </c>
      <c r="J155" s="390">
        <f>H155*I155</f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8.2249999999999996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15">
        <v>11</v>
      </c>
      <c r="E156" s="416" t="s">
        <v>943</v>
      </c>
      <c r="F156" s="416" t="s">
        <v>1618</v>
      </c>
      <c r="G156" s="416" t="s">
        <v>132</v>
      </c>
      <c r="H156" s="417">
        <v>3</v>
      </c>
      <c r="I156" s="413">
        <v>0</v>
      </c>
      <c r="J156" s="414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15">
        <v>12</v>
      </c>
      <c r="E157" s="416" t="s">
        <v>944</v>
      </c>
      <c r="F157" s="416" t="s">
        <v>1689</v>
      </c>
      <c r="G157" s="416" t="s">
        <v>132</v>
      </c>
      <c r="H157" s="417">
        <v>4</v>
      </c>
      <c r="I157" s="413">
        <v>0</v>
      </c>
      <c r="J157" s="414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12.75">
      <c r="B158" s="121"/>
      <c r="C158" s="293"/>
      <c r="D158" s="403"/>
      <c r="E158" s="404" t="s">
        <v>176</v>
      </c>
      <c r="F158" s="404" t="s">
        <v>215</v>
      </c>
      <c r="G158" s="404"/>
      <c r="H158" s="405"/>
      <c r="I158" s="154"/>
      <c r="J158" s="389">
        <f>J159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 ht="22.5">
      <c r="B159" s="121"/>
      <c r="C159" s="293"/>
      <c r="D159" s="394">
        <v>13</v>
      </c>
      <c r="E159" s="395" t="s">
        <v>945</v>
      </c>
      <c r="F159" s="395" t="s">
        <v>946</v>
      </c>
      <c r="G159" s="395" t="s">
        <v>142</v>
      </c>
      <c r="H159" s="396">
        <v>1.4219999999999999</v>
      </c>
      <c r="I159" s="413">
        <v>0</v>
      </c>
      <c r="J159" s="39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2" customFormat="1" ht="15">
      <c r="B160" s="118"/>
      <c r="C160" s="293"/>
      <c r="D160" s="406"/>
      <c r="E160" s="407"/>
      <c r="F160" s="407" t="s">
        <v>202</v>
      </c>
      <c r="G160" s="407"/>
      <c r="H160" s="408"/>
      <c r="I160" s="157"/>
      <c r="J160" s="393">
        <f>J130</f>
        <v>0</v>
      </c>
      <c r="S160" s="120"/>
      <c r="AS160" s="119" t="s">
        <v>129</v>
      </c>
      <c r="AT160" s="119" t="s">
        <v>81</v>
      </c>
      <c r="AU160" s="12" t="s">
        <v>19</v>
      </c>
      <c r="AV160" s="12" t="s">
        <v>31</v>
      </c>
      <c r="AW160" s="12" t="s">
        <v>75</v>
      </c>
      <c r="AX160" s="119" t="s">
        <v>125</v>
      </c>
    </row>
  </sheetData>
  <sheetProtection algorithmName="SHA-512" hashValue="RAQdNbHTxxZrnrig3UssGJfE9+8S1ZRycoSM0/L2XHbs9X4RYL50B7LJDseXaDfQD5v8hpWhzmVOpeOvNX15hQ==" saltValue="DnmeiflAHeyrS/SUytD78w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7" orientation="portrait" r:id="rId1"/>
  <rowBreaks count="1" manualBreakCount="1">
    <brk id="111" min="2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4B6BB-E33E-4425-A0EC-DD3ACEE96D4E}">
  <dimension ref="B2:BL143"/>
  <sheetViews>
    <sheetView topLeftCell="A124" zoomScaleNormal="100" workbookViewId="0">
      <selection activeCell="A137" sqref="A137:XFD13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0" t="s">
        <v>1259</v>
      </c>
      <c r="F9" s="533"/>
      <c r="G9" s="533"/>
      <c r="H9" s="533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7" t="str">
        <f>'Rekapitulace stavby'!E14</f>
        <v>Vyplň údaj</v>
      </c>
      <c r="F18" s="516"/>
      <c r="G18" s="516"/>
      <c r="H18" s="516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str">
        <f>E9</f>
        <v>Vedlejší rozpočtové náklady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J143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Vedlejší rozpočtové náklady</v>
      </c>
      <c r="F121" s="533"/>
      <c r="G121" s="533"/>
      <c r="H121" s="533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J143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295"/>
      <c r="E130" s="296" t="s">
        <v>91</v>
      </c>
      <c r="F130" s="296" t="s">
        <v>336</v>
      </c>
      <c r="G130" s="296"/>
      <c r="H130" s="297"/>
      <c r="I130" s="298"/>
      <c r="J130" s="298">
        <f>J143</f>
        <v>0</v>
      </c>
      <c r="O130" s="108" t="e">
        <f>O131+O143+#REF!+#REF!+#REF!</f>
        <v>#REF!</v>
      </c>
      <c r="Q130" s="108" t="e">
        <f>Q131+Q143+#REF!+#REF!+#REF!</f>
        <v>#REF!</v>
      </c>
      <c r="S130" s="109" t="e">
        <f>S131+S143+#REF!+#REF!+#REF!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BJ131+BJ143+#REF!+#REF!+#REF!</f>
        <v>#REF!</v>
      </c>
    </row>
    <row r="131" spans="2:64" s="11" customFormat="1" ht="12.75">
      <c r="B131" s="106"/>
      <c r="C131" s="293"/>
      <c r="D131" s="289"/>
      <c r="E131" s="429" t="s">
        <v>406</v>
      </c>
      <c r="F131" s="290" t="s">
        <v>337</v>
      </c>
      <c r="G131" s="290"/>
      <c r="H131" s="291"/>
      <c r="I131" s="292"/>
      <c r="J131" s="292">
        <f>J132</f>
        <v>0</v>
      </c>
      <c r="O131" s="108">
        <f>SUM(O132:O139)</f>
        <v>0</v>
      </c>
      <c r="Q131" s="108">
        <f>SUM(Q132:Q139)</f>
        <v>1.2E-4</v>
      </c>
      <c r="S131" s="109">
        <f>SUM(S132:S139)</f>
        <v>0.23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SUM(BJ132:BJ139)</f>
        <v>0</v>
      </c>
    </row>
    <row r="132" spans="2:64" s="1" customFormat="1" ht="26.45" customHeight="1">
      <c r="B132" s="112"/>
      <c r="C132" s="293"/>
      <c r="D132" s="286">
        <v>1</v>
      </c>
      <c r="E132" s="287" t="s">
        <v>338</v>
      </c>
      <c r="F132" s="287" t="s">
        <v>337</v>
      </c>
      <c r="G132" s="473" t="s">
        <v>166</v>
      </c>
      <c r="H132" s="288">
        <v>1</v>
      </c>
      <c r="I132" s="300">
        <v>0</v>
      </c>
      <c r="J132" s="285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3" customFormat="1" ht="12.75">
      <c r="B133" s="121"/>
      <c r="C133" s="293"/>
      <c r="D133" s="289"/>
      <c r="E133" s="429" t="s">
        <v>1583</v>
      </c>
      <c r="F133" s="429" t="s">
        <v>1622</v>
      </c>
      <c r="G133" s="485"/>
      <c r="H133" s="291"/>
      <c r="I133" s="148"/>
      <c r="J133" s="292">
        <f>J134</f>
        <v>0</v>
      </c>
      <c r="S133" s="123"/>
      <c r="AS133" s="122" t="s">
        <v>129</v>
      </c>
      <c r="AT133" s="122" t="s">
        <v>81</v>
      </c>
      <c r="AU133" s="13" t="s">
        <v>81</v>
      </c>
      <c r="AV133" s="13" t="s">
        <v>31</v>
      </c>
      <c r="AW133" s="13" t="s">
        <v>75</v>
      </c>
      <c r="AX133" s="122" t="s">
        <v>125</v>
      </c>
    </row>
    <row r="134" spans="2:64" s="14" customFormat="1">
      <c r="B134" s="124"/>
      <c r="C134" s="293"/>
      <c r="D134" s="286">
        <v>2</v>
      </c>
      <c r="E134" s="453" t="s">
        <v>1621</v>
      </c>
      <c r="F134" s="432" t="s">
        <v>1623</v>
      </c>
      <c r="G134" s="473" t="s">
        <v>166</v>
      </c>
      <c r="H134" s="288">
        <v>1</v>
      </c>
      <c r="I134" s="300">
        <v>0</v>
      </c>
      <c r="J134" s="285">
        <f>H134*I134</f>
        <v>0</v>
      </c>
      <c r="S134" s="126"/>
      <c r="AS134" s="125" t="s">
        <v>129</v>
      </c>
      <c r="AT134" s="125" t="s">
        <v>81</v>
      </c>
      <c r="AU134" s="14" t="s">
        <v>85</v>
      </c>
      <c r="AV134" s="14" t="s">
        <v>31</v>
      </c>
      <c r="AW134" s="14" t="s">
        <v>19</v>
      </c>
      <c r="AX134" s="125" t="s">
        <v>125</v>
      </c>
    </row>
    <row r="135" spans="2:64" s="13" customFormat="1" ht="25.5">
      <c r="B135" s="121"/>
      <c r="C135" s="293"/>
      <c r="D135" s="289"/>
      <c r="E135" s="429" t="s">
        <v>183</v>
      </c>
      <c r="F135" s="429" t="s">
        <v>1578</v>
      </c>
      <c r="G135" s="485"/>
      <c r="H135" s="291"/>
      <c r="I135" s="148"/>
      <c r="J135" s="292">
        <f>J136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286">
        <v>3</v>
      </c>
      <c r="E136" s="453" t="s">
        <v>1577</v>
      </c>
      <c r="F136" s="432" t="s">
        <v>1576</v>
      </c>
      <c r="G136" s="473" t="s">
        <v>166</v>
      </c>
      <c r="H136" s="288">
        <v>1</v>
      </c>
      <c r="I136" s="300">
        <v>0</v>
      </c>
      <c r="J136" s="285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3" customFormat="1" ht="12.75">
      <c r="B137" s="121"/>
      <c r="C137" s="293"/>
      <c r="D137" s="289"/>
      <c r="E137" s="429" t="s">
        <v>407</v>
      </c>
      <c r="F137" s="429" t="s">
        <v>1579</v>
      </c>
      <c r="G137" s="485"/>
      <c r="H137" s="291"/>
      <c r="I137" s="148"/>
      <c r="J137" s="292">
        <f>SUM(J138:J139)</f>
        <v>0</v>
      </c>
      <c r="S137" s="123"/>
      <c r="AS137" s="122" t="s">
        <v>129</v>
      </c>
      <c r="AT137" s="122" t="s">
        <v>81</v>
      </c>
      <c r="AU137" s="13" t="s">
        <v>81</v>
      </c>
      <c r="AV137" s="13" t="s">
        <v>31</v>
      </c>
      <c r="AW137" s="13" t="s">
        <v>75</v>
      </c>
      <c r="AX137" s="122" t="s">
        <v>125</v>
      </c>
    </row>
    <row r="138" spans="2:64" s="14" customFormat="1">
      <c r="B138" s="124"/>
      <c r="C138" s="293"/>
      <c r="D138" s="286">
        <v>4</v>
      </c>
      <c r="E138" s="453" t="s">
        <v>1580</v>
      </c>
      <c r="F138" s="432" t="s">
        <v>1581</v>
      </c>
      <c r="G138" s="473" t="s">
        <v>166</v>
      </c>
      <c r="H138" s="288">
        <v>1</v>
      </c>
      <c r="I138" s="300">
        <v>0</v>
      </c>
      <c r="J138" s="285">
        <f>H138*I138</f>
        <v>0</v>
      </c>
      <c r="S138" s="126"/>
      <c r="AS138" s="125" t="s">
        <v>129</v>
      </c>
      <c r="AT138" s="125" t="s">
        <v>81</v>
      </c>
      <c r="AU138" s="14" t="s">
        <v>85</v>
      </c>
      <c r="AV138" s="14" t="s">
        <v>31</v>
      </c>
      <c r="AW138" s="14" t="s">
        <v>19</v>
      </c>
      <c r="AX138" s="125" t="s">
        <v>125</v>
      </c>
    </row>
    <row r="139" spans="2:64" s="13" customFormat="1">
      <c r="B139" s="121"/>
      <c r="C139" s="293"/>
      <c r="D139" s="286">
        <v>5</v>
      </c>
      <c r="E139" s="287">
        <v>44003000</v>
      </c>
      <c r="F139" s="432" t="s">
        <v>1582</v>
      </c>
      <c r="G139" s="473" t="s">
        <v>166</v>
      </c>
      <c r="H139" s="288">
        <v>1</v>
      </c>
      <c r="I139" s="300">
        <v>0</v>
      </c>
      <c r="J139" s="285">
        <f>H139*I139</f>
        <v>0</v>
      </c>
      <c r="S139" s="123"/>
      <c r="AS139" s="122" t="s">
        <v>129</v>
      </c>
      <c r="AT139" s="122" t="s">
        <v>81</v>
      </c>
      <c r="AU139" s="13" t="s">
        <v>81</v>
      </c>
      <c r="AV139" s="13" t="s">
        <v>31</v>
      </c>
      <c r="AW139" s="13" t="s">
        <v>19</v>
      </c>
      <c r="AX139" s="122" t="s">
        <v>125</v>
      </c>
    </row>
    <row r="140" spans="2:64" s="13" customFormat="1" ht="12.75">
      <c r="B140" s="121"/>
      <c r="C140" s="293"/>
      <c r="D140" s="289"/>
      <c r="E140" s="429" t="s">
        <v>1629</v>
      </c>
      <c r="F140" s="429" t="s">
        <v>1624</v>
      </c>
      <c r="G140" s="485"/>
      <c r="H140" s="291"/>
      <c r="I140" s="148"/>
      <c r="J140" s="292">
        <f>J141+J142</f>
        <v>0</v>
      </c>
      <c r="S140" s="123"/>
      <c r="AS140" s="122" t="s">
        <v>129</v>
      </c>
      <c r="AT140" s="122" t="s">
        <v>81</v>
      </c>
      <c r="AU140" s="13" t="s">
        <v>81</v>
      </c>
      <c r="AV140" s="13" t="s">
        <v>31</v>
      </c>
      <c r="AW140" s="13" t="s">
        <v>75</v>
      </c>
      <c r="AX140" s="122" t="s">
        <v>125</v>
      </c>
    </row>
    <row r="141" spans="2:64" s="14" customFormat="1" ht="33.75">
      <c r="B141" s="124"/>
      <c r="C141" s="293"/>
      <c r="D141" s="286">
        <v>6</v>
      </c>
      <c r="E141" s="453" t="s">
        <v>1625</v>
      </c>
      <c r="F141" s="432" t="s">
        <v>1626</v>
      </c>
      <c r="G141" s="473" t="s">
        <v>166</v>
      </c>
      <c r="H141" s="288">
        <v>1</v>
      </c>
      <c r="I141" s="300">
        <v>0</v>
      </c>
      <c r="J141" s="285">
        <f>H141*I141</f>
        <v>0</v>
      </c>
      <c r="S141" s="126"/>
      <c r="AS141" s="125" t="s">
        <v>129</v>
      </c>
      <c r="AT141" s="125" t="s">
        <v>81</v>
      </c>
      <c r="AU141" s="14" t="s">
        <v>85</v>
      </c>
      <c r="AV141" s="14" t="s">
        <v>31</v>
      </c>
      <c r="AW141" s="14" t="s">
        <v>19</v>
      </c>
      <c r="AX141" s="125" t="s">
        <v>125</v>
      </c>
    </row>
    <row r="142" spans="2:64" s="14" customFormat="1" ht="33.75">
      <c r="B142" s="124"/>
      <c r="C142" s="293"/>
      <c r="D142" s="286">
        <v>7</v>
      </c>
      <c r="E142" s="453" t="s">
        <v>1627</v>
      </c>
      <c r="F142" s="432" t="s">
        <v>1628</v>
      </c>
      <c r="G142" s="473" t="s">
        <v>166</v>
      </c>
      <c r="H142" s="288">
        <v>1</v>
      </c>
      <c r="I142" s="300">
        <v>0</v>
      </c>
      <c r="J142" s="285">
        <f>H142*I142</f>
        <v>0</v>
      </c>
      <c r="S142" s="126"/>
      <c r="AS142" s="125" t="s">
        <v>129</v>
      </c>
      <c r="AT142" s="125" t="s">
        <v>81</v>
      </c>
      <c r="AU142" s="14" t="s">
        <v>85</v>
      </c>
      <c r="AV142" s="14" t="s">
        <v>31</v>
      </c>
      <c r="AW142" s="14" t="s">
        <v>19</v>
      </c>
      <c r="AX142" s="125" t="s">
        <v>125</v>
      </c>
    </row>
    <row r="143" spans="2:64" s="11" customFormat="1" ht="15">
      <c r="B143" s="106"/>
      <c r="C143" s="293"/>
      <c r="D143" s="277"/>
      <c r="E143" s="278"/>
      <c r="F143" s="278" t="s">
        <v>202</v>
      </c>
      <c r="G143" s="278"/>
      <c r="H143" s="279"/>
      <c r="I143" s="152"/>
      <c r="J143" s="280">
        <f>J131+J133+J135+J137+J140</f>
        <v>0</v>
      </c>
      <c r="O143" s="108" t="e">
        <f>SUM(#REF!)</f>
        <v>#REF!</v>
      </c>
      <c r="Q143" s="108" t="e">
        <f>SUM(#REF!)</f>
        <v>#REF!</v>
      </c>
      <c r="S143" s="109" t="e">
        <f>SUM(#REF!)</f>
        <v>#REF!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 t="e">
        <f>SUM(#REF!)</f>
        <v>#REF!</v>
      </c>
    </row>
  </sheetData>
  <sheetProtection algorithmName="SHA-512" hashValue="roL8+JD2x0DQHyN1qZVkOs8qM4OXnfBHN/92F8ojF9PtQYGkeXEdBgjeyaIHNixcntXpOoBvBo8QBDPj8Bi5Rw==" saltValue="oDhCosa/5T9GmDAHITaef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1" min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L616"/>
  <sheetViews>
    <sheetView showGridLines="0" tabSelected="1" topLeftCell="A457" zoomScale="115" zoomScaleNormal="115" workbookViewId="0">
      <selection activeCell="V457" sqref="V45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>
      <c r="K2" s="525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36" t="s">
        <v>229</v>
      </c>
      <c r="F9" s="533"/>
      <c r="G9" s="533"/>
      <c r="H9" s="533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7" t="str">
        <f>'Rekapitulace stavby'!E14</f>
        <v>Vyplň údaj</v>
      </c>
      <c r="F18" s="516"/>
      <c r="G18" s="516"/>
      <c r="H18" s="516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str">
        <f>E9</f>
        <v>SO001 - ASŘ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J239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J249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SO001 - ASŘ</v>
      </c>
      <c r="F121" s="533"/>
      <c r="G121" s="533"/>
      <c r="H121" s="533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J616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295"/>
      <c r="E130" s="296" t="s">
        <v>124</v>
      </c>
      <c r="F130" s="296" t="s">
        <v>185</v>
      </c>
      <c r="G130" s="296"/>
      <c r="H130" s="297"/>
      <c r="I130" s="298"/>
      <c r="J130" s="298">
        <f>J131+J156+J204+J235+J251+J298+J323+J327</f>
        <v>0</v>
      </c>
      <c r="O130" s="108">
        <f>O131+O139+O143+O154+O178</f>
        <v>0</v>
      </c>
      <c r="Q130" s="108">
        <f>Q131+Q139+Q143+Q154+Q178</f>
        <v>0.41907471999999996</v>
      </c>
      <c r="S130" s="109">
        <f>S131+S139+S143+S154+S178</f>
        <v>243.185205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289"/>
      <c r="E131" s="290" t="s">
        <v>19</v>
      </c>
      <c r="F131" s="290" t="s">
        <v>186</v>
      </c>
      <c r="G131" s="290"/>
      <c r="H131" s="291"/>
      <c r="I131" s="292"/>
      <c r="J131" s="292">
        <f>SUM(J132:J155)</f>
        <v>0</v>
      </c>
      <c r="O131" s="108">
        <f>SUM(O132:O138)</f>
        <v>0</v>
      </c>
      <c r="Q131" s="108">
        <f>SUM(Q132:Q138)</f>
        <v>1.813992E-2</v>
      </c>
      <c r="S131" s="109">
        <f>SUM(S132:S138)</f>
        <v>73.980819999999994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31"/>
      <c r="C132" s="293"/>
      <c r="D132" s="286">
        <v>80</v>
      </c>
      <c r="E132" s="287" t="s">
        <v>379</v>
      </c>
      <c r="F132" s="287" t="s">
        <v>423</v>
      </c>
      <c r="G132" s="287" t="s">
        <v>137</v>
      </c>
      <c r="H132" s="288">
        <v>151.166</v>
      </c>
      <c r="I132" s="300">
        <v>0</v>
      </c>
      <c r="J132" s="285">
        <f>H132*I132</f>
        <v>0</v>
      </c>
      <c r="L132" s="299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1.813992E-2</v>
      </c>
      <c r="R132" s="114">
        <v>0.23</v>
      </c>
      <c r="S132" s="115">
        <f>R132*H132</f>
        <v>34.768180000000001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269"/>
      <c r="E133" s="270"/>
      <c r="F133" s="270" t="s">
        <v>424</v>
      </c>
      <c r="G133" s="270"/>
      <c r="H133" s="271">
        <v>48.436999999999998</v>
      </c>
      <c r="I133" s="272"/>
      <c r="J133" s="272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2.5">
      <c r="B134" s="118"/>
      <c r="C134" s="293"/>
      <c r="D134" s="269"/>
      <c r="E134" s="270"/>
      <c r="F134" s="270" t="s">
        <v>425</v>
      </c>
      <c r="G134" s="270"/>
      <c r="H134" s="271">
        <v>68.414000000000001</v>
      </c>
      <c r="I134" s="272"/>
      <c r="J134" s="27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269"/>
      <c r="E135" s="270"/>
      <c r="F135" s="270" t="s">
        <v>426</v>
      </c>
      <c r="G135" s="270"/>
      <c r="H135" s="271">
        <v>34.314999999999998</v>
      </c>
      <c r="I135" s="272"/>
      <c r="J135" s="272"/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273"/>
      <c r="E136" s="274"/>
      <c r="F136" s="274" t="s">
        <v>377</v>
      </c>
      <c r="G136" s="274"/>
      <c r="H136" s="275">
        <v>151.166</v>
      </c>
      <c r="I136" s="276"/>
      <c r="J136" s="276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31"/>
      <c r="C137" s="293"/>
      <c r="D137" s="286">
        <v>79</v>
      </c>
      <c r="E137" s="287" t="s">
        <v>427</v>
      </c>
      <c r="F137" s="287" t="s">
        <v>428</v>
      </c>
      <c r="G137" s="287" t="s">
        <v>137</v>
      </c>
      <c r="H137" s="288">
        <v>135.21600000000001</v>
      </c>
      <c r="I137" s="300">
        <v>0</v>
      </c>
      <c r="J137" s="285">
        <f>H137*I137</f>
        <v>0</v>
      </c>
      <c r="L137" s="299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39.21264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269"/>
      <c r="E138" s="270"/>
      <c r="F138" s="270" t="s">
        <v>429</v>
      </c>
      <c r="G138" s="270"/>
      <c r="H138" s="271">
        <v>34.511000000000003</v>
      </c>
      <c r="I138" s="272"/>
      <c r="J138" s="27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269"/>
      <c r="E139" s="270"/>
      <c r="F139" s="270" t="s">
        <v>430</v>
      </c>
      <c r="G139" s="270"/>
      <c r="H139" s="271">
        <v>36.642000000000003</v>
      </c>
      <c r="I139" s="272"/>
      <c r="J139" s="27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31"/>
      <c r="C140" s="293"/>
      <c r="D140" s="269"/>
      <c r="E140" s="270"/>
      <c r="F140" s="270" t="s">
        <v>431</v>
      </c>
      <c r="G140" s="270"/>
      <c r="H140" s="271">
        <v>40.524000000000001</v>
      </c>
      <c r="I140" s="272"/>
      <c r="J140" s="272"/>
      <c r="L140" s="299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31"/>
      <c r="C141" s="293"/>
      <c r="D141" s="269"/>
      <c r="E141" s="270"/>
      <c r="F141" s="270" t="s">
        <v>432</v>
      </c>
      <c r="G141" s="270"/>
      <c r="H141" s="271">
        <v>21.138999999999999</v>
      </c>
      <c r="I141" s="272"/>
      <c r="J141" s="272"/>
      <c r="L141" s="299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31"/>
      <c r="C142" s="293"/>
      <c r="D142" s="269"/>
      <c r="E142" s="270"/>
      <c r="F142" s="270" t="s">
        <v>433</v>
      </c>
      <c r="G142" s="270"/>
      <c r="H142" s="271">
        <v>2.4</v>
      </c>
      <c r="I142" s="272"/>
      <c r="J142" s="272"/>
      <c r="L142" s="299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273"/>
      <c r="E143" s="274"/>
      <c r="F143" s="274" t="s">
        <v>377</v>
      </c>
      <c r="G143" s="274"/>
      <c r="H143" s="275">
        <v>135.21600000000001</v>
      </c>
      <c r="I143" s="276"/>
      <c r="J143" s="276"/>
      <c r="O143" s="108">
        <f>SUM(O144:O153)</f>
        <v>0</v>
      </c>
      <c r="Q143" s="108">
        <f>SUM(Q144:Q153)</f>
        <v>0.40093479999999998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33.75">
      <c r="B144" s="31"/>
      <c r="C144" s="293"/>
      <c r="D144" s="286">
        <v>81</v>
      </c>
      <c r="E144" s="287" t="s">
        <v>434</v>
      </c>
      <c r="F144" s="287" t="s">
        <v>435</v>
      </c>
      <c r="G144" s="287" t="s">
        <v>137</v>
      </c>
      <c r="H144" s="288">
        <v>286.38200000000001</v>
      </c>
      <c r="I144" s="300">
        <v>0</v>
      </c>
      <c r="J144" s="285">
        <f>H144*I144</f>
        <v>0</v>
      </c>
      <c r="L144" s="299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269"/>
      <c r="E145" s="270"/>
      <c r="F145" s="270" t="s">
        <v>436</v>
      </c>
      <c r="G145" s="270"/>
      <c r="H145" s="271">
        <v>286.38200000000001</v>
      </c>
      <c r="I145" s="272"/>
      <c r="J145" s="272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273"/>
      <c r="E146" s="274"/>
      <c r="F146" s="274" t="s">
        <v>377</v>
      </c>
      <c r="G146" s="274"/>
      <c r="H146" s="275">
        <v>286.38200000000001</v>
      </c>
      <c r="I146" s="276"/>
      <c r="J146" s="276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3.75">
      <c r="B147" s="118"/>
      <c r="C147" s="293"/>
      <c r="D147" s="286">
        <v>82</v>
      </c>
      <c r="E147" s="287" t="s">
        <v>270</v>
      </c>
      <c r="F147" s="287" t="s">
        <v>271</v>
      </c>
      <c r="G147" s="287" t="s">
        <v>137</v>
      </c>
      <c r="H147" s="288">
        <v>141.691</v>
      </c>
      <c r="I147" s="300">
        <v>0</v>
      </c>
      <c r="J147" s="285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33.75">
      <c r="B148" s="121"/>
      <c r="C148" s="293"/>
      <c r="D148" s="286">
        <v>83</v>
      </c>
      <c r="E148" s="287" t="s">
        <v>272</v>
      </c>
      <c r="F148" s="287" t="s">
        <v>273</v>
      </c>
      <c r="G148" s="287" t="s">
        <v>137</v>
      </c>
      <c r="H148" s="288">
        <v>1416.91</v>
      </c>
      <c r="I148" s="300">
        <v>0</v>
      </c>
      <c r="J148" s="285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293"/>
      <c r="D149" s="286">
        <v>84</v>
      </c>
      <c r="E149" s="287" t="s">
        <v>437</v>
      </c>
      <c r="F149" s="287" t="s">
        <v>438</v>
      </c>
      <c r="G149" s="287" t="s">
        <v>137</v>
      </c>
      <c r="H149" s="288">
        <v>286.38200000000001</v>
      </c>
      <c r="I149" s="300">
        <v>0</v>
      </c>
      <c r="J149" s="285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31"/>
      <c r="C150" s="293"/>
      <c r="D150" s="269"/>
      <c r="E150" s="270"/>
      <c r="F150" s="270" t="s">
        <v>436</v>
      </c>
      <c r="G150" s="270"/>
      <c r="H150" s="271">
        <v>286.38200000000001</v>
      </c>
      <c r="I150" s="272"/>
      <c r="J150" s="272"/>
      <c r="L150" s="299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0.40093479999999998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273"/>
      <c r="E151" s="274"/>
      <c r="F151" s="274" t="s">
        <v>377</v>
      </c>
      <c r="G151" s="274"/>
      <c r="H151" s="275">
        <v>286.38200000000001</v>
      </c>
      <c r="I151" s="276"/>
      <c r="J151" s="276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293"/>
      <c r="D152" s="286">
        <v>85</v>
      </c>
      <c r="E152" s="287" t="s">
        <v>439</v>
      </c>
      <c r="F152" s="287" t="s">
        <v>440</v>
      </c>
      <c r="G152" s="287" t="s">
        <v>142</v>
      </c>
      <c r="H152" s="288">
        <v>226.70599999999999</v>
      </c>
      <c r="I152" s="300">
        <v>0</v>
      </c>
      <c r="J152" s="285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269"/>
      <c r="E153" s="270"/>
      <c r="F153" s="270" t="s">
        <v>441</v>
      </c>
      <c r="G153" s="270"/>
      <c r="H153" s="271">
        <v>226.70599999999999</v>
      </c>
      <c r="I153" s="272"/>
      <c r="J153" s="27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273"/>
      <c r="E154" s="274"/>
      <c r="F154" s="274" t="s">
        <v>377</v>
      </c>
      <c r="G154" s="274"/>
      <c r="H154" s="275">
        <v>226.70599999999999</v>
      </c>
      <c r="I154" s="276"/>
      <c r="J154" s="276"/>
      <c r="O154" s="108">
        <f>SUM(O155:O177)</f>
        <v>0</v>
      </c>
      <c r="Q154" s="108">
        <f>SUM(Q155:Q177)</f>
        <v>0</v>
      </c>
      <c r="S154" s="109">
        <f>SUM(S155:S177)</f>
        <v>169.204385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31"/>
      <c r="C155" s="293"/>
      <c r="D155" s="286">
        <v>86</v>
      </c>
      <c r="E155" s="287" t="s">
        <v>274</v>
      </c>
      <c r="F155" s="287" t="s">
        <v>275</v>
      </c>
      <c r="G155" s="287" t="s">
        <v>137</v>
      </c>
      <c r="H155" s="288">
        <v>141.691</v>
      </c>
      <c r="I155" s="300">
        <v>0</v>
      </c>
      <c r="J155" s="285">
        <f>H155*I155</f>
        <v>0</v>
      </c>
      <c r="L155" s="299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166.48692500000001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12.75">
      <c r="B156" s="118"/>
      <c r="C156" s="293"/>
      <c r="D156" s="289"/>
      <c r="E156" s="290" t="s">
        <v>81</v>
      </c>
      <c r="F156" s="290" t="s">
        <v>204</v>
      </c>
      <c r="G156" s="290"/>
      <c r="H156" s="291"/>
      <c r="I156" s="292"/>
      <c r="J156" s="292">
        <f>SUM(J157:J201)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286">
        <v>77</v>
      </c>
      <c r="E157" s="287" t="s">
        <v>442</v>
      </c>
      <c r="F157" s="287" t="s">
        <v>443</v>
      </c>
      <c r="G157" s="287" t="s">
        <v>130</v>
      </c>
      <c r="H157" s="288">
        <v>205</v>
      </c>
      <c r="I157" s="300">
        <v>0</v>
      </c>
      <c r="J157" s="285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269"/>
      <c r="E158" s="270"/>
      <c r="F158" s="270" t="s">
        <v>444</v>
      </c>
      <c r="G158" s="270"/>
      <c r="H158" s="271">
        <v>205</v>
      </c>
      <c r="I158" s="272"/>
      <c r="J158" s="27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273"/>
      <c r="E159" s="274"/>
      <c r="F159" s="274" t="s">
        <v>377</v>
      </c>
      <c r="G159" s="274"/>
      <c r="H159" s="275">
        <v>205</v>
      </c>
      <c r="I159" s="276"/>
      <c r="J159" s="276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293"/>
      <c r="D160" s="286">
        <v>35</v>
      </c>
      <c r="E160" s="287" t="s">
        <v>445</v>
      </c>
      <c r="F160" s="287" t="s">
        <v>446</v>
      </c>
      <c r="G160" s="287" t="s">
        <v>137</v>
      </c>
      <c r="H160" s="288">
        <v>122.85</v>
      </c>
      <c r="I160" s="300">
        <v>0</v>
      </c>
      <c r="J160" s="285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269"/>
      <c r="E161" s="270"/>
      <c r="F161" s="270" t="s">
        <v>447</v>
      </c>
      <c r="G161" s="270"/>
      <c r="H161" s="271">
        <v>122.85</v>
      </c>
      <c r="I161" s="272"/>
      <c r="J161" s="27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273"/>
      <c r="E162" s="274"/>
      <c r="F162" s="274" t="s">
        <v>377</v>
      </c>
      <c r="G162" s="274"/>
      <c r="H162" s="275">
        <v>122.85</v>
      </c>
      <c r="I162" s="276"/>
      <c r="J162" s="276"/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22.5">
      <c r="B163" s="121"/>
      <c r="C163" s="293"/>
      <c r="D163" s="286">
        <v>36</v>
      </c>
      <c r="E163" s="287" t="s">
        <v>448</v>
      </c>
      <c r="F163" s="287" t="s">
        <v>449</v>
      </c>
      <c r="G163" s="287" t="s">
        <v>137</v>
      </c>
      <c r="H163" s="288">
        <v>122.85</v>
      </c>
      <c r="I163" s="300">
        <v>0</v>
      </c>
      <c r="J163" s="285">
        <f>H163*I163</f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269"/>
      <c r="E164" s="270"/>
      <c r="F164" s="270" t="s">
        <v>447</v>
      </c>
      <c r="G164" s="270"/>
      <c r="H164" s="271">
        <v>122.85</v>
      </c>
      <c r="I164" s="272"/>
      <c r="J164" s="27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273"/>
      <c r="E165" s="274"/>
      <c r="F165" s="274" t="s">
        <v>377</v>
      </c>
      <c r="G165" s="274"/>
      <c r="H165" s="275">
        <v>122.85</v>
      </c>
      <c r="I165" s="276"/>
      <c r="J165" s="276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31"/>
      <c r="C166" s="293"/>
      <c r="D166" s="286">
        <v>33</v>
      </c>
      <c r="E166" s="287" t="s">
        <v>276</v>
      </c>
      <c r="F166" s="287" t="s">
        <v>277</v>
      </c>
      <c r="G166" s="287" t="s">
        <v>127</v>
      </c>
      <c r="H166" s="288">
        <v>43.83</v>
      </c>
      <c r="I166" s="300">
        <v>0</v>
      </c>
      <c r="J166" s="285">
        <f>H166*I166</f>
        <v>0</v>
      </c>
      <c r="L166" s="299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2.71746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269"/>
      <c r="E167" s="270"/>
      <c r="F167" s="270" t="s">
        <v>450</v>
      </c>
      <c r="G167" s="270"/>
      <c r="H167" s="271">
        <v>43.83</v>
      </c>
      <c r="I167" s="272"/>
      <c r="J167" s="27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273"/>
      <c r="E168" s="274"/>
      <c r="F168" s="274" t="s">
        <v>377</v>
      </c>
      <c r="G168" s="274"/>
      <c r="H168" s="275">
        <v>43.83</v>
      </c>
      <c r="I168" s="276"/>
      <c r="J168" s="276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286">
        <v>34</v>
      </c>
      <c r="E169" s="287" t="s">
        <v>278</v>
      </c>
      <c r="F169" s="287" t="s">
        <v>279</v>
      </c>
      <c r="G169" s="287" t="s">
        <v>127</v>
      </c>
      <c r="H169" s="288">
        <v>43.83</v>
      </c>
      <c r="I169" s="300">
        <v>0</v>
      </c>
      <c r="J169" s="285">
        <f>H169*I169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>
      <c r="B170" s="121"/>
      <c r="C170" s="293"/>
      <c r="D170" s="286">
        <v>32</v>
      </c>
      <c r="E170" s="287" t="s">
        <v>280</v>
      </c>
      <c r="F170" s="287" t="s">
        <v>281</v>
      </c>
      <c r="G170" s="287" t="s">
        <v>142</v>
      </c>
      <c r="H170" s="288">
        <v>8.6</v>
      </c>
      <c r="I170" s="300">
        <v>0</v>
      </c>
      <c r="J170" s="285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269"/>
      <c r="E171" s="270"/>
      <c r="F171" s="270" t="s">
        <v>451</v>
      </c>
      <c r="G171" s="270"/>
      <c r="H171" s="271">
        <v>8.6</v>
      </c>
      <c r="I171" s="272"/>
      <c r="J171" s="272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293"/>
      <c r="D172" s="273"/>
      <c r="E172" s="274"/>
      <c r="F172" s="274" t="s">
        <v>377</v>
      </c>
      <c r="G172" s="274"/>
      <c r="H172" s="275">
        <v>8.6</v>
      </c>
      <c r="I172" s="276"/>
      <c r="J172" s="276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22.5">
      <c r="B173" s="118"/>
      <c r="C173" s="293"/>
      <c r="D173" s="286">
        <v>87</v>
      </c>
      <c r="E173" s="287" t="s">
        <v>282</v>
      </c>
      <c r="F173" s="287" t="s">
        <v>283</v>
      </c>
      <c r="G173" s="287" t="s">
        <v>137</v>
      </c>
      <c r="H173" s="288">
        <v>160.92400000000001</v>
      </c>
      <c r="I173" s="300">
        <v>0</v>
      </c>
      <c r="J173" s="285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269"/>
      <c r="E174" s="270"/>
      <c r="F174" s="270" t="s">
        <v>452</v>
      </c>
      <c r="G174" s="270"/>
      <c r="H174" s="271">
        <v>27.448</v>
      </c>
      <c r="I174" s="272"/>
      <c r="J174" s="272"/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22.5">
      <c r="B175" s="118"/>
      <c r="C175" s="293"/>
      <c r="D175" s="269"/>
      <c r="E175" s="270"/>
      <c r="F175" s="270" t="s">
        <v>453</v>
      </c>
      <c r="G175" s="270"/>
      <c r="H175" s="271">
        <v>38.768000000000001</v>
      </c>
      <c r="I175" s="272"/>
      <c r="J175" s="272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269"/>
      <c r="E176" s="270"/>
      <c r="F176" s="270" t="s">
        <v>454</v>
      </c>
      <c r="G176" s="270"/>
      <c r="H176" s="271">
        <v>19.445</v>
      </c>
      <c r="I176" s="272"/>
      <c r="J176" s="27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>
      <c r="B177" s="124"/>
      <c r="C177" s="293"/>
      <c r="D177" s="269"/>
      <c r="E177" s="270"/>
      <c r="F177" s="270" t="s">
        <v>455</v>
      </c>
      <c r="G177" s="270"/>
      <c r="H177" s="271">
        <v>19.556000000000001</v>
      </c>
      <c r="I177" s="272"/>
      <c r="J177" s="272"/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269"/>
      <c r="E178" s="270"/>
      <c r="F178" s="270" t="s">
        <v>456</v>
      </c>
      <c r="G178" s="270"/>
      <c r="H178" s="271">
        <v>20.763999999999999</v>
      </c>
      <c r="I178" s="272"/>
      <c r="J178" s="272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31"/>
      <c r="C179" s="293"/>
      <c r="D179" s="269"/>
      <c r="E179" s="270"/>
      <c r="F179" s="270" t="s">
        <v>457</v>
      </c>
      <c r="G179" s="270"/>
      <c r="H179" s="271">
        <v>22.963999999999999</v>
      </c>
      <c r="I179" s="272"/>
      <c r="J179" s="272"/>
      <c r="L179" s="299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31"/>
      <c r="C180" s="293"/>
      <c r="D180" s="269"/>
      <c r="E180" s="270"/>
      <c r="F180" s="270" t="s">
        <v>458</v>
      </c>
      <c r="G180" s="270"/>
      <c r="H180" s="271">
        <v>11.978999999999999</v>
      </c>
      <c r="I180" s="300">
        <v>0</v>
      </c>
      <c r="J180" s="272"/>
      <c r="L180" s="299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31"/>
      <c r="C181" s="293"/>
      <c r="D181" s="273"/>
      <c r="E181" s="274"/>
      <c r="F181" s="274" t="s">
        <v>377</v>
      </c>
      <c r="G181" s="274"/>
      <c r="H181" s="275">
        <v>160.92400000000001</v>
      </c>
      <c r="I181" s="276"/>
      <c r="J181" s="276"/>
      <c r="L181" s="299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31"/>
      <c r="C182" s="293"/>
      <c r="D182" s="286">
        <v>88</v>
      </c>
      <c r="E182" s="287" t="s">
        <v>284</v>
      </c>
      <c r="F182" s="287" t="s">
        <v>285</v>
      </c>
      <c r="G182" s="287" t="s">
        <v>142</v>
      </c>
      <c r="H182" s="288">
        <v>12.069000000000001</v>
      </c>
      <c r="I182" s="300">
        <v>0</v>
      </c>
      <c r="J182" s="285">
        <f>H182*I182</f>
        <v>0</v>
      </c>
      <c r="L182" s="299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269"/>
      <c r="E183" s="270"/>
      <c r="F183" s="270" t="s">
        <v>459</v>
      </c>
      <c r="G183" s="270"/>
      <c r="H183" s="271">
        <v>12.069000000000001</v>
      </c>
      <c r="I183" s="272"/>
      <c r="J183" s="272"/>
      <c r="O183" s="108" t="e">
        <f>O184+O204+#REF!+O239</f>
        <v>#REF!</v>
      </c>
      <c r="Q183" s="108" t="e">
        <f>Q184+Q204+#REF!+Q239</f>
        <v>#REF!</v>
      </c>
      <c r="S183" s="109" t="e">
        <f>S184+S204+#REF!+S239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BJ184+BJ204+#REF!+BJ239</f>
        <v>#REF!</v>
      </c>
    </row>
    <row r="184" spans="2:64" s="11" customFormat="1">
      <c r="B184" s="106"/>
      <c r="C184" s="293"/>
      <c r="D184" s="273"/>
      <c r="E184" s="274"/>
      <c r="F184" s="274" t="s">
        <v>377</v>
      </c>
      <c r="G184" s="274"/>
      <c r="H184" s="275">
        <v>12.069000000000001</v>
      </c>
      <c r="I184" s="276"/>
      <c r="J184" s="276"/>
      <c r="O184" s="108">
        <f>SUM(O185:O203)</f>
        <v>0</v>
      </c>
      <c r="Q184" s="108">
        <f>SUM(Q185:Q203)</f>
        <v>0</v>
      </c>
      <c r="S184" s="109">
        <f>SUM(S185:S203)</f>
        <v>2.4566450000000004E-2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31"/>
      <c r="C185" s="293"/>
      <c r="D185" s="286">
        <v>89</v>
      </c>
      <c r="E185" s="287" t="s">
        <v>460</v>
      </c>
      <c r="F185" s="287" t="s">
        <v>461</v>
      </c>
      <c r="G185" s="287" t="s">
        <v>137</v>
      </c>
      <c r="H185" s="288">
        <v>1.36</v>
      </c>
      <c r="I185" s="300">
        <v>0</v>
      </c>
      <c r="J185" s="285">
        <f>H185*I185</f>
        <v>0</v>
      </c>
      <c r="L185" s="299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2.3405600000000002E-2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269"/>
      <c r="E186" s="270"/>
      <c r="F186" s="270" t="s">
        <v>462</v>
      </c>
      <c r="G186" s="270"/>
      <c r="H186" s="271">
        <v>1.36</v>
      </c>
      <c r="I186" s="272"/>
      <c r="J186" s="272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273"/>
      <c r="E187" s="274"/>
      <c r="F187" s="274" t="s">
        <v>377</v>
      </c>
      <c r="G187" s="274"/>
      <c r="H187" s="275">
        <v>1.36</v>
      </c>
      <c r="I187" s="276"/>
      <c r="J187" s="276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286">
        <v>90</v>
      </c>
      <c r="E188" s="287" t="s">
        <v>463</v>
      </c>
      <c r="F188" s="287" t="s">
        <v>464</v>
      </c>
      <c r="G188" s="287" t="s">
        <v>142</v>
      </c>
      <c r="H188" s="288">
        <v>0.109</v>
      </c>
      <c r="I188" s="300">
        <v>0</v>
      </c>
      <c r="J188" s="285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31"/>
      <c r="C189" s="293"/>
      <c r="D189" s="269"/>
      <c r="E189" s="270"/>
      <c r="F189" s="270" t="s">
        <v>465</v>
      </c>
      <c r="G189" s="270"/>
      <c r="H189" s="271">
        <v>0.109</v>
      </c>
      <c r="I189" s="272"/>
      <c r="J189" s="272"/>
      <c r="L189" s="299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1.1608499999999999E-3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273"/>
      <c r="E190" s="274"/>
      <c r="F190" s="274" t="s">
        <v>377</v>
      </c>
      <c r="G190" s="274"/>
      <c r="H190" s="275">
        <v>0.109</v>
      </c>
      <c r="I190" s="276"/>
      <c r="J190" s="276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22.5">
      <c r="B191" s="121"/>
      <c r="C191" s="293"/>
      <c r="D191" s="286">
        <v>91</v>
      </c>
      <c r="E191" s="287" t="s">
        <v>466</v>
      </c>
      <c r="F191" s="287" t="s">
        <v>467</v>
      </c>
      <c r="G191" s="287" t="s">
        <v>127</v>
      </c>
      <c r="H191" s="288">
        <v>144.71700000000001</v>
      </c>
      <c r="I191" s="300">
        <v>0</v>
      </c>
      <c r="J191" s="285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269"/>
      <c r="E192" s="270"/>
      <c r="F192" s="270" t="s">
        <v>468</v>
      </c>
      <c r="G192" s="270"/>
      <c r="H192" s="271">
        <v>25.228000000000002</v>
      </c>
      <c r="I192" s="272"/>
      <c r="J192" s="272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293"/>
      <c r="D193" s="269"/>
      <c r="E193" s="270"/>
      <c r="F193" s="270" t="s">
        <v>469</v>
      </c>
      <c r="G193" s="270"/>
      <c r="H193" s="271">
        <v>40.722999999999999</v>
      </c>
      <c r="I193" s="272"/>
      <c r="J193" s="272"/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269"/>
      <c r="E194" s="270"/>
      <c r="F194" s="270" t="s">
        <v>470</v>
      </c>
      <c r="G194" s="270"/>
      <c r="H194" s="271">
        <v>23.83</v>
      </c>
      <c r="I194" s="272"/>
      <c r="J194" s="272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>
      <c r="B195" s="121"/>
      <c r="C195" s="293"/>
      <c r="D195" s="269"/>
      <c r="E195" s="270"/>
      <c r="F195" s="270" t="s">
        <v>471</v>
      </c>
      <c r="G195" s="270"/>
      <c r="H195" s="271">
        <v>15.978</v>
      </c>
      <c r="I195" s="272"/>
      <c r="J195" s="272"/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293"/>
      <c r="D196" s="269"/>
      <c r="E196" s="270"/>
      <c r="F196" s="270" t="s">
        <v>472</v>
      </c>
      <c r="G196" s="270"/>
      <c r="H196" s="271">
        <v>15.268000000000001</v>
      </c>
      <c r="I196" s="272"/>
      <c r="J196" s="272"/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269"/>
      <c r="E197" s="270"/>
      <c r="F197" s="270" t="s">
        <v>473</v>
      </c>
      <c r="G197" s="270"/>
      <c r="H197" s="271">
        <v>15.35</v>
      </c>
      <c r="I197" s="272"/>
      <c r="J197" s="272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293"/>
      <c r="D198" s="269"/>
      <c r="E198" s="270"/>
      <c r="F198" s="270" t="s">
        <v>474</v>
      </c>
      <c r="G198" s="270"/>
      <c r="H198" s="271">
        <v>7.34</v>
      </c>
      <c r="I198" s="272"/>
      <c r="J198" s="272"/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269"/>
      <c r="E199" s="270"/>
      <c r="F199" s="270" t="s">
        <v>475</v>
      </c>
      <c r="G199" s="270"/>
      <c r="H199" s="271">
        <v>1</v>
      </c>
      <c r="I199" s="272"/>
      <c r="J199" s="272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293"/>
      <c r="D200" s="273"/>
      <c r="E200" s="274"/>
      <c r="F200" s="274" t="s">
        <v>377</v>
      </c>
      <c r="G200" s="274"/>
      <c r="H200" s="275">
        <v>144.71700000000001</v>
      </c>
      <c r="I200" s="276"/>
      <c r="J200" s="276"/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286">
        <v>92</v>
      </c>
      <c r="E201" s="287" t="s">
        <v>476</v>
      </c>
      <c r="F201" s="287" t="s">
        <v>477</v>
      </c>
      <c r="G201" s="287" t="s">
        <v>142</v>
      </c>
      <c r="H201" s="288">
        <v>2.0259999999999998</v>
      </c>
      <c r="I201" s="300">
        <v>0</v>
      </c>
      <c r="J201" s="285">
        <f>H201*I201</f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293"/>
      <c r="D202" s="269"/>
      <c r="E202" s="270"/>
      <c r="F202" s="270" t="s">
        <v>478</v>
      </c>
      <c r="G202" s="270"/>
      <c r="H202" s="271">
        <v>2.0259999999999998</v>
      </c>
      <c r="I202" s="272"/>
      <c r="J202" s="272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273"/>
      <c r="E203" s="274"/>
      <c r="F203" s="274" t="s">
        <v>377</v>
      </c>
      <c r="G203" s="274"/>
      <c r="H203" s="275">
        <v>2.0259999999999998</v>
      </c>
      <c r="I203" s="276"/>
      <c r="J203" s="276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289"/>
      <c r="E204" s="290" t="s">
        <v>83</v>
      </c>
      <c r="F204" s="290" t="s">
        <v>187</v>
      </c>
      <c r="G204" s="290"/>
      <c r="H204" s="291"/>
      <c r="I204" s="292"/>
      <c r="J204" s="292">
        <f>SUM(J205:J232)</f>
        <v>0</v>
      </c>
      <c r="O204" s="108">
        <f>SUM(O205:O215)</f>
        <v>0</v>
      </c>
      <c r="Q204" s="108">
        <f>SUM(Q205:Q215)</f>
        <v>0</v>
      </c>
      <c r="S204" s="109">
        <f>SUM(S205:S215)</f>
        <v>1.6792760000000004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31"/>
      <c r="C205" s="293"/>
      <c r="D205" s="286">
        <v>56</v>
      </c>
      <c r="E205" s="287" t="s">
        <v>479</v>
      </c>
      <c r="F205" s="287" t="s">
        <v>480</v>
      </c>
      <c r="G205" s="287" t="s">
        <v>127</v>
      </c>
      <c r="H205" s="288">
        <v>220.70400000000001</v>
      </c>
      <c r="I205" s="300">
        <v>0</v>
      </c>
      <c r="J205" s="285">
        <f>H205*I205</f>
        <v>0</v>
      </c>
      <c r="L205" s="299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0.88281600000000005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269"/>
      <c r="E206" s="270"/>
      <c r="F206" s="270" t="s">
        <v>481</v>
      </c>
      <c r="G206" s="270"/>
      <c r="H206" s="271">
        <v>220.70400000000001</v>
      </c>
      <c r="I206" s="272"/>
      <c r="J206" s="272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293"/>
      <c r="D207" s="273"/>
      <c r="E207" s="274"/>
      <c r="F207" s="274" t="s">
        <v>377</v>
      </c>
      <c r="G207" s="274"/>
      <c r="H207" s="275">
        <v>220.70400000000001</v>
      </c>
      <c r="I207" s="276"/>
      <c r="J207" s="276"/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22.5">
      <c r="B208" s="124"/>
      <c r="C208" s="293"/>
      <c r="D208" s="286">
        <v>53</v>
      </c>
      <c r="E208" s="287" t="s">
        <v>482</v>
      </c>
      <c r="F208" s="287" t="s">
        <v>483</v>
      </c>
      <c r="G208" s="287" t="s">
        <v>127</v>
      </c>
      <c r="H208" s="288">
        <v>324.18599999999998</v>
      </c>
      <c r="I208" s="300">
        <v>0</v>
      </c>
      <c r="J208" s="285">
        <f>H208*I208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22.5">
      <c r="B209" s="31"/>
      <c r="C209" s="293"/>
      <c r="D209" s="269"/>
      <c r="E209" s="270"/>
      <c r="F209" s="270" t="s">
        <v>484</v>
      </c>
      <c r="G209" s="270"/>
      <c r="H209" s="271">
        <v>339.94600000000003</v>
      </c>
      <c r="I209" s="272"/>
      <c r="J209" s="272"/>
      <c r="L209" s="299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1.3597840000000001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>
      <c r="B210" s="121"/>
      <c r="C210" s="293"/>
      <c r="D210" s="269"/>
      <c r="E210" s="270"/>
      <c r="F210" s="270" t="s">
        <v>485</v>
      </c>
      <c r="G210" s="270"/>
      <c r="H210" s="271">
        <v>-15.76</v>
      </c>
      <c r="I210" s="272"/>
      <c r="J210" s="272"/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>
      <c r="B211" s="121"/>
      <c r="C211" s="293"/>
      <c r="D211" s="273"/>
      <c r="E211" s="274"/>
      <c r="F211" s="274" t="s">
        <v>377</v>
      </c>
      <c r="G211" s="274"/>
      <c r="H211" s="275">
        <v>324.18599999999998</v>
      </c>
      <c r="I211" s="276"/>
      <c r="J211" s="276"/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22.5">
      <c r="B212" s="121"/>
      <c r="C212" s="293"/>
      <c r="D212" s="286">
        <v>62</v>
      </c>
      <c r="E212" s="287" t="s">
        <v>486</v>
      </c>
      <c r="F212" s="287" t="s">
        <v>487</v>
      </c>
      <c r="G212" s="287" t="s">
        <v>127</v>
      </c>
      <c r="H212" s="288">
        <v>488.005</v>
      </c>
      <c r="I212" s="300">
        <v>0</v>
      </c>
      <c r="J212" s="285">
        <f>H212*I212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>
      <c r="B213" s="121"/>
      <c r="C213" s="293"/>
      <c r="D213" s="269"/>
      <c r="E213" s="270"/>
      <c r="F213" s="270" t="s">
        <v>488</v>
      </c>
      <c r="G213" s="270"/>
      <c r="H213" s="271">
        <v>628.83600000000001</v>
      </c>
      <c r="I213" s="272"/>
      <c r="J213" s="272"/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33.75">
      <c r="B214" s="31"/>
      <c r="C214" s="293"/>
      <c r="D214" s="269"/>
      <c r="E214" s="270"/>
      <c r="F214" s="270" t="s">
        <v>489</v>
      </c>
      <c r="G214" s="270"/>
      <c r="H214" s="271">
        <v>-141.70099999999999</v>
      </c>
      <c r="I214" s="272"/>
      <c r="J214" s="272"/>
      <c r="L214" s="299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-0.56680399999999997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12">
      <c r="B215" s="31"/>
      <c r="C215" s="293"/>
      <c r="D215" s="269"/>
      <c r="E215" s="270"/>
      <c r="F215" s="270" t="s">
        <v>490</v>
      </c>
      <c r="G215" s="270"/>
      <c r="H215" s="271">
        <v>0.87</v>
      </c>
      <c r="I215" s="272"/>
      <c r="J215" s="272"/>
      <c r="L215" s="299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3.48E-3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12">
      <c r="B216" s="31"/>
      <c r="C216" s="293"/>
      <c r="D216" s="273"/>
      <c r="E216" s="274"/>
      <c r="F216" s="274" t="s">
        <v>377</v>
      </c>
      <c r="G216" s="274"/>
      <c r="H216" s="275">
        <v>488.005</v>
      </c>
      <c r="I216" s="276"/>
      <c r="J216" s="276"/>
      <c r="L216" s="299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1.5860162499999999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286">
        <v>175</v>
      </c>
      <c r="E217" s="287" t="s">
        <v>382</v>
      </c>
      <c r="F217" s="287" t="s">
        <v>1688</v>
      </c>
      <c r="G217" s="287" t="s">
        <v>132</v>
      </c>
      <c r="H217" s="288">
        <v>80</v>
      </c>
      <c r="I217" s="300">
        <v>0</v>
      </c>
      <c r="J217" s="285">
        <f>H217*I217</f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293"/>
      <c r="D218" s="269"/>
      <c r="E218" s="270"/>
      <c r="F218" s="270" t="s">
        <v>491</v>
      </c>
      <c r="G218" s="270"/>
      <c r="H218" s="271">
        <v>80</v>
      </c>
      <c r="I218" s="272"/>
      <c r="J218" s="272"/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273"/>
      <c r="E219" s="274"/>
      <c r="F219" s="274" t="s">
        <v>377</v>
      </c>
      <c r="G219" s="274"/>
      <c r="H219" s="275">
        <v>80</v>
      </c>
      <c r="I219" s="276"/>
      <c r="J219" s="276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293"/>
      <c r="D220" s="286">
        <v>176</v>
      </c>
      <c r="E220" s="287" t="s">
        <v>383</v>
      </c>
      <c r="F220" s="287" t="s">
        <v>492</v>
      </c>
      <c r="G220" s="287" t="s">
        <v>132</v>
      </c>
      <c r="H220" s="288">
        <v>4</v>
      </c>
      <c r="I220" s="300">
        <v>0</v>
      </c>
      <c r="J220" s="285">
        <f t="shared" ref="J220:J227" si="0">H220*I220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286">
        <v>177</v>
      </c>
      <c r="E221" s="287" t="s">
        <v>384</v>
      </c>
      <c r="F221" s="287" t="s">
        <v>493</v>
      </c>
      <c r="G221" s="287" t="s">
        <v>132</v>
      </c>
      <c r="H221" s="288">
        <v>8</v>
      </c>
      <c r="I221" s="300">
        <v>0</v>
      </c>
      <c r="J221" s="285">
        <f t="shared" si="0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>
      <c r="B222" s="121"/>
      <c r="C222" s="293"/>
      <c r="D222" s="286"/>
      <c r="E222" s="287"/>
      <c r="F222" s="287"/>
      <c r="G222" s="287"/>
      <c r="H222" s="288"/>
      <c r="I222" s="300"/>
      <c r="J222" s="285"/>
      <c r="S222" s="123"/>
      <c r="AS222" s="122"/>
      <c r="AT222" s="122"/>
      <c r="AX222" s="122"/>
    </row>
    <row r="223" spans="2:64" s="13" customFormat="1">
      <c r="B223" s="121"/>
      <c r="C223" s="293"/>
      <c r="D223" s="286">
        <v>173</v>
      </c>
      <c r="E223" s="287" t="s">
        <v>494</v>
      </c>
      <c r="F223" s="287" t="s">
        <v>495</v>
      </c>
      <c r="G223" s="287" t="s">
        <v>132</v>
      </c>
      <c r="H223" s="288">
        <v>11</v>
      </c>
      <c r="I223" s="300">
        <v>0</v>
      </c>
      <c r="J223" s="285">
        <f t="shared" si="0"/>
        <v>0</v>
      </c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>
      <c r="B224" s="121"/>
      <c r="C224" s="293"/>
      <c r="D224" s="286">
        <v>174</v>
      </c>
      <c r="E224" s="287" t="s">
        <v>496</v>
      </c>
      <c r="F224" s="287" t="s">
        <v>497</v>
      </c>
      <c r="G224" s="287" t="s">
        <v>132</v>
      </c>
      <c r="H224" s="288">
        <v>4</v>
      </c>
      <c r="I224" s="300">
        <v>0</v>
      </c>
      <c r="J224" s="285">
        <f t="shared" si="0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286">
        <v>165</v>
      </c>
      <c r="E225" s="287" t="s">
        <v>498</v>
      </c>
      <c r="F225" s="287" t="s">
        <v>499</v>
      </c>
      <c r="G225" s="287" t="s">
        <v>132</v>
      </c>
      <c r="H225" s="288">
        <v>18</v>
      </c>
      <c r="I225" s="300">
        <v>0</v>
      </c>
      <c r="J225" s="285">
        <f t="shared" si="0"/>
        <v>0</v>
      </c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3" customFormat="1">
      <c r="B226" s="121"/>
      <c r="C226" s="293"/>
      <c r="D226" s="282">
        <v>166</v>
      </c>
      <c r="E226" s="283" t="s">
        <v>500</v>
      </c>
      <c r="F226" s="283" t="s">
        <v>501</v>
      </c>
      <c r="G226" s="283" t="s">
        <v>132</v>
      </c>
      <c r="H226" s="284">
        <v>18</v>
      </c>
      <c r="I226" s="300">
        <v>0</v>
      </c>
      <c r="J226" s="281">
        <f t="shared" si="0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 ht="22.5">
      <c r="B227" s="118"/>
      <c r="C227" s="293"/>
      <c r="D227" s="286">
        <v>55</v>
      </c>
      <c r="E227" s="287" t="s">
        <v>502</v>
      </c>
      <c r="F227" s="287" t="s">
        <v>503</v>
      </c>
      <c r="G227" s="287" t="s">
        <v>127</v>
      </c>
      <c r="H227" s="288">
        <v>585.91300000000001</v>
      </c>
      <c r="I227" s="300">
        <v>0</v>
      </c>
      <c r="J227" s="285">
        <f t="shared" si="0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4" customFormat="1" ht="33.75">
      <c r="B228" s="124"/>
      <c r="C228" s="293"/>
      <c r="D228" s="269"/>
      <c r="E228" s="270"/>
      <c r="F228" s="270" t="s">
        <v>504</v>
      </c>
      <c r="G228" s="270"/>
      <c r="H228" s="271">
        <v>325.48500000000001</v>
      </c>
      <c r="I228" s="272"/>
      <c r="J228" s="272"/>
      <c r="S228" s="126"/>
      <c r="AS228" s="125" t="s">
        <v>129</v>
      </c>
      <c r="AT228" s="125" t="s">
        <v>81</v>
      </c>
      <c r="AU228" s="14" t="s">
        <v>85</v>
      </c>
      <c r="AV228" s="14" t="s">
        <v>31</v>
      </c>
      <c r="AW228" s="14" t="s">
        <v>19</v>
      </c>
      <c r="AX228" s="125" t="s">
        <v>125</v>
      </c>
    </row>
    <row r="229" spans="2:64" s="1" customFormat="1" ht="33.75">
      <c r="B229" s="31"/>
      <c r="C229" s="293"/>
      <c r="D229" s="269"/>
      <c r="E229" s="270"/>
      <c r="F229" s="270" t="s">
        <v>505</v>
      </c>
      <c r="G229" s="270"/>
      <c r="H229" s="271">
        <v>330.166</v>
      </c>
      <c r="I229" s="272"/>
      <c r="J229" s="272"/>
      <c r="L229" s="299" t="s">
        <v>1</v>
      </c>
      <c r="M229" s="113" t="s">
        <v>40</v>
      </c>
      <c r="O229" s="114">
        <f>N229*H229</f>
        <v>0</v>
      </c>
      <c r="P229" s="114">
        <v>0</v>
      </c>
      <c r="Q229" s="114">
        <f>P229*H229</f>
        <v>0</v>
      </c>
      <c r="R229" s="114">
        <v>2.7220000000000001E-2</v>
      </c>
      <c r="S229" s="115">
        <f>R229*H229</f>
        <v>8.987118520000001</v>
      </c>
      <c r="AQ229" s="116" t="s">
        <v>152</v>
      </c>
      <c r="AS229" s="116" t="s">
        <v>126</v>
      </c>
      <c r="AT229" s="116" t="s">
        <v>81</v>
      </c>
      <c r="AX229" s="16" t="s">
        <v>125</v>
      </c>
      <c r="BD229" s="117">
        <f>IF(M229="základní",J229,0)</f>
        <v>0</v>
      </c>
      <c r="BE229" s="117">
        <f>IF(M229="snížená",J229,0)</f>
        <v>0</v>
      </c>
      <c r="BF229" s="117">
        <f>IF(M229="zákl. přenesená",J229,0)</f>
        <v>0</v>
      </c>
      <c r="BG229" s="117">
        <f>IF(M229="sníž. přenesená",J229,0)</f>
        <v>0</v>
      </c>
      <c r="BH229" s="117">
        <f>IF(M229="nulová",J229,0)</f>
        <v>0</v>
      </c>
      <c r="BI229" s="16" t="s">
        <v>19</v>
      </c>
      <c r="BJ229" s="117">
        <f>ROUND(I229*H229,2)</f>
        <v>0</v>
      </c>
      <c r="BK229" s="16" t="s">
        <v>152</v>
      </c>
      <c r="BL229" s="116" t="s">
        <v>162</v>
      </c>
    </row>
    <row r="230" spans="2:64" s="13" customFormat="1">
      <c r="B230" s="121"/>
      <c r="C230" s="293"/>
      <c r="D230" s="269"/>
      <c r="E230" s="270"/>
      <c r="F230" s="270" t="s">
        <v>506</v>
      </c>
      <c r="G230" s="270"/>
      <c r="H230" s="271">
        <v>-69.738</v>
      </c>
      <c r="I230" s="272"/>
      <c r="J230" s="27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273"/>
      <c r="E231" s="274"/>
      <c r="F231" s="274" t="s">
        <v>377</v>
      </c>
      <c r="G231" s="274"/>
      <c r="H231" s="275">
        <v>585.91300000000001</v>
      </c>
      <c r="I231" s="276"/>
      <c r="J231" s="276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>
      <c r="B232" s="121"/>
      <c r="C232" s="293"/>
      <c r="D232" s="286">
        <v>68</v>
      </c>
      <c r="E232" s="287" t="s">
        <v>507</v>
      </c>
      <c r="F232" s="287" t="s">
        <v>508</v>
      </c>
      <c r="G232" s="287" t="s">
        <v>127</v>
      </c>
      <c r="H232" s="288">
        <v>50.468000000000004</v>
      </c>
      <c r="I232" s="300">
        <v>0</v>
      </c>
      <c r="J232" s="285">
        <f>H232*I232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269"/>
      <c r="E233" s="270"/>
      <c r="F233" s="270" t="s">
        <v>509</v>
      </c>
      <c r="G233" s="270"/>
      <c r="H233" s="271">
        <v>50.468000000000004</v>
      </c>
      <c r="I233" s="272"/>
      <c r="J233" s="272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>
      <c r="B234" s="121"/>
      <c r="C234" s="293"/>
      <c r="D234" s="273"/>
      <c r="E234" s="274"/>
      <c r="F234" s="274" t="s">
        <v>377</v>
      </c>
      <c r="G234" s="274"/>
      <c r="H234" s="275">
        <v>50.468000000000004</v>
      </c>
      <c r="I234" s="276"/>
      <c r="J234" s="276"/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 ht="12.75">
      <c r="B235" s="121"/>
      <c r="C235" s="293"/>
      <c r="D235" s="289"/>
      <c r="E235" s="290" t="s">
        <v>85</v>
      </c>
      <c r="F235" s="290" t="s">
        <v>205</v>
      </c>
      <c r="G235" s="290"/>
      <c r="H235" s="291"/>
      <c r="I235" s="292"/>
      <c r="J235" s="292">
        <f>SUM(J236:J248)</f>
        <v>0</v>
      </c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2.5">
      <c r="B236" s="121"/>
      <c r="C236" s="293"/>
      <c r="D236" s="286">
        <v>52</v>
      </c>
      <c r="E236" s="287" t="s">
        <v>510</v>
      </c>
      <c r="F236" s="287" t="s">
        <v>511</v>
      </c>
      <c r="G236" s="287" t="s">
        <v>127</v>
      </c>
      <c r="H236" s="288">
        <v>685.35400000000004</v>
      </c>
      <c r="I236" s="300">
        <v>0</v>
      </c>
      <c r="J236" s="285">
        <f>H236*I236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3" customFormat="1">
      <c r="B237" s="121"/>
      <c r="C237" s="293"/>
      <c r="D237" s="269"/>
      <c r="E237" s="270"/>
      <c r="F237" s="270" t="s">
        <v>512</v>
      </c>
      <c r="G237" s="270"/>
      <c r="H237" s="271">
        <v>685.35400000000004</v>
      </c>
      <c r="I237" s="272"/>
      <c r="J237" s="272"/>
      <c r="S237" s="123"/>
      <c r="AS237" s="122" t="s">
        <v>129</v>
      </c>
      <c r="AT237" s="122" t="s">
        <v>81</v>
      </c>
      <c r="AU237" s="13" t="s">
        <v>81</v>
      </c>
      <c r="AV237" s="13" t="s">
        <v>31</v>
      </c>
      <c r="AW237" s="13" t="s">
        <v>75</v>
      </c>
      <c r="AX237" s="122" t="s">
        <v>125</v>
      </c>
    </row>
    <row r="238" spans="2:64" s="14" customFormat="1">
      <c r="B238" s="124"/>
      <c r="C238" s="293"/>
      <c r="D238" s="273"/>
      <c r="E238" s="274"/>
      <c r="F238" s="274" t="s">
        <v>377</v>
      </c>
      <c r="G238" s="274"/>
      <c r="H238" s="275">
        <v>685.35400000000004</v>
      </c>
      <c r="I238" s="276"/>
      <c r="J238" s="276"/>
      <c r="S238" s="126"/>
      <c r="AS238" s="125" t="s">
        <v>129</v>
      </c>
      <c r="AT238" s="125" t="s">
        <v>81</v>
      </c>
      <c r="AU238" s="14" t="s">
        <v>85</v>
      </c>
      <c r="AV238" s="14" t="s">
        <v>31</v>
      </c>
      <c r="AW238" s="14" t="s">
        <v>19</v>
      </c>
      <c r="AX238" s="125" t="s">
        <v>125</v>
      </c>
    </row>
    <row r="239" spans="2:64" s="11" customFormat="1">
      <c r="B239" s="106"/>
      <c r="C239" s="293"/>
      <c r="D239" s="286">
        <v>103</v>
      </c>
      <c r="E239" s="287" t="s">
        <v>513</v>
      </c>
      <c r="F239" s="287" t="s">
        <v>514</v>
      </c>
      <c r="G239" s="287" t="s">
        <v>137</v>
      </c>
      <c r="H239" s="288">
        <v>40.703000000000003</v>
      </c>
      <c r="I239" s="300">
        <v>0</v>
      </c>
      <c r="J239" s="285">
        <f>H239*I239</f>
        <v>0</v>
      </c>
      <c r="O239" s="108">
        <f>SUM(O240:O248)</f>
        <v>0</v>
      </c>
      <c r="Q239" s="108">
        <f>SUM(Q240:Q248)</f>
        <v>0</v>
      </c>
      <c r="S239" s="109">
        <f>SUM(S240:S248)</f>
        <v>0.83601919999999996</v>
      </c>
      <c r="AQ239" s="107" t="s">
        <v>81</v>
      </c>
      <c r="AS239" s="110" t="s">
        <v>74</v>
      </c>
      <c r="AT239" s="110" t="s">
        <v>19</v>
      </c>
      <c r="AX239" s="107" t="s">
        <v>125</v>
      </c>
      <c r="BJ239" s="111">
        <f>SUM(BJ240:BJ248)</f>
        <v>0</v>
      </c>
    </row>
    <row r="240" spans="2:64" s="1" customFormat="1" ht="22.5">
      <c r="B240" s="31"/>
      <c r="C240" s="293"/>
      <c r="D240" s="269"/>
      <c r="E240" s="270"/>
      <c r="F240" s="270" t="s">
        <v>515</v>
      </c>
      <c r="G240" s="270"/>
      <c r="H240" s="271">
        <v>30.736000000000001</v>
      </c>
      <c r="I240" s="272"/>
      <c r="J240" s="272"/>
      <c r="L240" s="299" t="s">
        <v>1</v>
      </c>
      <c r="M240" s="113" t="s">
        <v>40</v>
      </c>
      <c r="O240" s="114">
        <f>N240*H240</f>
        <v>0</v>
      </c>
      <c r="P240" s="114">
        <v>0</v>
      </c>
      <c r="Q240" s="114">
        <f>P240*H240</f>
        <v>0</v>
      </c>
      <c r="R240" s="114">
        <v>2.7199999999999998E-2</v>
      </c>
      <c r="S240" s="115">
        <f>R240*H240</f>
        <v>0.83601919999999996</v>
      </c>
      <c r="AQ240" s="116" t="s">
        <v>152</v>
      </c>
      <c r="AS240" s="116" t="s">
        <v>126</v>
      </c>
      <c r="AT240" s="116" t="s">
        <v>81</v>
      </c>
      <c r="AX240" s="16" t="s">
        <v>125</v>
      </c>
      <c r="BD240" s="117">
        <f>IF(M240="základní",J240,0)</f>
        <v>0</v>
      </c>
      <c r="BE240" s="117">
        <f>IF(M240="snížená",J240,0)</f>
        <v>0</v>
      </c>
      <c r="BF240" s="117">
        <f>IF(M240="zákl. přenesená",J240,0)</f>
        <v>0</v>
      </c>
      <c r="BG240" s="117">
        <f>IF(M240="sníž. přenesená",J240,0)</f>
        <v>0</v>
      </c>
      <c r="BH240" s="117">
        <f>IF(M240="nulová",J240,0)</f>
        <v>0</v>
      </c>
      <c r="BI240" s="16" t="s">
        <v>19</v>
      </c>
      <c r="BJ240" s="117">
        <f>ROUND(I240*H240,2)</f>
        <v>0</v>
      </c>
      <c r="BK240" s="16" t="s">
        <v>152</v>
      </c>
      <c r="BL240" s="116" t="s">
        <v>164</v>
      </c>
    </row>
    <row r="241" spans="2:64" s="12" customFormat="1">
      <c r="B241" s="118"/>
      <c r="C241" s="293"/>
      <c r="D241" s="269"/>
      <c r="E241" s="270"/>
      <c r="F241" s="270" t="s">
        <v>516</v>
      </c>
      <c r="G241" s="270"/>
      <c r="H241" s="271">
        <v>9.9670000000000005</v>
      </c>
      <c r="I241" s="272"/>
      <c r="J241" s="272"/>
      <c r="S241" s="120"/>
      <c r="AS241" s="119" t="s">
        <v>129</v>
      </c>
      <c r="AT241" s="119" t="s">
        <v>81</v>
      </c>
      <c r="AU241" s="12" t="s">
        <v>19</v>
      </c>
      <c r="AV241" s="12" t="s">
        <v>31</v>
      </c>
      <c r="AW241" s="12" t="s">
        <v>75</v>
      </c>
      <c r="AX241" s="119" t="s">
        <v>125</v>
      </c>
    </row>
    <row r="242" spans="2:64" s="13" customFormat="1">
      <c r="B242" s="121"/>
      <c r="C242" s="293"/>
      <c r="D242" s="273"/>
      <c r="E242" s="274"/>
      <c r="F242" s="274" t="s">
        <v>377</v>
      </c>
      <c r="G242" s="274"/>
      <c r="H242" s="275">
        <v>40.703000000000003</v>
      </c>
      <c r="I242" s="276"/>
      <c r="J242" s="276"/>
      <c r="S242" s="123"/>
      <c r="AS242" s="122" t="s">
        <v>129</v>
      </c>
      <c r="AT242" s="122" t="s">
        <v>81</v>
      </c>
      <c r="AU242" s="13" t="s">
        <v>81</v>
      </c>
      <c r="AV242" s="13" t="s">
        <v>31</v>
      </c>
      <c r="AW242" s="13" t="s">
        <v>75</v>
      </c>
      <c r="AX242" s="122" t="s">
        <v>125</v>
      </c>
    </row>
    <row r="243" spans="2:64" s="12" customFormat="1">
      <c r="B243" s="118"/>
      <c r="C243" s="293"/>
      <c r="D243" s="286">
        <v>104</v>
      </c>
      <c r="E243" s="287" t="s">
        <v>286</v>
      </c>
      <c r="F243" s="287" t="s">
        <v>287</v>
      </c>
      <c r="G243" s="287" t="s">
        <v>127</v>
      </c>
      <c r="H243" s="288">
        <v>271.34800000000001</v>
      </c>
      <c r="I243" s="300">
        <v>0</v>
      </c>
      <c r="J243" s="285">
        <f>H243*I243</f>
        <v>0</v>
      </c>
      <c r="S243" s="120"/>
      <c r="AS243" s="119" t="s">
        <v>129</v>
      </c>
      <c r="AT243" s="119" t="s">
        <v>81</v>
      </c>
      <c r="AU243" s="12" t="s">
        <v>19</v>
      </c>
      <c r="AV243" s="12" t="s">
        <v>31</v>
      </c>
      <c r="AW243" s="12" t="s">
        <v>75</v>
      </c>
      <c r="AX243" s="119" t="s">
        <v>125</v>
      </c>
    </row>
    <row r="244" spans="2:64" s="13" customFormat="1" ht="22.5">
      <c r="B244" s="121"/>
      <c r="C244" s="293"/>
      <c r="D244" s="269"/>
      <c r="E244" s="270"/>
      <c r="F244" s="270" t="s">
        <v>517</v>
      </c>
      <c r="G244" s="270"/>
      <c r="H244" s="271">
        <v>204.904</v>
      </c>
      <c r="I244" s="272"/>
      <c r="J244" s="272"/>
      <c r="S244" s="123"/>
      <c r="AS244" s="122" t="s">
        <v>129</v>
      </c>
      <c r="AT244" s="122" t="s">
        <v>81</v>
      </c>
      <c r="AU244" s="13" t="s">
        <v>81</v>
      </c>
      <c r="AV244" s="13" t="s">
        <v>31</v>
      </c>
      <c r="AW244" s="13" t="s">
        <v>75</v>
      </c>
      <c r="AX244" s="122" t="s">
        <v>125</v>
      </c>
    </row>
    <row r="245" spans="2:64" s="12" customFormat="1">
      <c r="B245" s="118"/>
      <c r="C245" s="293"/>
      <c r="D245" s="269"/>
      <c r="E245" s="270"/>
      <c r="F245" s="270" t="s">
        <v>518</v>
      </c>
      <c r="G245" s="270"/>
      <c r="H245" s="271">
        <v>66.444000000000003</v>
      </c>
      <c r="I245" s="272"/>
      <c r="J245" s="272"/>
      <c r="S245" s="120"/>
      <c r="AS245" s="119" t="s">
        <v>129</v>
      </c>
      <c r="AT245" s="119" t="s">
        <v>81</v>
      </c>
      <c r="AU245" s="12" t="s">
        <v>19</v>
      </c>
      <c r="AV245" s="12" t="s">
        <v>31</v>
      </c>
      <c r="AW245" s="12" t="s">
        <v>75</v>
      </c>
      <c r="AX245" s="119" t="s">
        <v>125</v>
      </c>
    </row>
    <row r="246" spans="2:64" s="13" customFormat="1">
      <c r="B246" s="121"/>
      <c r="C246" s="293"/>
      <c r="D246" s="273"/>
      <c r="E246" s="274"/>
      <c r="F246" s="274" t="s">
        <v>377</v>
      </c>
      <c r="G246" s="274"/>
      <c r="H246" s="275">
        <v>271.34800000000001</v>
      </c>
      <c r="I246" s="276"/>
      <c r="J246" s="276"/>
      <c r="S246" s="123"/>
      <c r="AS246" s="122" t="s">
        <v>129</v>
      </c>
      <c r="AT246" s="122" t="s">
        <v>81</v>
      </c>
      <c r="AU246" s="13" t="s">
        <v>81</v>
      </c>
      <c r="AV246" s="13" t="s">
        <v>31</v>
      </c>
      <c r="AW246" s="13" t="s">
        <v>75</v>
      </c>
      <c r="AX246" s="122" t="s">
        <v>125</v>
      </c>
    </row>
    <row r="247" spans="2:64" s="12" customFormat="1">
      <c r="B247" s="118"/>
      <c r="C247" s="293"/>
      <c r="D247" s="286">
        <v>105</v>
      </c>
      <c r="E247" s="287" t="s">
        <v>288</v>
      </c>
      <c r="F247" s="287" t="s">
        <v>289</v>
      </c>
      <c r="G247" s="287" t="s">
        <v>127</v>
      </c>
      <c r="H247" s="288">
        <v>271.34800000000001</v>
      </c>
      <c r="I247" s="300">
        <v>0</v>
      </c>
      <c r="J247" s="285">
        <f>H247*I247</f>
        <v>0</v>
      </c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2" customFormat="1">
      <c r="B248" s="118"/>
      <c r="C248" s="293"/>
      <c r="D248" s="286">
        <v>106</v>
      </c>
      <c r="E248" s="287" t="s">
        <v>290</v>
      </c>
      <c r="F248" s="287" t="s">
        <v>291</v>
      </c>
      <c r="G248" s="287" t="s">
        <v>142</v>
      </c>
      <c r="H248" s="288">
        <v>4.181</v>
      </c>
      <c r="I248" s="300">
        <v>0</v>
      </c>
      <c r="J248" s="285">
        <f>H248*I248</f>
        <v>0</v>
      </c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1" customFormat="1">
      <c r="B249" s="106"/>
      <c r="C249" s="293"/>
      <c r="D249" s="269"/>
      <c r="E249" s="270"/>
      <c r="F249" s="270" t="s">
        <v>519</v>
      </c>
      <c r="G249" s="270"/>
      <c r="H249" s="271">
        <v>4.181</v>
      </c>
      <c r="I249" s="272"/>
      <c r="J249" s="272"/>
      <c r="O249" s="108">
        <f>SUM(O250:O264)</f>
        <v>0</v>
      </c>
      <c r="Q249" s="108">
        <f>SUM(Q250:Q264)</f>
        <v>0</v>
      </c>
      <c r="S249" s="109">
        <f>SUM(S250:S264)</f>
        <v>0</v>
      </c>
      <c r="AQ249" s="107" t="s">
        <v>85</v>
      </c>
      <c r="AS249" s="110" t="s">
        <v>74</v>
      </c>
      <c r="AT249" s="110" t="s">
        <v>19</v>
      </c>
      <c r="AX249" s="107" t="s">
        <v>125</v>
      </c>
      <c r="BJ249" s="111">
        <f>SUM(BJ250:BJ264)</f>
        <v>0</v>
      </c>
    </row>
    <row r="250" spans="2:64" s="13" customFormat="1">
      <c r="B250" s="121"/>
      <c r="C250" s="293"/>
      <c r="D250" s="273"/>
      <c r="E250" s="274"/>
      <c r="F250" s="274" t="s">
        <v>377</v>
      </c>
      <c r="G250" s="274"/>
      <c r="H250" s="275">
        <v>4.181</v>
      </c>
      <c r="I250" s="276"/>
      <c r="J250" s="276"/>
      <c r="S250" s="123"/>
      <c r="AS250" s="122" t="s">
        <v>129</v>
      </c>
      <c r="AT250" s="122" t="s">
        <v>81</v>
      </c>
      <c r="AU250" s="13" t="s">
        <v>81</v>
      </c>
      <c r="AV250" s="13" t="s">
        <v>31</v>
      </c>
      <c r="AW250" s="13" t="s">
        <v>75</v>
      </c>
      <c r="AX250" s="122" t="s">
        <v>125</v>
      </c>
    </row>
    <row r="251" spans="2:64" s="12" customFormat="1" ht="12.75">
      <c r="B251" s="118"/>
      <c r="C251" s="293"/>
      <c r="D251" s="289"/>
      <c r="E251" s="290" t="s">
        <v>88</v>
      </c>
      <c r="F251" s="290" t="s">
        <v>188</v>
      </c>
      <c r="G251" s="290"/>
      <c r="H251" s="291"/>
      <c r="I251" s="292"/>
      <c r="J251" s="292">
        <f>SUM(J252:J295)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2" customFormat="1">
      <c r="B252" s="118"/>
      <c r="C252" s="293"/>
      <c r="D252" s="286">
        <v>61</v>
      </c>
      <c r="E252" s="287"/>
      <c r="F252" s="287" t="s">
        <v>971</v>
      </c>
      <c r="G252" s="287" t="s">
        <v>127</v>
      </c>
      <c r="H252" s="288">
        <v>0</v>
      </c>
      <c r="I252" s="300">
        <v>0</v>
      </c>
      <c r="J252" s="285">
        <f>H252*I252</f>
        <v>0</v>
      </c>
      <c r="S252" s="120"/>
      <c r="AS252" s="119" t="s">
        <v>129</v>
      </c>
      <c r="AT252" s="119" t="s">
        <v>81</v>
      </c>
      <c r="AU252" s="12" t="s">
        <v>19</v>
      </c>
      <c r="AV252" s="12" t="s">
        <v>31</v>
      </c>
      <c r="AW252" s="12" t="s">
        <v>75</v>
      </c>
      <c r="AX252" s="119" t="s">
        <v>125</v>
      </c>
    </row>
    <row r="253" spans="2:64" s="1" customFormat="1" ht="12">
      <c r="B253" s="31"/>
      <c r="C253" s="293"/>
      <c r="D253" s="286">
        <v>60</v>
      </c>
      <c r="E253" s="287"/>
      <c r="F253" s="287" t="s">
        <v>971</v>
      </c>
      <c r="G253" s="287" t="s">
        <v>127</v>
      </c>
      <c r="H253" s="288">
        <v>0</v>
      </c>
      <c r="I253" s="300">
        <v>0</v>
      </c>
      <c r="J253" s="285">
        <f>H253*I253</f>
        <v>0</v>
      </c>
      <c r="L253" s="299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167</v>
      </c>
    </row>
    <row r="254" spans="2:64" s="13" customFormat="1">
      <c r="B254" s="121"/>
      <c r="C254" s="293"/>
      <c r="D254" s="269"/>
      <c r="E254" s="270"/>
      <c r="F254" s="270"/>
      <c r="G254" s="270"/>
      <c r="H254" s="271"/>
      <c r="I254" s="272"/>
      <c r="J254" s="272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75</v>
      </c>
      <c r="AX254" s="122" t="s">
        <v>125</v>
      </c>
    </row>
    <row r="255" spans="2:64" s="13" customFormat="1">
      <c r="B255" s="121"/>
      <c r="C255" s="293"/>
      <c r="D255" s="273"/>
      <c r="E255" s="274"/>
      <c r="F255" s="274"/>
      <c r="G255" s="274"/>
      <c r="H255" s="275"/>
      <c r="I255" s="276"/>
      <c r="J255" s="276"/>
      <c r="S255" s="123"/>
      <c r="AS255" s="122" t="s">
        <v>129</v>
      </c>
      <c r="AT255" s="122" t="s">
        <v>81</v>
      </c>
      <c r="AU255" s="13" t="s">
        <v>81</v>
      </c>
      <c r="AV255" s="13" t="s">
        <v>31</v>
      </c>
      <c r="AW255" s="13" t="s">
        <v>19</v>
      </c>
      <c r="AX255" s="122" t="s">
        <v>125</v>
      </c>
    </row>
    <row r="256" spans="2:64" s="1" customFormat="1" ht="12">
      <c r="B256" s="31"/>
      <c r="C256" s="293"/>
      <c r="D256" s="286">
        <v>63</v>
      </c>
      <c r="E256" s="287" t="s">
        <v>292</v>
      </c>
      <c r="F256" s="287" t="s">
        <v>293</v>
      </c>
      <c r="G256" s="287" t="s">
        <v>127</v>
      </c>
      <c r="H256" s="288">
        <v>2357.8009999999999</v>
      </c>
      <c r="I256" s="300">
        <v>0</v>
      </c>
      <c r="J256" s="285">
        <f>H256*I256</f>
        <v>0</v>
      </c>
      <c r="L256" s="299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168</v>
      </c>
    </row>
    <row r="257" spans="2:64" s="1" customFormat="1" ht="12">
      <c r="B257" s="31"/>
      <c r="C257" s="293"/>
      <c r="D257" s="269"/>
      <c r="E257" s="270"/>
      <c r="F257" s="270" t="s">
        <v>520</v>
      </c>
      <c r="G257" s="270"/>
      <c r="H257" s="271">
        <v>1820.1980000000001</v>
      </c>
      <c r="I257" s="272"/>
      <c r="J257" s="272"/>
      <c r="L257" s="299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169</v>
      </c>
    </row>
    <row r="258" spans="2:64" s="1" customFormat="1" ht="12">
      <c r="B258" s="31"/>
      <c r="C258" s="293"/>
      <c r="D258" s="269"/>
      <c r="E258" s="270"/>
      <c r="F258" s="270" t="s">
        <v>521</v>
      </c>
      <c r="G258" s="270"/>
      <c r="H258" s="271">
        <v>537.60299999999995</v>
      </c>
      <c r="I258" s="272"/>
      <c r="J258" s="272"/>
      <c r="L258" s="299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171</v>
      </c>
    </row>
    <row r="259" spans="2:64" s="1" customFormat="1" ht="12">
      <c r="B259" s="31"/>
      <c r="C259" s="293"/>
      <c r="D259" s="273"/>
      <c r="E259" s="274"/>
      <c r="F259" s="274" t="s">
        <v>377</v>
      </c>
      <c r="G259" s="274"/>
      <c r="H259" s="275">
        <v>2357.8009999999999</v>
      </c>
      <c r="I259" s="276"/>
      <c r="J259" s="276"/>
      <c r="L259" s="299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172</v>
      </c>
    </row>
    <row r="260" spans="2:64" s="1" customFormat="1" ht="22.5">
      <c r="B260" s="31"/>
      <c r="C260" s="293"/>
      <c r="D260" s="286">
        <v>59</v>
      </c>
      <c r="E260" s="287" t="s">
        <v>522</v>
      </c>
      <c r="F260" s="287" t="s">
        <v>523</v>
      </c>
      <c r="G260" s="287" t="s">
        <v>127</v>
      </c>
      <c r="H260" s="288">
        <v>2357.8009999999999</v>
      </c>
      <c r="I260" s="300">
        <v>0</v>
      </c>
      <c r="J260" s="285">
        <f>H260*I260</f>
        <v>0</v>
      </c>
      <c r="L260" s="299" t="s">
        <v>1</v>
      </c>
      <c r="M260" s="113" t="s">
        <v>40</v>
      </c>
      <c r="O260" s="114">
        <f>N260*H260</f>
        <v>0</v>
      </c>
      <c r="P260" s="114">
        <v>0</v>
      </c>
      <c r="Q260" s="114">
        <f>P260*H260</f>
        <v>0</v>
      </c>
      <c r="R260" s="114">
        <v>0</v>
      </c>
      <c r="S260" s="115">
        <f>R260*H260</f>
        <v>0</v>
      </c>
      <c r="AQ260" s="116" t="s">
        <v>165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165</v>
      </c>
      <c r="BL260" s="116" t="s">
        <v>173</v>
      </c>
    </row>
    <row r="261" spans="2:64" s="12" customFormat="1">
      <c r="B261" s="118"/>
      <c r="C261" s="293"/>
      <c r="D261" s="269"/>
      <c r="E261" s="270"/>
      <c r="F261" s="270" t="s">
        <v>520</v>
      </c>
      <c r="G261" s="270"/>
      <c r="H261" s="271">
        <v>1820.1980000000001</v>
      </c>
      <c r="I261" s="272"/>
      <c r="J261" s="27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3" customFormat="1">
      <c r="B262" s="121"/>
      <c r="C262" s="293"/>
      <c r="D262" s="269"/>
      <c r="E262" s="270"/>
      <c r="F262" s="270" t="s">
        <v>521</v>
      </c>
      <c r="G262" s="270"/>
      <c r="H262" s="271">
        <v>537.60299999999995</v>
      </c>
      <c r="I262" s="272"/>
      <c r="J262" s="272"/>
      <c r="S262" s="123"/>
      <c r="AS262" s="122" t="s">
        <v>129</v>
      </c>
      <c r="AT262" s="122" t="s">
        <v>81</v>
      </c>
      <c r="AU262" s="13" t="s">
        <v>81</v>
      </c>
      <c r="AV262" s="13" t="s">
        <v>31</v>
      </c>
      <c r="AW262" s="13" t="s">
        <v>75</v>
      </c>
      <c r="AX262" s="122" t="s">
        <v>125</v>
      </c>
    </row>
    <row r="263" spans="2:64" s="14" customFormat="1">
      <c r="B263" s="124"/>
      <c r="C263" s="293"/>
      <c r="D263" s="273"/>
      <c r="E263" s="274"/>
      <c r="F263" s="274" t="s">
        <v>377</v>
      </c>
      <c r="G263" s="274"/>
      <c r="H263" s="275">
        <v>2357.8009999999999</v>
      </c>
      <c r="I263" s="276"/>
      <c r="J263" s="276"/>
      <c r="S263" s="126"/>
      <c r="AS263" s="125" t="s">
        <v>129</v>
      </c>
      <c r="AT263" s="125" t="s">
        <v>81</v>
      </c>
      <c r="AU263" s="14" t="s">
        <v>85</v>
      </c>
      <c r="AV263" s="14" t="s">
        <v>31</v>
      </c>
      <c r="AW263" s="14" t="s">
        <v>19</v>
      </c>
      <c r="AX263" s="125" t="s">
        <v>125</v>
      </c>
    </row>
    <row r="264" spans="2:64" s="1" customFormat="1" ht="12">
      <c r="B264" s="31"/>
      <c r="C264" s="293"/>
      <c r="D264" s="487">
        <v>136</v>
      </c>
      <c r="E264" s="473" t="s">
        <v>294</v>
      </c>
      <c r="F264" s="473" t="s">
        <v>295</v>
      </c>
      <c r="G264" s="473" t="s">
        <v>127</v>
      </c>
      <c r="H264" s="488">
        <v>82.63</v>
      </c>
      <c r="I264" s="300">
        <v>0</v>
      </c>
      <c r="J264" s="285">
        <f>H264*I264</f>
        <v>0</v>
      </c>
      <c r="L264" s="299" t="s">
        <v>1</v>
      </c>
      <c r="M264" s="113" t="s">
        <v>40</v>
      </c>
      <c r="O264" s="114">
        <f>N264*H264</f>
        <v>0</v>
      </c>
      <c r="P264" s="114">
        <v>0</v>
      </c>
      <c r="Q264" s="114">
        <f>P264*H264</f>
        <v>0</v>
      </c>
      <c r="R264" s="114">
        <v>0</v>
      </c>
      <c r="S264" s="115">
        <f>R264*H264</f>
        <v>0</v>
      </c>
      <c r="AQ264" s="116" t="s">
        <v>165</v>
      </c>
      <c r="AS264" s="116" t="s">
        <v>126</v>
      </c>
      <c r="AT264" s="116" t="s">
        <v>81</v>
      </c>
      <c r="AX264" s="16" t="s">
        <v>125</v>
      </c>
      <c r="BD264" s="117">
        <f>IF(M264="základní",J264,0)</f>
        <v>0</v>
      </c>
      <c r="BE264" s="117">
        <f>IF(M264="snížená",J264,0)</f>
        <v>0</v>
      </c>
      <c r="BF264" s="117">
        <f>IF(M264="zákl. přenesená",J264,0)</f>
        <v>0</v>
      </c>
      <c r="BG264" s="117">
        <f>IF(M264="sníž. přenesená",J264,0)</f>
        <v>0</v>
      </c>
      <c r="BH264" s="117">
        <f>IF(M264="nulová",J264,0)</f>
        <v>0</v>
      </c>
      <c r="BI264" s="16" t="s">
        <v>19</v>
      </c>
      <c r="BJ264" s="117">
        <f>ROUND(I264*H264,2)</f>
        <v>0</v>
      </c>
      <c r="BK264" s="16" t="s">
        <v>165</v>
      </c>
      <c r="BL264" s="116" t="s">
        <v>174</v>
      </c>
    </row>
    <row r="265" spans="2:64" s="1" customFormat="1" ht="12">
      <c r="B265" s="31"/>
      <c r="C265" s="293"/>
      <c r="D265" s="171"/>
      <c r="E265" s="474"/>
      <c r="F265" s="474" t="s">
        <v>1704</v>
      </c>
      <c r="G265" s="474"/>
      <c r="H265" s="489"/>
      <c r="I265" s="272"/>
      <c r="J265" s="272"/>
      <c r="L265" s="299"/>
      <c r="M265" s="113"/>
      <c r="O265" s="114"/>
      <c r="P265" s="114"/>
      <c r="Q265" s="114"/>
      <c r="R265" s="114"/>
      <c r="S265" s="114"/>
      <c r="AQ265" s="116"/>
      <c r="AS265" s="116"/>
      <c r="AT265" s="116"/>
      <c r="AX265" s="16"/>
      <c r="BD265" s="117"/>
      <c r="BE265" s="117"/>
      <c r="BF265" s="117"/>
      <c r="BG265" s="117"/>
      <c r="BH265" s="117"/>
      <c r="BI265" s="16"/>
      <c r="BJ265" s="117"/>
      <c r="BK265" s="16"/>
      <c r="BL265" s="116"/>
    </row>
    <row r="266" spans="2:64" s="1" customFormat="1" ht="33.75">
      <c r="B266" s="31"/>
      <c r="C266" s="293"/>
      <c r="D266" s="286">
        <v>133</v>
      </c>
      <c r="E266" s="287" t="s">
        <v>524</v>
      </c>
      <c r="F266" s="287" t="s">
        <v>525</v>
      </c>
      <c r="G266" s="287" t="s">
        <v>127</v>
      </c>
      <c r="H266" s="288">
        <v>22.312999999999999</v>
      </c>
      <c r="I266" s="300">
        <v>0</v>
      </c>
      <c r="J266" s="285">
        <f>H266*I266</f>
        <v>0</v>
      </c>
    </row>
    <row r="267" spans="2:64">
      <c r="B267" s="131"/>
      <c r="C267" s="293"/>
      <c r="D267" s="269"/>
      <c r="E267" s="270"/>
      <c r="F267" s="270" t="s">
        <v>526</v>
      </c>
      <c r="G267" s="270"/>
      <c r="H267" s="271">
        <v>22.312999999999999</v>
      </c>
      <c r="I267" s="272"/>
      <c r="J267" s="272"/>
    </row>
    <row r="268" spans="2:64">
      <c r="B268" s="131"/>
      <c r="C268" s="293"/>
      <c r="D268" s="273"/>
      <c r="E268" s="274"/>
      <c r="F268" s="274" t="s">
        <v>377</v>
      </c>
      <c r="G268" s="274"/>
      <c r="H268" s="275">
        <v>22.312999999999999</v>
      </c>
      <c r="I268" s="276"/>
      <c r="J268" s="276"/>
    </row>
    <row r="269" spans="2:64" ht="22.5">
      <c r="B269" s="131"/>
      <c r="C269" s="293"/>
      <c r="D269" s="282">
        <v>134</v>
      </c>
      <c r="E269" s="283" t="s">
        <v>527</v>
      </c>
      <c r="F269" s="283" t="s">
        <v>528</v>
      </c>
      <c r="G269" s="283" t="s">
        <v>127</v>
      </c>
      <c r="H269" s="284">
        <v>23.428999999999998</v>
      </c>
      <c r="I269" s="300">
        <v>0</v>
      </c>
      <c r="J269" s="281">
        <f>H269*I269</f>
        <v>0</v>
      </c>
    </row>
    <row r="270" spans="2:64">
      <c r="B270" s="131"/>
      <c r="C270" s="293"/>
      <c r="D270" s="273"/>
      <c r="E270" s="274"/>
      <c r="F270" s="274" t="s">
        <v>529</v>
      </c>
      <c r="G270" s="274"/>
      <c r="H270" s="275">
        <v>23.428999999999998</v>
      </c>
      <c r="I270" s="276"/>
      <c r="J270" s="276"/>
    </row>
    <row r="271" spans="2:64" ht="22.5">
      <c r="B271" s="131"/>
      <c r="C271" s="293"/>
      <c r="D271" s="286">
        <v>135</v>
      </c>
      <c r="E271" s="287" t="s">
        <v>530</v>
      </c>
      <c r="F271" s="287" t="s">
        <v>531</v>
      </c>
      <c r="G271" s="287" t="s">
        <v>127</v>
      </c>
      <c r="H271" s="288">
        <v>22.312999999999999</v>
      </c>
      <c r="I271" s="300">
        <v>0</v>
      </c>
      <c r="J271" s="285">
        <f>H271*I271</f>
        <v>0</v>
      </c>
    </row>
    <row r="272" spans="2:64">
      <c r="B272" s="131"/>
      <c r="C272" s="293"/>
      <c r="D272" s="286">
        <v>137</v>
      </c>
      <c r="E272" s="287" t="s">
        <v>296</v>
      </c>
      <c r="F272" s="287" t="s">
        <v>297</v>
      </c>
      <c r="G272" s="287" t="s">
        <v>127</v>
      </c>
      <c r="H272" s="288">
        <v>728.84900000000005</v>
      </c>
      <c r="I272" s="300">
        <v>0</v>
      </c>
      <c r="J272" s="285">
        <f>H272*I272</f>
        <v>0</v>
      </c>
    </row>
    <row r="273" spans="2:10">
      <c r="B273" s="131"/>
      <c r="C273" s="293"/>
      <c r="D273" s="269"/>
      <c r="E273" s="270"/>
      <c r="F273" s="270" t="s">
        <v>532</v>
      </c>
      <c r="G273" s="270"/>
      <c r="H273" s="271">
        <v>758.94</v>
      </c>
      <c r="I273" s="272"/>
      <c r="J273" s="272"/>
    </row>
    <row r="274" spans="2:10" ht="33.75">
      <c r="B274" s="131"/>
      <c r="C274" s="293"/>
      <c r="D274" s="269"/>
      <c r="E274" s="270"/>
      <c r="F274" s="270" t="s">
        <v>489</v>
      </c>
      <c r="G274" s="270"/>
      <c r="H274" s="271">
        <v>-141.70099999999999</v>
      </c>
      <c r="I274" s="272"/>
      <c r="J274" s="272"/>
    </row>
    <row r="275" spans="2:10">
      <c r="B275" s="131"/>
      <c r="C275" s="293"/>
      <c r="D275" s="269"/>
      <c r="E275" s="270"/>
      <c r="F275" s="270" t="s">
        <v>490</v>
      </c>
      <c r="G275" s="270"/>
      <c r="H275" s="271">
        <v>0.87</v>
      </c>
      <c r="I275" s="272"/>
      <c r="J275" s="272"/>
    </row>
    <row r="276" spans="2:10">
      <c r="B276" s="131"/>
      <c r="C276" s="293"/>
      <c r="D276" s="269"/>
      <c r="E276" s="270"/>
      <c r="F276" s="270" t="s">
        <v>533</v>
      </c>
      <c r="G276" s="270"/>
      <c r="H276" s="271">
        <v>110.74</v>
      </c>
      <c r="I276" s="272"/>
      <c r="J276" s="272"/>
    </row>
    <row r="277" spans="2:10">
      <c r="B277" s="131"/>
      <c r="C277" s="293"/>
      <c r="D277" s="273"/>
      <c r="E277" s="274"/>
      <c r="F277" s="274" t="s">
        <v>377</v>
      </c>
      <c r="G277" s="274"/>
      <c r="H277" s="275">
        <v>728.84900000000005</v>
      </c>
      <c r="I277" s="276"/>
      <c r="J277" s="276"/>
    </row>
    <row r="278" spans="2:10" ht="22.5">
      <c r="B278" s="131"/>
      <c r="C278" s="293"/>
      <c r="D278" s="286">
        <v>98</v>
      </c>
      <c r="E278" s="287" t="s">
        <v>207</v>
      </c>
      <c r="F278" s="287" t="s">
        <v>298</v>
      </c>
      <c r="G278" s="287" t="s">
        <v>127</v>
      </c>
      <c r="H278" s="288">
        <v>67.548000000000002</v>
      </c>
      <c r="I278" s="300">
        <v>0</v>
      </c>
      <c r="J278" s="285">
        <f>H278*I278</f>
        <v>0</v>
      </c>
    </row>
    <row r="279" spans="2:10">
      <c r="B279" s="131"/>
      <c r="C279" s="293"/>
      <c r="D279" s="269"/>
      <c r="E279" s="270"/>
      <c r="F279" s="270" t="s">
        <v>534</v>
      </c>
      <c r="G279" s="270"/>
      <c r="H279" s="271">
        <v>67.548000000000002</v>
      </c>
      <c r="I279" s="272"/>
      <c r="J279" s="272"/>
    </row>
    <row r="280" spans="2:10">
      <c r="B280" s="131"/>
      <c r="C280" s="293"/>
      <c r="D280" s="273"/>
      <c r="E280" s="274"/>
      <c r="F280" s="274" t="s">
        <v>377</v>
      </c>
      <c r="G280" s="274"/>
      <c r="H280" s="275">
        <v>67.548000000000002</v>
      </c>
      <c r="I280" s="276"/>
      <c r="J280" s="276"/>
    </row>
    <row r="281" spans="2:10" ht="33.75">
      <c r="B281" s="131"/>
      <c r="C281" s="293"/>
      <c r="D281" s="286">
        <v>139</v>
      </c>
      <c r="E281" s="287" t="s">
        <v>535</v>
      </c>
      <c r="F281" s="287" t="s">
        <v>536</v>
      </c>
      <c r="G281" s="287" t="s">
        <v>127</v>
      </c>
      <c r="H281" s="288">
        <v>728.84900000000005</v>
      </c>
      <c r="I281" s="300">
        <v>0</v>
      </c>
      <c r="J281" s="285">
        <f>H281*I281</f>
        <v>0</v>
      </c>
    </row>
    <row r="282" spans="2:10" ht="22.5">
      <c r="B282" s="131"/>
      <c r="C282" s="293"/>
      <c r="D282" s="282">
        <v>140</v>
      </c>
      <c r="E282" s="283" t="s">
        <v>527</v>
      </c>
      <c r="F282" s="283" t="s">
        <v>528</v>
      </c>
      <c r="G282" s="283" t="s">
        <v>127</v>
      </c>
      <c r="H282" s="284">
        <v>765.29100000000005</v>
      </c>
      <c r="I282" s="300">
        <v>0</v>
      </c>
      <c r="J282" s="281">
        <f>H282*I282</f>
        <v>0</v>
      </c>
    </row>
    <row r="283" spans="2:10">
      <c r="B283" s="131"/>
      <c r="C283" s="293"/>
      <c r="D283" s="273"/>
      <c r="E283" s="274"/>
      <c r="F283" s="274" t="s">
        <v>537</v>
      </c>
      <c r="G283" s="274"/>
      <c r="H283" s="275">
        <v>765.29100000000005</v>
      </c>
      <c r="I283" s="276"/>
      <c r="J283" s="276"/>
    </row>
    <row r="284" spans="2:10" ht="22.5">
      <c r="B284" s="131"/>
      <c r="C284" s="293"/>
      <c r="D284" s="286">
        <v>99</v>
      </c>
      <c r="E284" s="287" t="s">
        <v>208</v>
      </c>
      <c r="F284" s="287" t="s">
        <v>299</v>
      </c>
      <c r="G284" s="287" t="s">
        <v>127</v>
      </c>
      <c r="H284" s="288">
        <v>67.548000000000002</v>
      </c>
      <c r="I284" s="300">
        <v>0</v>
      </c>
      <c r="J284" s="285">
        <f>H284*I284</f>
        <v>0</v>
      </c>
    </row>
    <row r="285" spans="2:10">
      <c r="B285" s="131"/>
      <c r="C285" s="293"/>
      <c r="D285" s="269"/>
      <c r="E285" s="270"/>
      <c r="F285" s="270" t="s">
        <v>534</v>
      </c>
      <c r="G285" s="270"/>
      <c r="H285" s="271">
        <v>67.548000000000002</v>
      </c>
      <c r="I285" s="272"/>
      <c r="J285" s="272"/>
    </row>
    <row r="286" spans="2:10">
      <c r="B286" s="131"/>
      <c r="C286" s="293"/>
      <c r="D286" s="273"/>
      <c r="E286" s="274"/>
      <c r="F286" s="274" t="s">
        <v>377</v>
      </c>
      <c r="G286" s="274"/>
      <c r="H286" s="275">
        <v>67.548000000000002</v>
      </c>
      <c r="I286" s="276"/>
      <c r="J286" s="276"/>
    </row>
    <row r="287" spans="2:10" ht="22.5">
      <c r="B287" s="131"/>
      <c r="C287" s="293"/>
      <c r="D287" s="286">
        <v>138</v>
      </c>
      <c r="E287" s="287" t="s">
        <v>538</v>
      </c>
      <c r="F287" s="287" t="s">
        <v>539</v>
      </c>
      <c r="G287" s="287" t="s">
        <v>127</v>
      </c>
      <c r="H287" s="288">
        <v>728.84900000000005</v>
      </c>
      <c r="I287" s="300">
        <v>0</v>
      </c>
      <c r="J287" s="285">
        <f>H287*I287</f>
        <v>0</v>
      </c>
    </row>
    <row r="288" spans="2:10" ht="22.5">
      <c r="B288" s="131"/>
      <c r="C288" s="293"/>
      <c r="D288" s="286">
        <v>11</v>
      </c>
      <c r="E288" s="287" t="s">
        <v>385</v>
      </c>
      <c r="F288" s="287" t="s">
        <v>386</v>
      </c>
      <c r="G288" s="287" t="s">
        <v>137</v>
      </c>
      <c r="H288" s="288">
        <v>50.463000000000001</v>
      </c>
      <c r="I288" s="300">
        <v>0</v>
      </c>
      <c r="J288" s="285">
        <f>H288*I288</f>
        <v>0</v>
      </c>
    </row>
    <row r="289" spans="2:10">
      <c r="B289" s="131"/>
      <c r="C289" s="293"/>
      <c r="D289" s="269"/>
      <c r="E289" s="270"/>
      <c r="F289" s="270" t="s">
        <v>540</v>
      </c>
      <c r="G289" s="270"/>
      <c r="H289" s="271">
        <v>41.344999999999999</v>
      </c>
      <c r="I289" s="272"/>
      <c r="J289" s="272"/>
    </row>
    <row r="290" spans="2:10">
      <c r="B290" s="131"/>
      <c r="C290" s="293"/>
      <c r="D290" s="269"/>
      <c r="E290" s="270"/>
      <c r="F290" s="270" t="s">
        <v>541</v>
      </c>
      <c r="G290" s="270"/>
      <c r="H290" s="271">
        <v>9.1180000000000003</v>
      </c>
      <c r="I290" s="272"/>
      <c r="J290" s="272"/>
    </row>
    <row r="291" spans="2:10">
      <c r="B291" s="131"/>
      <c r="C291" s="293"/>
      <c r="D291" s="273"/>
      <c r="E291" s="274"/>
      <c r="F291" s="274" t="s">
        <v>377</v>
      </c>
      <c r="G291" s="274"/>
      <c r="H291" s="275">
        <v>50.463000000000001</v>
      </c>
      <c r="I291" s="276"/>
      <c r="J291" s="276"/>
    </row>
    <row r="292" spans="2:10">
      <c r="B292" s="131"/>
      <c r="C292" s="293"/>
      <c r="D292" s="286">
        <v>17</v>
      </c>
      <c r="E292" s="287" t="s">
        <v>300</v>
      </c>
      <c r="F292" s="287" t="s">
        <v>301</v>
      </c>
      <c r="G292" s="287" t="s">
        <v>127</v>
      </c>
      <c r="H292" s="288">
        <v>685.35400000000004</v>
      </c>
      <c r="I292" s="300">
        <v>0</v>
      </c>
      <c r="J292" s="285">
        <f>H292*I292</f>
        <v>0</v>
      </c>
    </row>
    <row r="293" spans="2:10">
      <c r="B293" s="131"/>
      <c r="C293" s="293"/>
      <c r="D293" s="269"/>
      <c r="E293" s="270"/>
      <c r="F293" s="270" t="s">
        <v>512</v>
      </c>
      <c r="G293" s="270"/>
      <c r="H293" s="271">
        <v>685.35400000000004</v>
      </c>
      <c r="I293" s="272"/>
      <c r="J293" s="272"/>
    </row>
    <row r="294" spans="2:10">
      <c r="B294" s="131"/>
      <c r="C294" s="293"/>
      <c r="D294" s="273"/>
      <c r="E294" s="274"/>
      <c r="F294" s="274" t="s">
        <v>377</v>
      </c>
      <c r="G294" s="274"/>
      <c r="H294" s="275">
        <v>685.35400000000004</v>
      </c>
      <c r="I294" s="276"/>
      <c r="J294" s="276"/>
    </row>
    <row r="295" spans="2:10">
      <c r="B295" s="131"/>
      <c r="C295" s="293"/>
      <c r="D295" s="286">
        <v>37</v>
      </c>
      <c r="E295" s="287" t="s">
        <v>542</v>
      </c>
      <c r="F295" s="287" t="s">
        <v>543</v>
      </c>
      <c r="G295" s="287" t="s">
        <v>127</v>
      </c>
      <c r="H295" s="288">
        <v>819</v>
      </c>
      <c r="I295" s="300">
        <v>0</v>
      </c>
      <c r="J295" s="285">
        <f>H295*I295</f>
        <v>0</v>
      </c>
    </row>
    <row r="296" spans="2:10">
      <c r="B296" s="131"/>
      <c r="C296" s="293"/>
      <c r="D296" s="269"/>
      <c r="E296" s="270"/>
      <c r="F296" s="270" t="s">
        <v>544</v>
      </c>
      <c r="G296" s="270"/>
      <c r="H296" s="271">
        <v>819</v>
      </c>
      <c r="I296" s="272"/>
      <c r="J296" s="272"/>
    </row>
    <row r="297" spans="2:10">
      <c r="B297" s="131"/>
      <c r="C297" s="293"/>
      <c r="D297" s="273"/>
      <c r="E297" s="274"/>
      <c r="F297" s="274" t="s">
        <v>377</v>
      </c>
      <c r="G297" s="274"/>
      <c r="H297" s="275">
        <v>819</v>
      </c>
      <c r="I297" s="276"/>
      <c r="J297" s="276"/>
    </row>
    <row r="298" spans="2:10" ht="12.75">
      <c r="B298" s="131"/>
      <c r="C298" s="293"/>
      <c r="D298" s="289"/>
      <c r="E298" s="290" t="s">
        <v>90</v>
      </c>
      <c r="F298" s="290" t="s">
        <v>189</v>
      </c>
      <c r="G298" s="290"/>
      <c r="H298" s="291"/>
      <c r="I298" s="292"/>
      <c r="J298" s="292">
        <f>SUM(J299:J322)</f>
        <v>0</v>
      </c>
    </row>
    <row r="299" spans="2:10" ht="22.5">
      <c r="B299" s="131"/>
      <c r="C299" s="293"/>
      <c r="D299" s="286">
        <v>127</v>
      </c>
      <c r="E299" s="287" t="s">
        <v>545</v>
      </c>
      <c r="F299" s="287" t="s">
        <v>546</v>
      </c>
      <c r="G299" s="287" t="s">
        <v>127</v>
      </c>
      <c r="H299" s="288">
        <v>911.36</v>
      </c>
      <c r="I299" s="300">
        <v>0</v>
      </c>
      <c r="J299" s="285">
        <f>H299*I299</f>
        <v>0</v>
      </c>
    </row>
    <row r="300" spans="2:10">
      <c r="B300" s="131"/>
      <c r="C300" s="293"/>
      <c r="D300" s="269"/>
      <c r="E300" s="270"/>
      <c r="F300" s="270" t="s">
        <v>547</v>
      </c>
      <c r="G300" s="270"/>
      <c r="H300" s="271">
        <v>867.36</v>
      </c>
      <c r="I300" s="272"/>
      <c r="J300" s="272"/>
    </row>
    <row r="301" spans="2:10">
      <c r="B301" s="131"/>
      <c r="C301" s="293"/>
      <c r="D301" s="269"/>
      <c r="E301" s="270"/>
      <c r="F301" s="270" t="s">
        <v>548</v>
      </c>
      <c r="G301" s="270"/>
      <c r="H301" s="271">
        <v>44</v>
      </c>
      <c r="I301" s="272"/>
      <c r="J301" s="272"/>
    </row>
    <row r="302" spans="2:10">
      <c r="B302" s="131"/>
      <c r="C302" s="293"/>
      <c r="D302" s="273"/>
      <c r="E302" s="274"/>
      <c r="F302" s="274" t="s">
        <v>377</v>
      </c>
      <c r="G302" s="274"/>
      <c r="H302" s="275">
        <v>911.36</v>
      </c>
      <c r="I302" s="276"/>
      <c r="J302" s="276"/>
    </row>
    <row r="303" spans="2:10" ht="22.5">
      <c r="B303" s="131"/>
      <c r="C303" s="293"/>
      <c r="D303" s="286">
        <v>128</v>
      </c>
      <c r="E303" s="287" t="s">
        <v>549</v>
      </c>
      <c r="F303" s="287" t="s">
        <v>550</v>
      </c>
      <c r="G303" s="287" t="s">
        <v>127</v>
      </c>
      <c r="H303" s="288">
        <v>54681.599999999999</v>
      </c>
      <c r="I303" s="300">
        <v>0</v>
      </c>
      <c r="J303" s="285">
        <f>H303*I303</f>
        <v>0</v>
      </c>
    </row>
    <row r="304" spans="2:10">
      <c r="B304" s="131"/>
      <c r="C304" s="293"/>
      <c r="D304" s="269"/>
      <c r="E304" s="270"/>
      <c r="F304" s="270" t="s">
        <v>551</v>
      </c>
      <c r="G304" s="270"/>
      <c r="H304" s="271">
        <v>54681.599999999999</v>
      </c>
      <c r="I304" s="272"/>
      <c r="J304" s="272"/>
    </row>
    <row r="305" spans="2:10">
      <c r="B305" s="131"/>
      <c r="C305" s="293"/>
      <c r="D305" s="273"/>
      <c r="E305" s="274"/>
      <c r="F305" s="274" t="s">
        <v>377</v>
      </c>
      <c r="G305" s="274"/>
      <c r="H305" s="275">
        <v>54681.599999999999</v>
      </c>
      <c r="I305" s="276"/>
      <c r="J305" s="276"/>
    </row>
    <row r="306" spans="2:10" ht="22.5">
      <c r="B306" s="131"/>
      <c r="C306" s="293"/>
      <c r="D306" s="286">
        <v>129</v>
      </c>
      <c r="E306" s="287" t="s">
        <v>552</v>
      </c>
      <c r="F306" s="287" t="s">
        <v>553</v>
      </c>
      <c r="G306" s="287" t="s">
        <v>127</v>
      </c>
      <c r="H306" s="288">
        <v>911.36</v>
      </c>
      <c r="I306" s="300">
        <v>0</v>
      </c>
      <c r="J306" s="285">
        <f>H306*I306</f>
        <v>0</v>
      </c>
    </row>
    <row r="307" spans="2:10">
      <c r="B307" s="131"/>
      <c r="C307" s="293"/>
      <c r="D307" s="286">
        <v>130</v>
      </c>
      <c r="E307" s="287" t="s">
        <v>209</v>
      </c>
      <c r="F307" s="287" t="s">
        <v>210</v>
      </c>
      <c r="G307" s="287" t="s">
        <v>127</v>
      </c>
      <c r="H307" s="288">
        <v>911.36</v>
      </c>
      <c r="I307" s="300">
        <v>0</v>
      </c>
      <c r="J307" s="285">
        <f>H307*I307</f>
        <v>0</v>
      </c>
    </row>
    <row r="308" spans="2:10">
      <c r="B308" s="131"/>
      <c r="C308" s="293"/>
      <c r="D308" s="269"/>
      <c r="E308" s="270"/>
      <c r="F308" s="270" t="s">
        <v>547</v>
      </c>
      <c r="G308" s="270"/>
      <c r="H308" s="271">
        <v>867.36</v>
      </c>
      <c r="I308" s="272"/>
      <c r="J308" s="272"/>
    </row>
    <row r="309" spans="2:10">
      <c r="B309" s="131"/>
      <c r="C309" s="293"/>
      <c r="D309" s="269"/>
      <c r="E309" s="270"/>
      <c r="F309" s="270" t="s">
        <v>548</v>
      </c>
      <c r="G309" s="270"/>
      <c r="H309" s="271">
        <v>44</v>
      </c>
      <c r="I309" s="272"/>
      <c r="J309" s="272"/>
    </row>
    <row r="310" spans="2:10">
      <c r="B310" s="131"/>
      <c r="C310" s="293"/>
      <c r="D310" s="273"/>
      <c r="E310" s="274"/>
      <c r="F310" s="274" t="s">
        <v>377</v>
      </c>
      <c r="G310" s="274"/>
      <c r="H310" s="275">
        <v>911.36</v>
      </c>
      <c r="I310" s="276"/>
      <c r="J310" s="276"/>
    </row>
    <row r="311" spans="2:10">
      <c r="B311" s="131"/>
      <c r="C311" s="293"/>
      <c r="D311" s="286">
        <v>131</v>
      </c>
      <c r="E311" s="287" t="s">
        <v>211</v>
      </c>
      <c r="F311" s="287" t="s">
        <v>212</v>
      </c>
      <c r="G311" s="287" t="s">
        <v>127</v>
      </c>
      <c r="H311" s="288">
        <v>54681.599999999999</v>
      </c>
      <c r="I311" s="300">
        <v>0</v>
      </c>
      <c r="J311" s="285">
        <f>H311*I311</f>
        <v>0</v>
      </c>
    </row>
    <row r="312" spans="2:10">
      <c r="B312" s="131"/>
      <c r="C312" s="293"/>
      <c r="D312" s="269"/>
      <c r="E312" s="270"/>
      <c r="F312" s="270" t="s">
        <v>551</v>
      </c>
      <c r="G312" s="270"/>
      <c r="H312" s="271">
        <v>54681.599999999999</v>
      </c>
      <c r="I312" s="272"/>
      <c r="J312" s="272"/>
    </row>
    <row r="313" spans="2:10">
      <c r="B313" s="131"/>
      <c r="C313" s="293"/>
      <c r="D313" s="273"/>
      <c r="E313" s="274"/>
      <c r="F313" s="274" t="s">
        <v>377</v>
      </c>
      <c r="G313" s="274"/>
      <c r="H313" s="275">
        <v>54681.599999999999</v>
      </c>
      <c r="I313" s="276"/>
      <c r="J313" s="276"/>
    </row>
    <row r="314" spans="2:10">
      <c r="B314" s="131"/>
      <c r="C314" s="293"/>
      <c r="D314" s="286">
        <v>132</v>
      </c>
      <c r="E314" s="287" t="s">
        <v>213</v>
      </c>
      <c r="F314" s="287" t="s">
        <v>214</v>
      </c>
      <c r="G314" s="287" t="s">
        <v>127</v>
      </c>
      <c r="H314" s="288">
        <v>911.36</v>
      </c>
      <c r="I314" s="300">
        <v>0</v>
      </c>
      <c r="J314" s="285">
        <f>H314*I314</f>
        <v>0</v>
      </c>
    </row>
    <row r="315" spans="2:10" ht="22.5">
      <c r="B315" s="131"/>
      <c r="C315" s="293"/>
      <c r="D315" s="286">
        <v>5</v>
      </c>
      <c r="E315" s="287" t="s">
        <v>554</v>
      </c>
      <c r="F315" s="287" t="s">
        <v>555</v>
      </c>
      <c r="G315" s="287" t="s">
        <v>127</v>
      </c>
      <c r="H315" s="288">
        <v>940.9</v>
      </c>
      <c r="I315" s="300">
        <v>0</v>
      </c>
      <c r="J315" s="285">
        <f>H315*I315</f>
        <v>0</v>
      </c>
    </row>
    <row r="316" spans="2:10">
      <c r="B316" s="131"/>
      <c r="C316" s="293"/>
      <c r="D316" s="269"/>
      <c r="E316" s="270"/>
      <c r="F316" s="270" t="s">
        <v>556</v>
      </c>
      <c r="G316" s="270"/>
      <c r="H316" s="271">
        <v>940.9</v>
      </c>
      <c r="I316" s="272"/>
      <c r="J316" s="272"/>
    </row>
    <row r="317" spans="2:10">
      <c r="B317" s="131"/>
      <c r="C317" s="293"/>
      <c r="D317" s="273"/>
      <c r="E317" s="274"/>
      <c r="F317" s="274" t="s">
        <v>377</v>
      </c>
      <c r="G317" s="274"/>
      <c r="H317" s="275">
        <v>940.9</v>
      </c>
      <c r="I317" s="276"/>
      <c r="J317" s="276"/>
    </row>
    <row r="318" spans="2:10">
      <c r="B318" s="131"/>
      <c r="C318" s="293"/>
      <c r="D318" s="286">
        <v>179</v>
      </c>
      <c r="E318" s="287" t="s">
        <v>557</v>
      </c>
      <c r="F318" s="287" t="s">
        <v>558</v>
      </c>
      <c r="G318" s="287" t="s">
        <v>132</v>
      </c>
      <c r="H318" s="288">
        <v>3</v>
      </c>
      <c r="I318" s="300">
        <v>0</v>
      </c>
      <c r="J318" s="285">
        <f>H318*I318</f>
        <v>0</v>
      </c>
    </row>
    <row r="319" spans="2:10">
      <c r="B319" s="131"/>
      <c r="C319" s="293"/>
      <c r="D319" s="286">
        <v>180</v>
      </c>
      <c r="E319" s="287" t="s">
        <v>559</v>
      </c>
      <c r="F319" s="287" t="s">
        <v>560</v>
      </c>
      <c r="G319" s="287" t="s">
        <v>132</v>
      </c>
      <c r="H319" s="288">
        <v>6</v>
      </c>
      <c r="I319" s="300">
        <v>0</v>
      </c>
      <c r="J319" s="285">
        <f>H319*I319</f>
        <v>0</v>
      </c>
    </row>
    <row r="320" spans="2:10">
      <c r="B320" s="131"/>
      <c r="C320" s="293"/>
      <c r="D320" s="286">
        <v>143</v>
      </c>
      <c r="E320" s="287" t="s">
        <v>561</v>
      </c>
      <c r="F320" s="287" t="s">
        <v>562</v>
      </c>
      <c r="G320" s="287" t="s">
        <v>132</v>
      </c>
      <c r="H320" s="288">
        <v>4</v>
      </c>
      <c r="I320" s="300">
        <v>0</v>
      </c>
      <c r="J320" s="285">
        <f>H320*I320</f>
        <v>0</v>
      </c>
    </row>
    <row r="321" spans="2:10">
      <c r="B321" s="131"/>
      <c r="C321" s="293"/>
      <c r="D321" s="282">
        <v>144</v>
      </c>
      <c r="E321" s="283" t="s">
        <v>393</v>
      </c>
      <c r="F321" s="283" t="s">
        <v>563</v>
      </c>
      <c r="G321" s="283" t="s">
        <v>132</v>
      </c>
      <c r="H321" s="284">
        <v>4</v>
      </c>
      <c r="I321" s="300">
        <v>0</v>
      </c>
      <c r="J321" s="281">
        <f>H321*I321</f>
        <v>0</v>
      </c>
    </row>
    <row r="322" spans="2:10">
      <c r="B322" s="131"/>
      <c r="C322" s="293"/>
      <c r="D322" s="286">
        <v>178</v>
      </c>
      <c r="E322" s="287" t="s">
        <v>564</v>
      </c>
      <c r="F322" s="287" t="s">
        <v>565</v>
      </c>
      <c r="G322" s="287" t="s">
        <v>132</v>
      </c>
      <c r="H322" s="288">
        <v>10</v>
      </c>
      <c r="I322" s="300">
        <v>0</v>
      </c>
      <c r="J322" s="285">
        <f>H322*I322</f>
        <v>0</v>
      </c>
    </row>
    <row r="323" spans="2:10" ht="12.75">
      <c r="B323" s="131"/>
      <c r="C323" s="293"/>
      <c r="D323" s="289"/>
      <c r="E323" s="290" t="s">
        <v>141</v>
      </c>
      <c r="F323" s="290" t="s">
        <v>190</v>
      </c>
      <c r="G323" s="290"/>
      <c r="H323" s="291"/>
      <c r="I323" s="292"/>
      <c r="J323" s="292">
        <f>SUM(J324:J326)</f>
        <v>0</v>
      </c>
    </row>
    <row r="324" spans="2:10" ht="22.5">
      <c r="B324" s="131"/>
      <c r="C324" s="293"/>
      <c r="D324" s="286">
        <v>93</v>
      </c>
      <c r="E324" s="287" t="s">
        <v>144</v>
      </c>
      <c r="F324" s="287" t="s">
        <v>191</v>
      </c>
      <c r="G324" s="287" t="s">
        <v>142</v>
      </c>
      <c r="H324" s="288">
        <v>27</v>
      </c>
      <c r="I324" s="300">
        <v>0</v>
      </c>
      <c r="J324" s="285">
        <f>H324*I324</f>
        <v>0</v>
      </c>
    </row>
    <row r="325" spans="2:10" ht="22.5">
      <c r="B325" s="131"/>
      <c r="C325" s="293"/>
      <c r="D325" s="286">
        <v>94</v>
      </c>
      <c r="E325" s="287" t="s">
        <v>146</v>
      </c>
      <c r="F325" s="287" t="s">
        <v>192</v>
      </c>
      <c r="G325" s="287" t="s">
        <v>142</v>
      </c>
      <c r="H325" s="288">
        <v>270</v>
      </c>
      <c r="I325" s="300">
        <v>0</v>
      </c>
      <c r="J325" s="285">
        <f>H325*I325</f>
        <v>0</v>
      </c>
    </row>
    <row r="326" spans="2:10" ht="22.5">
      <c r="B326" s="131"/>
      <c r="C326" s="293"/>
      <c r="D326" s="286">
        <v>95</v>
      </c>
      <c r="E326" s="287" t="s">
        <v>566</v>
      </c>
      <c r="F326" s="287" t="s">
        <v>567</v>
      </c>
      <c r="G326" s="287" t="s">
        <v>142</v>
      </c>
      <c r="H326" s="288">
        <v>27</v>
      </c>
      <c r="I326" s="300">
        <v>0</v>
      </c>
      <c r="J326" s="285">
        <f>H326*I326</f>
        <v>0</v>
      </c>
    </row>
    <row r="327" spans="2:10" ht="12.75">
      <c r="B327" s="131"/>
      <c r="C327" s="293"/>
      <c r="D327" s="289"/>
      <c r="E327" s="290" t="s">
        <v>176</v>
      </c>
      <c r="F327" s="290" t="s">
        <v>215</v>
      </c>
      <c r="G327" s="290"/>
      <c r="H327" s="291"/>
      <c r="I327" s="292"/>
      <c r="J327" s="292">
        <f>J328</f>
        <v>0</v>
      </c>
    </row>
    <row r="328" spans="2:10">
      <c r="B328" s="131"/>
      <c r="C328" s="293"/>
      <c r="D328" s="286">
        <v>69</v>
      </c>
      <c r="E328" s="287" t="s">
        <v>568</v>
      </c>
      <c r="F328" s="287" t="s">
        <v>569</v>
      </c>
      <c r="G328" s="287" t="s">
        <v>142</v>
      </c>
      <c r="H328" s="288">
        <v>1855.1479999999999</v>
      </c>
      <c r="I328" s="300">
        <v>0</v>
      </c>
      <c r="J328" s="285">
        <f>H328*I328</f>
        <v>0</v>
      </c>
    </row>
    <row r="329" spans="2:10" ht="15">
      <c r="B329" s="131"/>
      <c r="C329" s="293"/>
      <c r="D329" s="295"/>
      <c r="E329" s="296" t="s">
        <v>149</v>
      </c>
      <c r="F329" s="296" t="s">
        <v>193</v>
      </c>
      <c r="G329" s="296"/>
      <c r="H329" s="297"/>
      <c r="I329" s="298"/>
      <c r="J329" s="298">
        <f>J330+J368+J378+J412+J416+J423+J435+J453+J511+J528+J565+J583+J589+J600+J608</f>
        <v>0</v>
      </c>
    </row>
    <row r="330" spans="2:10" ht="12.75">
      <c r="B330" s="131"/>
      <c r="C330" s="293"/>
      <c r="D330" s="289"/>
      <c r="E330" s="290" t="s">
        <v>302</v>
      </c>
      <c r="F330" s="290" t="s">
        <v>303</v>
      </c>
      <c r="G330" s="290"/>
      <c r="H330" s="291"/>
      <c r="I330" s="292"/>
      <c r="J330" s="292">
        <f>SUM(J331:J367)</f>
        <v>0</v>
      </c>
    </row>
    <row r="331" spans="2:10" ht="22.5">
      <c r="B331" s="131"/>
      <c r="C331" s="293"/>
      <c r="D331" s="286">
        <v>119</v>
      </c>
      <c r="E331" s="287" t="s">
        <v>389</v>
      </c>
      <c r="F331" s="287" t="s">
        <v>390</v>
      </c>
      <c r="G331" s="287" t="s">
        <v>127</v>
      </c>
      <c r="H331" s="288">
        <v>685.35400000000004</v>
      </c>
      <c r="I331" s="300">
        <v>0</v>
      </c>
      <c r="J331" s="285">
        <f>H331*I331</f>
        <v>0</v>
      </c>
    </row>
    <row r="332" spans="2:10">
      <c r="B332" s="131"/>
      <c r="C332" s="293"/>
      <c r="D332" s="269"/>
      <c r="E332" s="270"/>
      <c r="F332" s="270" t="s">
        <v>512</v>
      </c>
      <c r="G332" s="270"/>
      <c r="H332" s="271">
        <v>685.35400000000004</v>
      </c>
      <c r="I332" s="272"/>
      <c r="J332" s="272"/>
    </row>
    <row r="333" spans="2:10">
      <c r="B333" s="131"/>
      <c r="C333" s="293"/>
      <c r="D333" s="273"/>
      <c r="E333" s="274"/>
      <c r="F333" s="274" t="s">
        <v>377</v>
      </c>
      <c r="G333" s="274"/>
      <c r="H333" s="275">
        <v>685.35400000000004</v>
      </c>
      <c r="I333" s="276"/>
      <c r="J333" s="276"/>
    </row>
    <row r="334" spans="2:10">
      <c r="B334" s="131"/>
      <c r="C334" s="293"/>
      <c r="D334" s="282">
        <v>120</v>
      </c>
      <c r="E334" s="283" t="s">
        <v>304</v>
      </c>
      <c r="F334" s="283" t="s">
        <v>305</v>
      </c>
      <c r="G334" s="283" t="s">
        <v>142</v>
      </c>
      <c r="H334" s="284">
        <v>0.22600000000000001</v>
      </c>
      <c r="I334" s="300">
        <v>0</v>
      </c>
      <c r="J334" s="281">
        <f>H334*I334</f>
        <v>0</v>
      </c>
    </row>
    <row r="335" spans="2:10">
      <c r="B335" s="131"/>
      <c r="C335" s="293"/>
      <c r="D335" s="273"/>
      <c r="E335" s="274"/>
      <c r="F335" s="274" t="s">
        <v>570</v>
      </c>
      <c r="G335" s="274"/>
      <c r="H335" s="275">
        <v>0.22600000000000001</v>
      </c>
      <c r="I335" s="276"/>
      <c r="J335" s="276"/>
    </row>
    <row r="336" spans="2:10" ht="22.5">
      <c r="B336" s="131"/>
      <c r="C336" s="293"/>
      <c r="D336" s="286">
        <v>121</v>
      </c>
      <c r="E336" s="287" t="s">
        <v>571</v>
      </c>
      <c r="F336" s="287" t="s">
        <v>572</v>
      </c>
      <c r="G336" s="287" t="s">
        <v>127</v>
      </c>
      <c r="H336" s="288">
        <v>303.57600000000002</v>
      </c>
      <c r="I336" s="300">
        <v>0</v>
      </c>
      <c r="J336" s="285">
        <f>H336*I336</f>
        <v>0</v>
      </c>
    </row>
    <row r="337" spans="2:10">
      <c r="B337" s="131"/>
      <c r="C337" s="293"/>
      <c r="D337" s="269"/>
      <c r="E337" s="270"/>
      <c r="F337" s="270" t="s">
        <v>573</v>
      </c>
      <c r="G337" s="270"/>
      <c r="H337" s="271">
        <v>303.57600000000002</v>
      </c>
      <c r="I337" s="272"/>
      <c r="J337" s="272"/>
    </row>
    <row r="338" spans="2:10">
      <c r="B338" s="131"/>
      <c r="C338" s="293"/>
      <c r="D338" s="273"/>
      <c r="E338" s="274"/>
      <c r="F338" s="274" t="s">
        <v>377</v>
      </c>
      <c r="G338" s="274"/>
      <c r="H338" s="275">
        <v>303.57600000000002</v>
      </c>
      <c r="I338" s="276"/>
      <c r="J338" s="276"/>
    </row>
    <row r="339" spans="2:10">
      <c r="B339" s="131"/>
      <c r="C339" s="293"/>
      <c r="D339" s="282">
        <v>122</v>
      </c>
      <c r="E339" s="283" t="s">
        <v>304</v>
      </c>
      <c r="F339" s="283" t="s">
        <v>305</v>
      </c>
      <c r="G339" s="283" t="s">
        <v>142</v>
      </c>
      <c r="H339" s="284">
        <v>0.10299999999999999</v>
      </c>
      <c r="I339" s="300">
        <v>0</v>
      </c>
      <c r="J339" s="281">
        <f>H339*I339</f>
        <v>0</v>
      </c>
    </row>
    <row r="340" spans="2:10">
      <c r="B340" s="131"/>
      <c r="C340" s="293"/>
      <c r="D340" s="273"/>
      <c r="E340" s="274"/>
      <c r="F340" s="274" t="s">
        <v>574</v>
      </c>
      <c r="G340" s="274"/>
      <c r="H340" s="275">
        <v>0.10299999999999999</v>
      </c>
      <c r="I340" s="276"/>
      <c r="J340" s="276"/>
    </row>
    <row r="341" spans="2:10" ht="22.5">
      <c r="B341" s="131"/>
      <c r="C341" s="293"/>
      <c r="D341" s="286">
        <v>25</v>
      </c>
      <c r="E341" s="287" t="s">
        <v>575</v>
      </c>
      <c r="F341" s="287" t="s">
        <v>576</v>
      </c>
      <c r="G341" s="287" t="s">
        <v>127</v>
      </c>
      <c r="H341" s="288">
        <v>685.35400000000004</v>
      </c>
      <c r="I341" s="300">
        <v>0</v>
      </c>
      <c r="J341" s="285">
        <f>H341*I341</f>
        <v>0</v>
      </c>
    </row>
    <row r="342" spans="2:10">
      <c r="B342" s="131"/>
      <c r="C342" s="293"/>
      <c r="D342" s="269"/>
      <c r="E342" s="270"/>
      <c r="F342" s="270" t="s">
        <v>512</v>
      </c>
      <c r="G342" s="270"/>
      <c r="H342" s="271">
        <v>685.35400000000004</v>
      </c>
      <c r="I342" s="272"/>
      <c r="J342" s="272"/>
    </row>
    <row r="343" spans="2:10">
      <c r="B343" s="131"/>
      <c r="C343" s="293"/>
      <c r="D343" s="273"/>
      <c r="E343" s="274"/>
      <c r="F343" s="274" t="s">
        <v>377</v>
      </c>
      <c r="G343" s="274"/>
      <c r="H343" s="275">
        <v>685.35400000000004</v>
      </c>
      <c r="I343" s="276"/>
      <c r="J343" s="276"/>
    </row>
    <row r="344" spans="2:10" ht="45">
      <c r="B344" s="131"/>
      <c r="C344" s="293"/>
      <c r="D344" s="282">
        <v>26</v>
      </c>
      <c r="E344" s="283" t="s">
        <v>577</v>
      </c>
      <c r="F344" s="283" t="s">
        <v>578</v>
      </c>
      <c r="G344" s="283" t="s">
        <v>127</v>
      </c>
      <c r="H344" s="284">
        <v>798.78</v>
      </c>
      <c r="I344" s="300">
        <v>0</v>
      </c>
      <c r="J344" s="281">
        <f>H344*I344</f>
        <v>0</v>
      </c>
    </row>
    <row r="345" spans="2:10">
      <c r="B345" s="131"/>
      <c r="C345" s="293"/>
      <c r="D345" s="273"/>
      <c r="E345" s="274"/>
      <c r="F345" s="274" t="s">
        <v>579</v>
      </c>
      <c r="G345" s="274"/>
      <c r="H345" s="275">
        <v>798.78</v>
      </c>
      <c r="I345" s="276"/>
      <c r="J345" s="276"/>
    </row>
    <row r="346" spans="2:10" ht="22.5">
      <c r="B346" s="131"/>
      <c r="C346" s="293"/>
      <c r="D346" s="286">
        <v>123</v>
      </c>
      <c r="E346" s="287" t="s">
        <v>580</v>
      </c>
      <c r="F346" s="287" t="s">
        <v>581</v>
      </c>
      <c r="G346" s="287" t="s">
        <v>127</v>
      </c>
      <c r="H346" s="288">
        <v>303.57600000000002</v>
      </c>
      <c r="I346" s="300">
        <v>0</v>
      </c>
      <c r="J346" s="285">
        <f>H346*I346</f>
        <v>0</v>
      </c>
    </row>
    <row r="347" spans="2:10">
      <c r="B347" s="131"/>
      <c r="C347" s="293"/>
      <c r="D347" s="269"/>
      <c r="E347" s="270"/>
      <c r="F347" s="270" t="s">
        <v>573</v>
      </c>
      <c r="G347" s="270"/>
      <c r="H347" s="271">
        <v>303.57600000000002</v>
      </c>
      <c r="I347" s="272"/>
      <c r="J347" s="272"/>
    </row>
    <row r="348" spans="2:10">
      <c r="B348" s="131"/>
      <c r="C348" s="293"/>
      <c r="D348" s="273"/>
      <c r="E348" s="274"/>
      <c r="F348" s="274" t="s">
        <v>377</v>
      </c>
      <c r="G348" s="274"/>
      <c r="H348" s="275">
        <v>303.57600000000002</v>
      </c>
      <c r="I348" s="276"/>
      <c r="J348" s="276"/>
    </row>
    <row r="349" spans="2:10" ht="45">
      <c r="B349" s="131"/>
      <c r="C349" s="293"/>
      <c r="D349" s="282">
        <v>124</v>
      </c>
      <c r="E349" s="283" t="s">
        <v>577</v>
      </c>
      <c r="F349" s="283" t="s">
        <v>578</v>
      </c>
      <c r="G349" s="283" t="s">
        <v>127</v>
      </c>
      <c r="H349" s="284">
        <v>370.666</v>
      </c>
      <c r="I349" s="300">
        <v>0</v>
      </c>
      <c r="J349" s="281">
        <f>H349*I349</f>
        <v>0</v>
      </c>
    </row>
    <row r="350" spans="2:10">
      <c r="B350" s="131"/>
      <c r="C350" s="293"/>
      <c r="D350" s="273"/>
      <c r="E350" s="274"/>
      <c r="F350" s="274" t="s">
        <v>582</v>
      </c>
      <c r="G350" s="274"/>
      <c r="H350" s="275">
        <v>370.666</v>
      </c>
      <c r="I350" s="276"/>
      <c r="J350" s="276"/>
    </row>
    <row r="351" spans="2:10" ht="22.5">
      <c r="B351" s="131"/>
      <c r="C351" s="293"/>
      <c r="D351" s="286">
        <v>23</v>
      </c>
      <c r="E351" s="287" t="s">
        <v>306</v>
      </c>
      <c r="F351" s="287" t="s">
        <v>307</v>
      </c>
      <c r="G351" s="287" t="s">
        <v>127</v>
      </c>
      <c r="H351" s="288">
        <v>685.35400000000004</v>
      </c>
      <c r="I351" s="300">
        <v>0</v>
      </c>
      <c r="J351" s="285">
        <f>H351*I351</f>
        <v>0</v>
      </c>
    </row>
    <row r="352" spans="2:10">
      <c r="B352" s="131"/>
      <c r="C352" s="293"/>
      <c r="D352" s="269"/>
      <c r="E352" s="270"/>
      <c r="F352" s="270" t="s">
        <v>512</v>
      </c>
      <c r="G352" s="270"/>
      <c r="H352" s="271">
        <v>685.35400000000004</v>
      </c>
      <c r="I352" s="272"/>
      <c r="J352" s="272"/>
    </row>
    <row r="353" spans="2:10">
      <c r="B353" s="131"/>
      <c r="C353" s="293"/>
      <c r="D353" s="273"/>
      <c r="E353" s="274"/>
      <c r="F353" s="274" t="s">
        <v>377</v>
      </c>
      <c r="G353" s="274"/>
      <c r="H353" s="275">
        <v>685.35400000000004</v>
      </c>
      <c r="I353" s="276"/>
      <c r="J353" s="276"/>
    </row>
    <row r="354" spans="2:10" ht="33.75">
      <c r="B354" s="131"/>
      <c r="C354" s="293"/>
      <c r="D354" s="282">
        <v>24</v>
      </c>
      <c r="E354" s="283" t="s">
        <v>310</v>
      </c>
      <c r="F354" s="283" t="s">
        <v>311</v>
      </c>
      <c r="G354" s="283" t="s">
        <v>127</v>
      </c>
      <c r="H354" s="284">
        <v>798.78</v>
      </c>
      <c r="I354" s="300">
        <v>0</v>
      </c>
      <c r="J354" s="281">
        <f>H354*I354</f>
        <v>0</v>
      </c>
    </row>
    <row r="355" spans="2:10">
      <c r="B355" s="131"/>
      <c r="C355" s="293"/>
      <c r="D355" s="273"/>
      <c r="E355" s="274"/>
      <c r="F355" s="274" t="s">
        <v>579</v>
      </c>
      <c r="G355" s="274"/>
      <c r="H355" s="275">
        <v>798.78</v>
      </c>
      <c r="I355" s="276"/>
      <c r="J355" s="276"/>
    </row>
    <row r="356" spans="2:10">
      <c r="B356" s="131"/>
      <c r="C356" s="293"/>
      <c r="D356" s="286">
        <v>125</v>
      </c>
      <c r="E356" s="287" t="s">
        <v>340</v>
      </c>
      <c r="F356" s="287" t="s">
        <v>341</v>
      </c>
      <c r="G356" s="287" t="s">
        <v>127</v>
      </c>
      <c r="H356" s="288">
        <v>303.57600000000002</v>
      </c>
      <c r="I356" s="300">
        <v>0</v>
      </c>
      <c r="J356" s="285">
        <f>H356*I356</f>
        <v>0</v>
      </c>
    </row>
    <row r="357" spans="2:10">
      <c r="B357" s="131"/>
      <c r="C357" s="293"/>
      <c r="D357" s="269"/>
      <c r="E357" s="270"/>
      <c r="F357" s="270" t="s">
        <v>573</v>
      </c>
      <c r="G357" s="270"/>
      <c r="H357" s="271">
        <v>303.57600000000002</v>
      </c>
      <c r="I357" s="272"/>
      <c r="J357" s="272"/>
    </row>
    <row r="358" spans="2:10">
      <c r="B358" s="131"/>
      <c r="C358" s="293"/>
      <c r="D358" s="273"/>
      <c r="E358" s="274"/>
      <c r="F358" s="274" t="s">
        <v>377</v>
      </c>
      <c r="G358" s="274"/>
      <c r="H358" s="275">
        <v>303.57600000000002</v>
      </c>
      <c r="I358" s="276"/>
      <c r="J358" s="276"/>
    </row>
    <row r="359" spans="2:10" ht="33.75">
      <c r="B359" s="131"/>
      <c r="C359" s="293"/>
      <c r="D359" s="282">
        <v>126</v>
      </c>
      <c r="E359" s="283" t="s">
        <v>310</v>
      </c>
      <c r="F359" s="283" t="s">
        <v>311</v>
      </c>
      <c r="G359" s="283" t="s">
        <v>127</v>
      </c>
      <c r="H359" s="284">
        <v>370.666</v>
      </c>
      <c r="I359" s="300">
        <v>0</v>
      </c>
      <c r="J359" s="281">
        <f>H359*I359</f>
        <v>0</v>
      </c>
    </row>
    <row r="360" spans="2:10">
      <c r="B360" s="131"/>
      <c r="C360" s="293"/>
      <c r="D360" s="273"/>
      <c r="E360" s="274"/>
      <c r="F360" s="274" t="s">
        <v>582</v>
      </c>
      <c r="G360" s="274"/>
      <c r="H360" s="275">
        <v>370.666</v>
      </c>
      <c r="I360" s="276"/>
      <c r="J360" s="276"/>
    </row>
    <row r="361" spans="2:10" ht="22.5">
      <c r="B361" s="131"/>
      <c r="C361" s="293"/>
      <c r="D361" s="286">
        <v>102</v>
      </c>
      <c r="E361" s="287" t="s">
        <v>583</v>
      </c>
      <c r="F361" s="287" t="s">
        <v>584</v>
      </c>
      <c r="G361" s="287" t="s">
        <v>127</v>
      </c>
      <c r="H361" s="288">
        <v>303.57600000000002</v>
      </c>
      <c r="I361" s="300">
        <v>0</v>
      </c>
      <c r="J361" s="285">
        <f>H361*I361</f>
        <v>0</v>
      </c>
    </row>
    <row r="362" spans="2:10" ht="22.5">
      <c r="B362" s="131"/>
      <c r="C362" s="293"/>
      <c r="D362" s="286">
        <v>100</v>
      </c>
      <c r="E362" s="287" t="s">
        <v>585</v>
      </c>
      <c r="F362" s="287" t="s">
        <v>586</v>
      </c>
      <c r="G362" s="287" t="s">
        <v>127</v>
      </c>
      <c r="H362" s="288">
        <v>303.57600000000002</v>
      </c>
      <c r="I362" s="300">
        <v>0</v>
      </c>
      <c r="J362" s="285">
        <f>H362*I362</f>
        <v>0</v>
      </c>
    </row>
    <row r="363" spans="2:10">
      <c r="B363" s="131"/>
      <c r="C363" s="293"/>
      <c r="D363" s="269"/>
      <c r="E363" s="270"/>
      <c r="F363" s="270" t="s">
        <v>573</v>
      </c>
      <c r="G363" s="270"/>
      <c r="H363" s="271">
        <v>303.57600000000002</v>
      </c>
      <c r="I363" s="272"/>
      <c r="J363" s="272"/>
    </row>
    <row r="364" spans="2:10">
      <c r="B364" s="131"/>
      <c r="C364" s="293"/>
      <c r="D364" s="273"/>
      <c r="E364" s="274"/>
      <c r="F364" s="274" t="s">
        <v>377</v>
      </c>
      <c r="G364" s="274"/>
      <c r="H364" s="275">
        <v>303.57600000000002</v>
      </c>
      <c r="I364" s="276"/>
      <c r="J364" s="276"/>
    </row>
    <row r="365" spans="2:10" ht="22.5">
      <c r="B365" s="131"/>
      <c r="C365" s="293"/>
      <c r="D365" s="282">
        <v>101</v>
      </c>
      <c r="E365" s="283" t="s">
        <v>312</v>
      </c>
      <c r="F365" s="283" t="s">
        <v>313</v>
      </c>
      <c r="G365" s="283" t="s">
        <v>127</v>
      </c>
      <c r="H365" s="284">
        <v>318.755</v>
      </c>
      <c r="I365" s="300">
        <v>0</v>
      </c>
      <c r="J365" s="281">
        <f>H365*I365</f>
        <v>0</v>
      </c>
    </row>
    <row r="366" spans="2:10">
      <c r="B366" s="131"/>
      <c r="C366" s="293"/>
      <c r="D366" s="273"/>
      <c r="E366" s="274"/>
      <c r="F366" s="274" t="s">
        <v>587</v>
      </c>
      <c r="G366" s="274"/>
      <c r="H366" s="275">
        <v>318.755</v>
      </c>
      <c r="I366" s="276"/>
      <c r="J366" s="276"/>
    </row>
    <row r="367" spans="2:10" ht="22.5">
      <c r="B367" s="131"/>
      <c r="C367" s="293"/>
      <c r="D367" s="286">
        <v>107</v>
      </c>
      <c r="E367" s="287" t="s">
        <v>588</v>
      </c>
      <c r="F367" s="287" t="s">
        <v>589</v>
      </c>
      <c r="G367" s="287" t="s">
        <v>142</v>
      </c>
      <c r="H367" s="288">
        <v>12.023999999999999</v>
      </c>
      <c r="I367" s="300">
        <v>0</v>
      </c>
      <c r="J367" s="285">
        <f>H367*I367</f>
        <v>0</v>
      </c>
    </row>
    <row r="368" spans="2:10" ht="12.75">
      <c r="B368" s="131"/>
      <c r="C368" s="293"/>
      <c r="D368" s="289"/>
      <c r="E368" s="290" t="s">
        <v>308</v>
      </c>
      <c r="F368" s="290" t="s">
        <v>309</v>
      </c>
      <c r="G368" s="290"/>
      <c r="H368" s="291"/>
      <c r="I368" s="292"/>
      <c r="J368" s="292">
        <f>SUM(J369:J377)</f>
        <v>0</v>
      </c>
    </row>
    <row r="369" spans="2:10" ht="22.5">
      <c r="B369" s="131"/>
      <c r="C369" s="293"/>
      <c r="D369" s="286">
        <v>40</v>
      </c>
      <c r="E369" s="287" t="s">
        <v>590</v>
      </c>
      <c r="F369" s="287" t="s">
        <v>591</v>
      </c>
      <c r="G369" s="287" t="s">
        <v>127</v>
      </c>
      <c r="H369" s="288">
        <v>902.00699999999995</v>
      </c>
      <c r="I369" s="300">
        <v>0</v>
      </c>
      <c r="J369" s="285">
        <f>H369*I369</f>
        <v>0</v>
      </c>
    </row>
    <row r="370" spans="2:10">
      <c r="B370" s="131"/>
      <c r="C370" s="293"/>
      <c r="D370" s="269"/>
      <c r="E370" s="270"/>
      <c r="F370" s="270" t="s">
        <v>592</v>
      </c>
      <c r="G370" s="270"/>
      <c r="H370" s="271">
        <v>902.00699999999995</v>
      </c>
      <c r="I370" s="272"/>
      <c r="J370" s="272"/>
    </row>
    <row r="371" spans="2:10">
      <c r="B371" s="131"/>
      <c r="C371" s="293"/>
      <c r="D371" s="273"/>
      <c r="E371" s="274"/>
      <c r="F371" s="274" t="s">
        <v>377</v>
      </c>
      <c r="G371" s="274"/>
      <c r="H371" s="275">
        <v>902.00699999999995</v>
      </c>
      <c r="I371" s="276"/>
      <c r="J371" s="276"/>
    </row>
    <row r="372" spans="2:10" ht="22.5">
      <c r="B372" s="131"/>
      <c r="C372" s="293"/>
      <c r="D372" s="282">
        <v>39</v>
      </c>
      <c r="E372" s="283" t="s">
        <v>593</v>
      </c>
      <c r="F372" s="484" t="s">
        <v>1700</v>
      </c>
      <c r="G372" s="283" t="s">
        <v>127</v>
      </c>
      <c r="H372" s="284">
        <v>1051.289</v>
      </c>
      <c r="I372" s="300">
        <v>0</v>
      </c>
      <c r="J372" s="281">
        <f>H372*I372</f>
        <v>0</v>
      </c>
    </row>
    <row r="373" spans="2:10">
      <c r="B373" s="131"/>
      <c r="C373" s="293"/>
      <c r="D373" s="273"/>
      <c r="E373" s="274"/>
      <c r="F373" s="274" t="s">
        <v>594</v>
      </c>
      <c r="G373" s="274"/>
      <c r="H373" s="275">
        <v>1051.289</v>
      </c>
      <c r="I373" s="276"/>
      <c r="J373" s="276"/>
    </row>
    <row r="374" spans="2:10">
      <c r="B374" s="131"/>
      <c r="C374" s="293"/>
      <c r="D374" s="286">
        <v>41</v>
      </c>
      <c r="E374" s="287" t="s">
        <v>595</v>
      </c>
      <c r="F374" s="287" t="s">
        <v>596</v>
      </c>
      <c r="G374" s="287" t="s">
        <v>127</v>
      </c>
      <c r="H374" s="288">
        <v>902.00699999999995</v>
      </c>
      <c r="I374" s="300">
        <v>0</v>
      </c>
      <c r="J374" s="285">
        <f>H374*I374</f>
        <v>0</v>
      </c>
    </row>
    <row r="375" spans="2:10" ht="22.5">
      <c r="B375" s="131"/>
      <c r="C375" s="293"/>
      <c r="D375" s="282">
        <v>42</v>
      </c>
      <c r="E375" s="283" t="s">
        <v>597</v>
      </c>
      <c r="F375" s="283" t="s">
        <v>598</v>
      </c>
      <c r="G375" s="283" t="s">
        <v>127</v>
      </c>
      <c r="H375" s="284">
        <v>1041.818</v>
      </c>
      <c r="I375" s="300">
        <v>0</v>
      </c>
      <c r="J375" s="281">
        <f>H375*I375</f>
        <v>0</v>
      </c>
    </row>
    <row r="376" spans="2:10">
      <c r="B376" s="131"/>
      <c r="C376" s="293"/>
      <c r="D376" s="273"/>
      <c r="E376" s="274"/>
      <c r="F376" s="274" t="s">
        <v>599</v>
      </c>
      <c r="G376" s="274"/>
      <c r="H376" s="275">
        <v>1041.818</v>
      </c>
      <c r="I376" s="276"/>
      <c r="J376" s="276"/>
    </row>
    <row r="377" spans="2:10" ht="22.5">
      <c r="B377" s="131"/>
      <c r="C377" s="293"/>
      <c r="D377" s="286">
        <v>108</v>
      </c>
      <c r="E377" s="287" t="s">
        <v>600</v>
      </c>
      <c r="F377" s="287" t="s">
        <v>601</v>
      </c>
      <c r="G377" s="287" t="s">
        <v>142</v>
      </c>
      <c r="H377" s="288">
        <v>2.5099999999999998</v>
      </c>
      <c r="I377" s="300">
        <v>0</v>
      </c>
      <c r="J377" s="285">
        <f>H377*I377</f>
        <v>0</v>
      </c>
    </row>
    <row r="378" spans="2:10" ht="12.75">
      <c r="B378" s="131"/>
      <c r="C378" s="293"/>
      <c r="D378" s="289"/>
      <c r="E378" s="290" t="s">
        <v>239</v>
      </c>
      <c r="F378" s="290" t="s">
        <v>314</v>
      </c>
      <c r="G378" s="290"/>
      <c r="H378" s="291"/>
      <c r="I378" s="292"/>
      <c r="J378" s="292">
        <f>SUM(J379:J411)</f>
        <v>0</v>
      </c>
    </row>
    <row r="379" spans="2:10" ht="22.5">
      <c r="B379" s="131"/>
      <c r="C379" s="293"/>
      <c r="D379" s="286">
        <v>18</v>
      </c>
      <c r="E379" s="287" t="s">
        <v>315</v>
      </c>
      <c r="F379" s="287" t="s">
        <v>1690</v>
      </c>
      <c r="G379" s="287" t="s">
        <v>127</v>
      </c>
      <c r="H379" s="288">
        <v>685.35400000000004</v>
      </c>
      <c r="I379" s="300">
        <v>0</v>
      </c>
      <c r="J379" s="285">
        <f>H379*I379</f>
        <v>0</v>
      </c>
    </row>
    <row r="380" spans="2:10">
      <c r="B380" s="131"/>
      <c r="C380" s="293"/>
      <c r="D380" s="269"/>
      <c r="E380" s="270"/>
      <c r="F380" s="270" t="s">
        <v>512</v>
      </c>
      <c r="G380" s="270"/>
      <c r="H380" s="271">
        <v>685.35400000000004</v>
      </c>
      <c r="I380" s="272"/>
      <c r="J380" s="272"/>
    </row>
    <row r="381" spans="2:10">
      <c r="B381" s="131"/>
      <c r="C381" s="293"/>
      <c r="D381" s="273"/>
      <c r="E381" s="274"/>
      <c r="F381" s="274" t="s">
        <v>377</v>
      </c>
      <c r="G381" s="274"/>
      <c r="H381" s="275">
        <v>685.35400000000004</v>
      </c>
      <c r="I381" s="276"/>
      <c r="J381" s="276"/>
    </row>
    <row r="382" spans="2:10" ht="22.5">
      <c r="B382" s="131"/>
      <c r="C382" s="293"/>
      <c r="D382" s="282">
        <v>19</v>
      </c>
      <c r="E382" s="283" t="s">
        <v>602</v>
      </c>
      <c r="F382" s="283" t="s">
        <v>603</v>
      </c>
      <c r="G382" s="283" t="s">
        <v>127</v>
      </c>
      <c r="H382" s="284">
        <v>719.62199999999996</v>
      </c>
      <c r="I382" s="300">
        <v>0</v>
      </c>
      <c r="J382" s="281">
        <f>H382*I382</f>
        <v>0</v>
      </c>
    </row>
    <row r="383" spans="2:10">
      <c r="B383" s="131"/>
      <c r="C383" s="293"/>
      <c r="D383" s="273"/>
      <c r="E383" s="274"/>
      <c r="F383" s="274" t="s">
        <v>604</v>
      </c>
      <c r="G383" s="274"/>
      <c r="H383" s="275">
        <v>719.62199999999996</v>
      </c>
      <c r="I383" s="276"/>
      <c r="J383" s="276"/>
    </row>
    <row r="384" spans="2:10" ht="22.5">
      <c r="B384" s="131"/>
      <c r="C384" s="293"/>
      <c r="D384" s="286">
        <v>221</v>
      </c>
      <c r="E384" s="287" t="s">
        <v>605</v>
      </c>
      <c r="F384" s="287" t="s">
        <v>606</v>
      </c>
      <c r="G384" s="287" t="s">
        <v>127</v>
      </c>
      <c r="H384" s="288">
        <v>10</v>
      </c>
      <c r="I384" s="300">
        <v>0</v>
      </c>
      <c r="J384" s="285">
        <f>H384*I384</f>
        <v>0</v>
      </c>
    </row>
    <row r="385" spans="2:10">
      <c r="B385" s="131"/>
      <c r="C385" s="293"/>
      <c r="D385" s="269"/>
      <c r="E385" s="270"/>
      <c r="F385" s="270" t="s">
        <v>607</v>
      </c>
      <c r="G385" s="270"/>
      <c r="H385" s="271">
        <v>10</v>
      </c>
      <c r="I385" s="272"/>
      <c r="J385" s="272"/>
    </row>
    <row r="386" spans="2:10">
      <c r="B386" s="131"/>
      <c r="C386" s="293"/>
      <c r="D386" s="273"/>
      <c r="E386" s="274"/>
      <c r="F386" s="274" t="s">
        <v>377</v>
      </c>
      <c r="G386" s="274"/>
      <c r="H386" s="275">
        <v>10</v>
      </c>
      <c r="I386" s="276"/>
      <c r="J386" s="276"/>
    </row>
    <row r="387" spans="2:10">
      <c r="B387" s="131"/>
      <c r="C387" s="293"/>
      <c r="D387" s="282">
        <v>222</v>
      </c>
      <c r="E387" s="283" t="s">
        <v>608</v>
      </c>
      <c r="F387" s="283" t="s">
        <v>609</v>
      </c>
      <c r="G387" s="283" t="s">
        <v>127</v>
      </c>
      <c r="H387" s="284">
        <v>10.5</v>
      </c>
      <c r="I387" s="300">
        <v>0</v>
      </c>
      <c r="J387" s="281">
        <f>H387*I387</f>
        <v>0</v>
      </c>
    </row>
    <row r="388" spans="2:10">
      <c r="B388" s="131"/>
      <c r="C388" s="293"/>
      <c r="D388" s="273"/>
      <c r="E388" s="274"/>
      <c r="F388" s="274" t="s">
        <v>610</v>
      </c>
      <c r="G388" s="274"/>
      <c r="H388" s="275">
        <v>10.5</v>
      </c>
      <c r="I388" s="276"/>
      <c r="J388" s="276"/>
    </row>
    <row r="389" spans="2:10" ht="22.5">
      <c r="B389" s="131"/>
      <c r="C389" s="293"/>
      <c r="D389" s="286">
        <v>57</v>
      </c>
      <c r="E389" s="287" t="s">
        <v>391</v>
      </c>
      <c r="F389" s="287" t="s">
        <v>611</v>
      </c>
      <c r="G389" s="287" t="s">
        <v>127</v>
      </c>
      <c r="H389" s="288">
        <v>166.47</v>
      </c>
      <c r="I389" s="300">
        <v>0</v>
      </c>
      <c r="J389" s="285">
        <f>H389*I389</f>
        <v>0</v>
      </c>
    </row>
    <row r="390" spans="2:10">
      <c r="B390" s="131"/>
      <c r="C390" s="293"/>
      <c r="D390" s="269"/>
      <c r="E390" s="270"/>
      <c r="F390" s="270" t="s">
        <v>612</v>
      </c>
      <c r="G390" s="270"/>
      <c r="H390" s="271">
        <v>166.47</v>
      </c>
      <c r="I390" s="272"/>
      <c r="J390" s="272"/>
    </row>
    <row r="391" spans="2:10">
      <c r="B391" s="131"/>
      <c r="C391" s="293"/>
      <c r="D391" s="273"/>
      <c r="E391" s="274"/>
      <c r="F391" s="274" t="s">
        <v>377</v>
      </c>
      <c r="G391" s="274"/>
      <c r="H391" s="275">
        <v>166.47</v>
      </c>
      <c r="I391" s="276"/>
      <c r="J391" s="276"/>
    </row>
    <row r="392" spans="2:10" ht="22.5">
      <c r="B392" s="131"/>
      <c r="C392" s="293"/>
      <c r="D392" s="282">
        <v>58</v>
      </c>
      <c r="E392" s="283" t="s">
        <v>613</v>
      </c>
      <c r="F392" s="283" t="s">
        <v>614</v>
      </c>
      <c r="G392" s="283" t="s">
        <v>127</v>
      </c>
      <c r="H392" s="284">
        <v>174.79400000000001</v>
      </c>
      <c r="I392" s="300">
        <v>0</v>
      </c>
      <c r="J392" s="281">
        <f>H392*I392</f>
        <v>0</v>
      </c>
    </row>
    <row r="393" spans="2:10">
      <c r="B393" s="131"/>
      <c r="C393" s="293"/>
      <c r="D393" s="273"/>
      <c r="E393" s="274"/>
      <c r="F393" s="274" t="s">
        <v>615</v>
      </c>
      <c r="G393" s="274"/>
      <c r="H393" s="275">
        <v>174.79400000000001</v>
      </c>
      <c r="I393" s="276"/>
      <c r="J393" s="276"/>
    </row>
    <row r="394" spans="2:10" ht="33.75">
      <c r="B394" s="131"/>
      <c r="C394" s="293"/>
      <c r="D394" s="286">
        <v>96</v>
      </c>
      <c r="E394" s="287" t="s">
        <v>316</v>
      </c>
      <c r="F394" s="287" t="s">
        <v>317</v>
      </c>
      <c r="G394" s="287" t="s">
        <v>127</v>
      </c>
      <c r="H394" s="288">
        <v>303.57600000000002</v>
      </c>
      <c r="I394" s="300">
        <v>0</v>
      </c>
      <c r="J394" s="285">
        <f>H394*I394</f>
        <v>0</v>
      </c>
    </row>
    <row r="395" spans="2:10">
      <c r="B395" s="131"/>
      <c r="C395" s="293"/>
      <c r="D395" s="269"/>
      <c r="E395" s="270"/>
      <c r="F395" s="270" t="s">
        <v>573</v>
      </c>
      <c r="G395" s="270"/>
      <c r="H395" s="271">
        <v>303.57600000000002</v>
      </c>
      <c r="I395" s="272"/>
      <c r="J395" s="272"/>
    </row>
    <row r="396" spans="2:10">
      <c r="B396" s="131"/>
      <c r="C396" s="293"/>
      <c r="D396" s="273"/>
      <c r="E396" s="274"/>
      <c r="F396" s="274" t="s">
        <v>377</v>
      </c>
      <c r="G396" s="274"/>
      <c r="H396" s="275">
        <v>303.57600000000002</v>
      </c>
      <c r="I396" s="276"/>
      <c r="J396" s="276"/>
    </row>
    <row r="397" spans="2:10" ht="22.5">
      <c r="B397" s="131"/>
      <c r="C397" s="293"/>
      <c r="D397" s="282">
        <v>97</v>
      </c>
      <c r="E397" s="283" t="s">
        <v>616</v>
      </c>
      <c r="F397" s="283" t="s">
        <v>617</v>
      </c>
      <c r="G397" s="283" t="s">
        <v>127</v>
      </c>
      <c r="H397" s="284">
        <v>318.755</v>
      </c>
      <c r="I397" s="300">
        <v>0</v>
      </c>
      <c r="J397" s="281">
        <f>H397*I397</f>
        <v>0</v>
      </c>
    </row>
    <row r="398" spans="2:10">
      <c r="B398" s="131"/>
      <c r="C398" s="293"/>
      <c r="D398" s="273"/>
      <c r="E398" s="274"/>
      <c r="F398" s="274" t="s">
        <v>587</v>
      </c>
      <c r="G398" s="274"/>
      <c r="H398" s="275">
        <v>318.755</v>
      </c>
      <c r="I398" s="276"/>
      <c r="J398" s="276"/>
    </row>
    <row r="399" spans="2:10" ht="22.5">
      <c r="B399" s="131"/>
      <c r="C399" s="293"/>
      <c r="D399" s="286">
        <v>43</v>
      </c>
      <c r="E399" s="287" t="s">
        <v>318</v>
      </c>
      <c r="F399" s="287" t="s">
        <v>1691</v>
      </c>
      <c r="G399" s="287" t="s">
        <v>127</v>
      </c>
      <c r="H399" s="288">
        <v>798.29</v>
      </c>
      <c r="I399" s="300">
        <v>0</v>
      </c>
      <c r="J399" s="285">
        <f>H399*I399</f>
        <v>0</v>
      </c>
    </row>
    <row r="400" spans="2:10">
      <c r="B400" s="131"/>
      <c r="C400" s="293"/>
      <c r="D400" s="269"/>
      <c r="E400" s="270"/>
      <c r="F400" s="270" t="s">
        <v>618</v>
      </c>
      <c r="G400" s="270"/>
      <c r="H400" s="271">
        <v>798.29</v>
      </c>
      <c r="I400" s="272"/>
      <c r="J400" s="272"/>
    </row>
    <row r="401" spans="2:10">
      <c r="B401" s="131"/>
      <c r="C401" s="293"/>
      <c r="D401" s="273"/>
      <c r="E401" s="274"/>
      <c r="F401" s="274" t="s">
        <v>377</v>
      </c>
      <c r="G401" s="274"/>
      <c r="H401" s="275">
        <v>798.29</v>
      </c>
      <c r="I401" s="276"/>
      <c r="J401" s="276"/>
    </row>
    <row r="402" spans="2:10" ht="22.5">
      <c r="B402" s="131"/>
      <c r="C402" s="293"/>
      <c r="D402" s="282">
        <v>44</v>
      </c>
      <c r="E402" s="283" t="s">
        <v>319</v>
      </c>
      <c r="F402" s="283" t="s">
        <v>320</v>
      </c>
      <c r="G402" s="283" t="s">
        <v>127</v>
      </c>
      <c r="H402" s="284">
        <v>838.20500000000004</v>
      </c>
      <c r="I402" s="300">
        <v>0</v>
      </c>
      <c r="J402" s="281">
        <f>H402*I402</f>
        <v>0</v>
      </c>
    </row>
    <row r="403" spans="2:10">
      <c r="B403" s="131"/>
      <c r="C403" s="293"/>
      <c r="D403" s="273"/>
      <c r="E403" s="274"/>
      <c r="F403" s="274" t="s">
        <v>619</v>
      </c>
      <c r="G403" s="274"/>
      <c r="H403" s="275">
        <v>838.20500000000004</v>
      </c>
      <c r="I403" s="276"/>
      <c r="J403" s="276"/>
    </row>
    <row r="404" spans="2:10" ht="22.5">
      <c r="B404" s="131"/>
      <c r="C404" s="293"/>
      <c r="D404" s="286">
        <v>47</v>
      </c>
      <c r="E404" s="287" t="s">
        <v>321</v>
      </c>
      <c r="F404" s="287" t="s">
        <v>392</v>
      </c>
      <c r="G404" s="287" t="s">
        <v>127</v>
      </c>
      <c r="H404" s="288">
        <v>798.29</v>
      </c>
      <c r="I404" s="300">
        <v>0</v>
      </c>
      <c r="J404" s="285">
        <f>H404*I404</f>
        <v>0</v>
      </c>
    </row>
    <row r="405" spans="2:10">
      <c r="B405" s="131"/>
      <c r="C405" s="293"/>
      <c r="D405" s="282">
        <v>48</v>
      </c>
      <c r="E405" s="283" t="s">
        <v>620</v>
      </c>
      <c r="F405" s="283" t="s">
        <v>1698</v>
      </c>
      <c r="G405" s="283" t="s">
        <v>137</v>
      </c>
      <c r="H405" s="284">
        <v>79.828999999999994</v>
      </c>
      <c r="I405" s="300">
        <v>0</v>
      </c>
      <c r="J405" s="281">
        <f>H405*I405</f>
        <v>0</v>
      </c>
    </row>
    <row r="406" spans="2:10">
      <c r="B406" s="131"/>
      <c r="C406" s="293"/>
      <c r="D406" s="269"/>
      <c r="E406" s="270"/>
      <c r="F406" s="270" t="s">
        <v>621</v>
      </c>
      <c r="G406" s="270"/>
      <c r="H406" s="271">
        <v>79.828999999999994</v>
      </c>
      <c r="I406" s="272"/>
      <c r="J406" s="272"/>
    </row>
    <row r="407" spans="2:10">
      <c r="B407" s="131"/>
      <c r="C407" s="293"/>
      <c r="D407" s="273"/>
      <c r="E407" s="274"/>
      <c r="F407" s="274" t="s">
        <v>377</v>
      </c>
      <c r="G407" s="274"/>
      <c r="H407" s="275">
        <v>79.828999999999994</v>
      </c>
      <c r="I407" s="276"/>
      <c r="J407" s="276"/>
    </row>
    <row r="408" spans="2:10" ht="22.5">
      <c r="B408" s="131"/>
      <c r="C408" s="293"/>
      <c r="D408" s="286">
        <v>45</v>
      </c>
      <c r="E408" s="287" t="s">
        <v>622</v>
      </c>
      <c r="F408" s="287" t="s">
        <v>623</v>
      </c>
      <c r="G408" s="287" t="s">
        <v>127</v>
      </c>
      <c r="H408" s="288">
        <v>798.29</v>
      </c>
      <c r="I408" s="300">
        <v>0</v>
      </c>
      <c r="J408" s="285">
        <f>H408*I408</f>
        <v>0</v>
      </c>
    </row>
    <row r="409" spans="2:10" ht="33.75">
      <c r="B409" s="131"/>
      <c r="C409" s="293"/>
      <c r="D409" s="282">
        <v>46</v>
      </c>
      <c r="E409" s="472">
        <v>62853001</v>
      </c>
      <c r="F409" s="472" t="s">
        <v>1699</v>
      </c>
      <c r="G409" s="283" t="s">
        <v>127</v>
      </c>
      <c r="H409" s="284">
        <v>930.40700000000004</v>
      </c>
      <c r="I409" s="300">
        <v>0</v>
      </c>
      <c r="J409" s="281">
        <f>H409*I409</f>
        <v>0</v>
      </c>
    </row>
    <row r="410" spans="2:10">
      <c r="B410" s="131"/>
      <c r="C410" s="293"/>
      <c r="D410" s="273"/>
      <c r="E410" s="274"/>
      <c r="F410" s="274" t="s">
        <v>624</v>
      </c>
      <c r="G410" s="274"/>
      <c r="H410" s="275">
        <v>930.40700000000004</v>
      </c>
      <c r="I410" s="276"/>
      <c r="J410" s="276"/>
    </row>
    <row r="411" spans="2:10" ht="22.5">
      <c r="B411" s="131"/>
      <c r="C411" s="293"/>
      <c r="D411" s="286">
        <v>109</v>
      </c>
      <c r="E411" s="287" t="s">
        <v>625</v>
      </c>
      <c r="F411" s="287" t="s">
        <v>626</v>
      </c>
      <c r="G411" s="287" t="s">
        <v>142</v>
      </c>
      <c r="H411" s="288">
        <v>18.907</v>
      </c>
      <c r="I411" s="300">
        <v>0</v>
      </c>
      <c r="J411" s="285">
        <f>H411*I411</f>
        <v>0</v>
      </c>
    </row>
    <row r="412" spans="2:10" ht="12.75">
      <c r="B412" s="131"/>
      <c r="C412" s="293"/>
      <c r="D412" s="289"/>
      <c r="E412" s="290" t="s">
        <v>177</v>
      </c>
      <c r="F412" s="290" t="s">
        <v>224</v>
      </c>
      <c r="G412" s="290"/>
      <c r="H412" s="291"/>
      <c r="I412" s="292"/>
      <c r="J412" s="292">
        <f>SUM(J413:J415)</f>
        <v>0</v>
      </c>
    </row>
    <row r="413" spans="2:10" ht="22.5">
      <c r="B413" s="131"/>
      <c r="C413" s="293"/>
      <c r="D413" s="286">
        <v>159</v>
      </c>
      <c r="E413" s="287" t="s">
        <v>627</v>
      </c>
      <c r="F413" s="287" t="s">
        <v>628</v>
      </c>
      <c r="G413" s="287" t="s">
        <v>178</v>
      </c>
      <c r="H413" s="288">
        <v>5</v>
      </c>
      <c r="I413" s="300">
        <v>0</v>
      </c>
      <c r="J413" s="285">
        <f>H413*I413</f>
        <v>0</v>
      </c>
    </row>
    <row r="414" spans="2:10" ht="33.75">
      <c r="B414" s="131"/>
      <c r="C414" s="293"/>
      <c r="D414" s="286">
        <v>160</v>
      </c>
      <c r="E414" s="287" t="s">
        <v>629</v>
      </c>
      <c r="F414" s="287" t="s">
        <v>630</v>
      </c>
      <c r="G414" s="287" t="s">
        <v>178</v>
      </c>
      <c r="H414" s="288">
        <v>1</v>
      </c>
      <c r="I414" s="300">
        <v>0</v>
      </c>
      <c r="J414" s="285">
        <f>H414*I414</f>
        <v>0</v>
      </c>
    </row>
    <row r="415" spans="2:10" ht="22.5">
      <c r="B415" s="131"/>
      <c r="C415" s="293"/>
      <c r="D415" s="286">
        <v>230</v>
      </c>
      <c r="E415" s="287" t="s">
        <v>631</v>
      </c>
      <c r="F415" s="287" t="s">
        <v>632</v>
      </c>
      <c r="G415" s="287" t="s">
        <v>142</v>
      </c>
      <c r="H415" s="288">
        <v>3.5000000000000003E-2</v>
      </c>
      <c r="I415" s="300">
        <v>0</v>
      </c>
      <c r="J415" s="285">
        <f>H415*I415</f>
        <v>0</v>
      </c>
    </row>
    <row r="416" spans="2:10" ht="12.75">
      <c r="B416" s="131"/>
      <c r="C416" s="293"/>
      <c r="D416" s="289"/>
      <c r="E416" s="290" t="s">
        <v>322</v>
      </c>
      <c r="F416" s="290" t="s">
        <v>323</v>
      </c>
      <c r="G416" s="290"/>
      <c r="H416" s="291"/>
      <c r="I416" s="292"/>
      <c r="J416" s="292">
        <f>SUM(J417:J422)</f>
        <v>0</v>
      </c>
    </row>
    <row r="417" spans="2:10" ht="22.5">
      <c r="B417" s="131"/>
      <c r="C417" s="293"/>
      <c r="D417" s="286">
        <v>27</v>
      </c>
      <c r="E417" s="287" t="s">
        <v>633</v>
      </c>
      <c r="F417" s="287" t="s">
        <v>634</v>
      </c>
      <c r="G417" s="287" t="s">
        <v>127</v>
      </c>
      <c r="H417" s="288">
        <v>84.22</v>
      </c>
      <c r="I417" s="300">
        <v>0</v>
      </c>
      <c r="J417" s="285">
        <f>H417*I417</f>
        <v>0</v>
      </c>
    </row>
    <row r="418" spans="2:10">
      <c r="B418" s="131"/>
      <c r="C418" s="293"/>
      <c r="D418" s="269"/>
      <c r="E418" s="270"/>
      <c r="F418" s="270" t="s">
        <v>635</v>
      </c>
      <c r="G418" s="270"/>
      <c r="H418" s="271">
        <v>84.22</v>
      </c>
      <c r="I418" s="272"/>
      <c r="J418" s="272"/>
    </row>
    <row r="419" spans="2:10">
      <c r="B419" s="131"/>
      <c r="C419" s="293"/>
      <c r="D419" s="273"/>
      <c r="E419" s="274"/>
      <c r="F419" s="274" t="s">
        <v>377</v>
      </c>
      <c r="G419" s="274"/>
      <c r="H419" s="275">
        <v>84.22</v>
      </c>
      <c r="I419" s="276"/>
      <c r="J419" s="276"/>
    </row>
    <row r="420" spans="2:10">
      <c r="B420" s="131"/>
      <c r="C420" s="293"/>
      <c r="D420" s="282">
        <v>28</v>
      </c>
      <c r="E420" s="283" t="s">
        <v>636</v>
      </c>
      <c r="F420" s="283" t="s">
        <v>637</v>
      </c>
      <c r="G420" s="283" t="s">
        <v>127</v>
      </c>
      <c r="H420" s="284">
        <v>92.641999999999996</v>
      </c>
      <c r="I420" s="300">
        <v>0</v>
      </c>
      <c r="J420" s="281">
        <f>H420*I420</f>
        <v>0</v>
      </c>
    </row>
    <row r="421" spans="2:10">
      <c r="B421" s="131"/>
      <c r="C421" s="293"/>
      <c r="D421" s="273"/>
      <c r="E421" s="274"/>
      <c r="F421" s="274" t="s">
        <v>638</v>
      </c>
      <c r="G421" s="274"/>
      <c r="H421" s="275">
        <v>92.641999999999996</v>
      </c>
      <c r="I421" s="276"/>
      <c r="J421" s="276"/>
    </row>
    <row r="422" spans="2:10">
      <c r="B422" s="131"/>
      <c r="C422" s="293"/>
      <c r="D422" s="286">
        <v>110</v>
      </c>
      <c r="E422" s="287" t="s">
        <v>639</v>
      </c>
      <c r="F422" s="287" t="s">
        <v>640</v>
      </c>
      <c r="G422" s="287" t="s">
        <v>142</v>
      </c>
      <c r="H422" s="288">
        <v>2.6070000000000002</v>
      </c>
      <c r="I422" s="300">
        <v>0</v>
      </c>
      <c r="J422" s="285">
        <f>H422*I422</f>
        <v>0</v>
      </c>
    </row>
    <row r="423" spans="2:10" ht="12.75">
      <c r="B423" s="131"/>
      <c r="C423" s="293"/>
      <c r="D423" s="289"/>
      <c r="E423" s="290" t="s">
        <v>151</v>
      </c>
      <c r="F423" s="290" t="s">
        <v>196</v>
      </c>
      <c r="G423" s="290"/>
      <c r="H423" s="291"/>
      <c r="I423" s="292"/>
      <c r="J423" s="292">
        <f>SUM(J424:J434)</f>
        <v>0</v>
      </c>
    </row>
    <row r="424" spans="2:10" ht="22.5">
      <c r="B424" s="131"/>
      <c r="C424" s="293"/>
      <c r="D424" s="286">
        <v>49</v>
      </c>
      <c r="E424" s="287" t="s">
        <v>641</v>
      </c>
      <c r="F424" s="287" t="s">
        <v>642</v>
      </c>
      <c r="G424" s="287" t="s">
        <v>127</v>
      </c>
      <c r="H424" s="288">
        <v>584.53399999999999</v>
      </c>
      <c r="I424" s="300">
        <v>0</v>
      </c>
      <c r="J424" s="285">
        <f>H424*I424</f>
        <v>0</v>
      </c>
    </row>
    <row r="425" spans="2:10">
      <c r="B425" s="131"/>
      <c r="C425" s="293"/>
      <c r="D425" s="269"/>
      <c r="E425" s="270"/>
      <c r="F425" s="270" t="s">
        <v>512</v>
      </c>
      <c r="G425" s="270"/>
      <c r="H425" s="271">
        <v>685.35400000000004</v>
      </c>
      <c r="I425" s="272"/>
      <c r="J425" s="272"/>
    </row>
    <row r="426" spans="2:10">
      <c r="B426" s="131"/>
      <c r="C426" s="293"/>
      <c r="D426" s="269"/>
      <c r="E426" s="270"/>
      <c r="F426" s="270" t="s">
        <v>643</v>
      </c>
      <c r="G426" s="270"/>
      <c r="H426" s="271">
        <v>-100.82</v>
      </c>
      <c r="I426" s="272"/>
      <c r="J426" s="272"/>
    </row>
    <row r="427" spans="2:10">
      <c r="B427" s="131"/>
      <c r="C427" s="293"/>
      <c r="D427" s="273"/>
      <c r="E427" s="274"/>
      <c r="F427" s="274" t="s">
        <v>377</v>
      </c>
      <c r="G427" s="274"/>
      <c r="H427" s="275">
        <v>584.53399999999999</v>
      </c>
      <c r="I427" s="276"/>
      <c r="J427" s="276"/>
    </row>
    <row r="428" spans="2:10" ht="22.5">
      <c r="B428" s="131"/>
      <c r="C428" s="293"/>
      <c r="D428" s="286">
        <v>50</v>
      </c>
      <c r="E428" s="287" t="s">
        <v>644</v>
      </c>
      <c r="F428" s="287" t="s">
        <v>645</v>
      </c>
      <c r="G428" s="287" t="s">
        <v>127</v>
      </c>
      <c r="H428" s="288">
        <v>100.82</v>
      </c>
      <c r="I428" s="300">
        <v>0</v>
      </c>
      <c r="J428" s="285">
        <f>H428*I428</f>
        <v>0</v>
      </c>
    </row>
    <row r="429" spans="2:10">
      <c r="B429" s="131"/>
      <c r="C429" s="293"/>
      <c r="D429" s="269"/>
      <c r="E429" s="270"/>
      <c r="F429" s="294" t="s">
        <v>809</v>
      </c>
      <c r="G429" s="270"/>
      <c r="H429" s="271">
        <v>100.82</v>
      </c>
      <c r="I429" s="272"/>
      <c r="J429" s="272"/>
    </row>
    <row r="430" spans="2:10">
      <c r="B430" s="131"/>
      <c r="C430" s="293"/>
      <c r="D430" s="273"/>
      <c r="E430" s="274"/>
      <c r="F430" s="274" t="s">
        <v>377</v>
      </c>
      <c r="G430" s="274"/>
      <c r="H430" s="275">
        <v>100.82</v>
      </c>
      <c r="I430" s="276"/>
      <c r="J430" s="276"/>
    </row>
    <row r="431" spans="2:10">
      <c r="B431" s="131"/>
      <c r="C431" s="293"/>
      <c r="D431" s="286">
        <v>51</v>
      </c>
      <c r="E431" s="287" t="s">
        <v>394</v>
      </c>
      <c r="F431" s="287" t="s">
        <v>395</v>
      </c>
      <c r="G431" s="287" t="s">
        <v>127</v>
      </c>
      <c r="H431" s="288">
        <v>685.35400000000004</v>
      </c>
      <c r="I431" s="300">
        <v>0</v>
      </c>
      <c r="J431" s="285">
        <f>H431*I431</f>
        <v>0</v>
      </c>
    </row>
    <row r="432" spans="2:10">
      <c r="B432" s="131"/>
      <c r="C432" s="293"/>
      <c r="D432" s="269"/>
      <c r="E432" s="270"/>
      <c r="F432" s="270" t="s">
        <v>512</v>
      </c>
      <c r="G432" s="270"/>
      <c r="H432" s="271">
        <v>685.35400000000004</v>
      </c>
      <c r="I432" s="272"/>
      <c r="J432" s="272"/>
    </row>
    <row r="433" spans="2:10">
      <c r="B433" s="131"/>
      <c r="C433" s="293"/>
      <c r="D433" s="273"/>
      <c r="E433" s="274"/>
      <c r="F433" s="274" t="s">
        <v>377</v>
      </c>
      <c r="G433" s="274"/>
      <c r="H433" s="275">
        <v>685.35400000000004</v>
      </c>
      <c r="I433" s="276"/>
      <c r="J433" s="276"/>
    </row>
    <row r="434" spans="2:10" ht="22.5">
      <c r="B434" s="131"/>
      <c r="C434" s="293"/>
      <c r="D434" s="286">
        <v>111</v>
      </c>
      <c r="E434" s="287" t="s">
        <v>646</v>
      </c>
      <c r="F434" s="287" t="s">
        <v>647</v>
      </c>
      <c r="G434" s="287" t="s">
        <v>142</v>
      </c>
      <c r="H434" s="288">
        <v>7.306</v>
      </c>
      <c r="I434" s="300">
        <v>0</v>
      </c>
      <c r="J434" s="285">
        <f>H434*I434</f>
        <v>0</v>
      </c>
    </row>
    <row r="435" spans="2:10" ht="12.75">
      <c r="B435" s="131"/>
      <c r="C435" s="293"/>
      <c r="D435" s="289"/>
      <c r="E435" s="290" t="s">
        <v>179</v>
      </c>
      <c r="F435" s="290" t="s">
        <v>197</v>
      </c>
      <c r="G435" s="290"/>
      <c r="H435" s="291"/>
      <c r="I435" s="292"/>
      <c r="J435" s="292">
        <f>SUM(J436:J452)</f>
        <v>0</v>
      </c>
    </row>
    <row r="436" spans="2:10" ht="22.5">
      <c r="B436" s="131"/>
      <c r="C436" s="293"/>
      <c r="D436" s="286">
        <v>224</v>
      </c>
      <c r="E436" s="287" t="s">
        <v>648</v>
      </c>
      <c r="F436" s="287" t="s">
        <v>649</v>
      </c>
      <c r="G436" s="287" t="s">
        <v>130</v>
      </c>
      <c r="H436" s="288">
        <v>20.65</v>
      </c>
      <c r="I436" s="300">
        <v>0</v>
      </c>
      <c r="J436" s="285">
        <f>H436*I436</f>
        <v>0</v>
      </c>
    </row>
    <row r="437" spans="2:10">
      <c r="B437" s="131"/>
      <c r="C437" s="293"/>
      <c r="D437" s="269"/>
      <c r="E437" s="270"/>
      <c r="F437" s="270" t="s">
        <v>650</v>
      </c>
      <c r="G437" s="270"/>
      <c r="H437" s="271">
        <v>20.65</v>
      </c>
      <c r="I437" s="272"/>
      <c r="J437" s="272"/>
    </row>
    <row r="438" spans="2:10">
      <c r="B438" s="131"/>
      <c r="C438" s="293"/>
      <c r="D438" s="273"/>
      <c r="E438" s="274"/>
      <c r="F438" s="274" t="s">
        <v>377</v>
      </c>
      <c r="G438" s="274"/>
      <c r="H438" s="275">
        <v>20.65</v>
      </c>
      <c r="I438" s="276"/>
      <c r="J438" s="276"/>
    </row>
    <row r="439" spans="2:10" ht="22.5">
      <c r="B439" s="131"/>
      <c r="C439" s="293"/>
      <c r="D439" s="286">
        <v>223</v>
      </c>
      <c r="E439" s="287" t="s">
        <v>651</v>
      </c>
      <c r="F439" s="287" t="s">
        <v>652</v>
      </c>
      <c r="G439" s="287" t="s">
        <v>130</v>
      </c>
      <c r="H439" s="288">
        <v>11.72</v>
      </c>
      <c r="I439" s="300">
        <v>0</v>
      </c>
      <c r="J439" s="285">
        <f>H439*I439</f>
        <v>0</v>
      </c>
    </row>
    <row r="440" spans="2:10">
      <c r="B440" s="131"/>
      <c r="C440" s="293"/>
      <c r="D440" s="269"/>
      <c r="E440" s="270"/>
      <c r="F440" s="270" t="s">
        <v>653</v>
      </c>
      <c r="G440" s="270"/>
      <c r="H440" s="271">
        <v>11.72</v>
      </c>
      <c r="I440" s="272"/>
      <c r="J440" s="272"/>
    </row>
    <row r="441" spans="2:10">
      <c r="B441" s="131"/>
      <c r="C441" s="293"/>
      <c r="D441" s="273"/>
      <c r="E441" s="274"/>
      <c r="F441" s="274" t="s">
        <v>377</v>
      </c>
      <c r="G441" s="274"/>
      <c r="H441" s="275">
        <v>11.72</v>
      </c>
      <c r="I441" s="276"/>
      <c r="J441" s="276"/>
    </row>
    <row r="442" spans="2:10" ht="22.5">
      <c r="B442" s="131"/>
      <c r="C442" s="293"/>
      <c r="D442" s="286">
        <v>225</v>
      </c>
      <c r="E442" s="287" t="s">
        <v>654</v>
      </c>
      <c r="F442" s="287" t="s">
        <v>655</v>
      </c>
      <c r="G442" s="287" t="s">
        <v>130</v>
      </c>
      <c r="H442" s="288">
        <v>3.98</v>
      </c>
      <c r="I442" s="300">
        <v>0</v>
      </c>
      <c r="J442" s="285">
        <f>H442*I442</f>
        <v>0</v>
      </c>
    </row>
    <row r="443" spans="2:10">
      <c r="B443" s="131"/>
      <c r="C443" s="293"/>
      <c r="D443" s="269"/>
      <c r="E443" s="270"/>
      <c r="F443" s="270" t="s">
        <v>656</v>
      </c>
      <c r="G443" s="270"/>
      <c r="H443" s="271">
        <v>3.98</v>
      </c>
      <c r="I443" s="272"/>
      <c r="J443" s="272"/>
    </row>
    <row r="444" spans="2:10">
      <c r="B444" s="131"/>
      <c r="C444" s="293"/>
      <c r="D444" s="273"/>
      <c r="E444" s="274"/>
      <c r="F444" s="274" t="s">
        <v>377</v>
      </c>
      <c r="G444" s="274"/>
      <c r="H444" s="275">
        <v>3.98</v>
      </c>
      <c r="I444" s="276"/>
      <c r="J444" s="276"/>
    </row>
    <row r="445" spans="2:10" ht="22.5">
      <c r="B445" s="131"/>
      <c r="C445" s="293"/>
      <c r="D445" s="286">
        <v>229</v>
      </c>
      <c r="E445" s="287" t="s">
        <v>324</v>
      </c>
      <c r="F445" s="287" t="s">
        <v>657</v>
      </c>
      <c r="G445" s="287" t="s">
        <v>130</v>
      </c>
      <c r="H445" s="288">
        <v>59</v>
      </c>
      <c r="I445" s="300">
        <v>0</v>
      </c>
      <c r="J445" s="285">
        <f>H445*I445</f>
        <v>0</v>
      </c>
    </row>
    <row r="446" spans="2:10">
      <c r="B446" s="131"/>
      <c r="C446" s="293"/>
      <c r="D446" s="269"/>
      <c r="E446" s="270"/>
      <c r="F446" s="270" t="s">
        <v>658</v>
      </c>
      <c r="G446" s="270"/>
      <c r="H446" s="271">
        <v>59</v>
      </c>
      <c r="I446" s="272"/>
      <c r="J446" s="272"/>
    </row>
    <row r="447" spans="2:10" ht="22.5">
      <c r="B447" s="131"/>
      <c r="C447" s="293"/>
      <c r="D447" s="286">
        <v>227</v>
      </c>
      <c r="E447" s="287" t="s">
        <v>659</v>
      </c>
      <c r="F447" s="287" t="s">
        <v>660</v>
      </c>
      <c r="G447" s="287" t="s">
        <v>130</v>
      </c>
      <c r="H447" s="288">
        <v>128</v>
      </c>
      <c r="I447" s="300">
        <v>0</v>
      </c>
      <c r="J447" s="285">
        <f>H447*I447</f>
        <v>0</v>
      </c>
    </row>
    <row r="448" spans="2:10">
      <c r="B448" s="131"/>
      <c r="C448" s="293"/>
      <c r="D448" s="269"/>
      <c r="E448" s="270"/>
      <c r="F448" s="270" t="s">
        <v>418</v>
      </c>
      <c r="G448" s="270"/>
      <c r="H448" s="271">
        <v>128</v>
      </c>
      <c r="I448" s="272"/>
      <c r="J448" s="272"/>
    </row>
    <row r="449" spans="2:10">
      <c r="B449" s="131"/>
      <c r="C449" s="293"/>
      <c r="D449" s="273"/>
      <c r="E449" s="274"/>
      <c r="F449" s="274" t="s">
        <v>377</v>
      </c>
      <c r="G449" s="274"/>
      <c r="H449" s="275">
        <v>128</v>
      </c>
      <c r="I449" s="276"/>
      <c r="J449" s="276"/>
    </row>
    <row r="450" spans="2:10" ht="22.5">
      <c r="B450" s="131"/>
      <c r="C450" s="293"/>
      <c r="D450" s="286">
        <v>228</v>
      </c>
      <c r="E450" s="287" t="s">
        <v>396</v>
      </c>
      <c r="F450" s="287" t="s">
        <v>661</v>
      </c>
      <c r="G450" s="287" t="s">
        <v>130</v>
      </c>
      <c r="H450" s="288">
        <v>7.6</v>
      </c>
      <c r="I450" s="300">
        <v>0</v>
      </c>
      <c r="J450" s="285">
        <f>H450*I450</f>
        <v>0</v>
      </c>
    </row>
    <row r="451" spans="2:10">
      <c r="B451" s="131"/>
      <c r="C451" s="293"/>
      <c r="D451" s="269"/>
      <c r="E451" s="270"/>
      <c r="F451" s="270" t="s">
        <v>662</v>
      </c>
      <c r="G451" s="270"/>
      <c r="H451" s="271">
        <v>7.6</v>
      </c>
      <c r="I451" s="272"/>
      <c r="J451" s="272"/>
    </row>
    <row r="452" spans="2:10" ht="22.5">
      <c r="B452" s="131"/>
      <c r="C452" s="293"/>
      <c r="D452" s="286">
        <v>112</v>
      </c>
      <c r="E452" s="287" t="s">
        <v>663</v>
      </c>
      <c r="F452" s="287" t="s">
        <v>664</v>
      </c>
      <c r="G452" s="287" t="s">
        <v>142</v>
      </c>
      <c r="H452" s="288">
        <v>0.39700000000000002</v>
      </c>
      <c r="I452" s="300">
        <v>0</v>
      </c>
      <c r="J452" s="285">
        <f>H452*I452</f>
        <v>0</v>
      </c>
    </row>
    <row r="453" spans="2:10" ht="12.75">
      <c r="B453" s="131"/>
      <c r="C453" s="293"/>
      <c r="D453" s="289"/>
      <c r="E453" s="290" t="s">
        <v>155</v>
      </c>
      <c r="F453" s="290" t="s">
        <v>198</v>
      </c>
      <c r="G453" s="290"/>
      <c r="H453" s="291"/>
      <c r="I453" s="292"/>
      <c r="J453" s="292">
        <f>SUM(J454:J510)</f>
        <v>0</v>
      </c>
    </row>
    <row r="454" spans="2:10" ht="22.5">
      <c r="B454" s="131"/>
      <c r="C454" s="293"/>
      <c r="D454" s="286">
        <v>215</v>
      </c>
      <c r="E454" s="287" t="s">
        <v>665</v>
      </c>
      <c r="F454" s="287" t="s">
        <v>666</v>
      </c>
      <c r="G454" s="287" t="s">
        <v>127</v>
      </c>
      <c r="H454" s="288">
        <v>130.72499999999999</v>
      </c>
      <c r="I454" s="300">
        <v>0</v>
      </c>
      <c r="J454" s="285">
        <f>H454*I454</f>
        <v>0</v>
      </c>
    </row>
    <row r="455" spans="2:10">
      <c r="B455" s="131"/>
      <c r="C455" s="293"/>
      <c r="D455" s="269"/>
      <c r="E455" s="270"/>
      <c r="F455" s="270" t="s">
        <v>667</v>
      </c>
      <c r="G455" s="270"/>
      <c r="H455" s="271">
        <v>130.72499999999999</v>
      </c>
      <c r="I455" s="272"/>
      <c r="J455" s="272"/>
    </row>
    <row r="456" spans="2:10">
      <c r="B456" s="131"/>
      <c r="C456" s="293"/>
      <c r="D456" s="273"/>
      <c r="E456" s="274"/>
      <c r="F456" s="274" t="s">
        <v>377</v>
      </c>
      <c r="G456" s="274"/>
      <c r="H456" s="275">
        <v>130.72499999999999</v>
      </c>
      <c r="I456" s="276"/>
      <c r="J456" s="276"/>
    </row>
    <row r="457" spans="2:10" ht="190.5" customHeight="1">
      <c r="B457" s="131"/>
      <c r="C457" s="293"/>
      <c r="D457" s="282" t="s">
        <v>1701</v>
      </c>
      <c r="E457" s="283" t="s">
        <v>668</v>
      </c>
      <c r="F457" s="486" t="s">
        <v>1703</v>
      </c>
      <c r="G457" s="283" t="s">
        <v>132</v>
      </c>
      <c r="H457" s="284">
        <v>3</v>
      </c>
      <c r="I457" s="300">
        <v>0</v>
      </c>
      <c r="J457" s="281">
        <f t="shared" ref="J457" si="1">H457*I457</f>
        <v>0</v>
      </c>
    </row>
    <row r="458" spans="2:10" ht="235.5" customHeight="1">
      <c r="B458" s="131"/>
      <c r="C458" s="293"/>
      <c r="D458" s="282" t="s">
        <v>1702</v>
      </c>
      <c r="E458" s="283" t="s">
        <v>668</v>
      </c>
      <c r="F458" s="486" t="s">
        <v>1705</v>
      </c>
      <c r="G458" s="283" t="s">
        <v>132</v>
      </c>
      <c r="H458" s="284">
        <v>2</v>
      </c>
      <c r="I458" s="300">
        <v>0</v>
      </c>
      <c r="J458" s="281">
        <f t="shared" ref="J458:J463" si="2">H458*I458</f>
        <v>0</v>
      </c>
    </row>
    <row r="459" spans="2:10" ht="225">
      <c r="B459" s="131"/>
      <c r="C459" s="293"/>
      <c r="D459" s="282">
        <v>217</v>
      </c>
      <c r="E459" s="283" t="s">
        <v>669</v>
      </c>
      <c r="F459" s="472" t="s">
        <v>1656</v>
      </c>
      <c r="G459" s="283" t="s">
        <v>132</v>
      </c>
      <c r="H459" s="284">
        <v>11</v>
      </c>
      <c r="I459" s="300">
        <v>0</v>
      </c>
      <c r="J459" s="281">
        <f t="shared" si="2"/>
        <v>0</v>
      </c>
    </row>
    <row r="460" spans="2:10" ht="180">
      <c r="B460" s="131"/>
      <c r="C460" s="293"/>
      <c r="D460" s="282">
        <v>218</v>
      </c>
      <c r="E460" s="283" t="s">
        <v>670</v>
      </c>
      <c r="F460" s="472" t="s">
        <v>1657</v>
      </c>
      <c r="G460" s="283" t="s">
        <v>132</v>
      </c>
      <c r="H460" s="284">
        <v>1</v>
      </c>
      <c r="I460" s="300">
        <v>0</v>
      </c>
      <c r="J460" s="281">
        <f t="shared" si="2"/>
        <v>0</v>
      </c>
    </row>
    <row r="461" spans="2:10" ht="225">
      <c r="B461" s="131"/>
      <c r="C461" s="293"/>
      <c r="D461" s="282">
        <v>219</v>
      </c>
      <c r="E461" s="283" t="s">
        <v>671</v>
      </c>
      <c r="F461" s="472" t="s">
        <v>1658</v>
      </c>
      <c r="G461" s="283" t="s">
        <v>132</v>
      </c>
      <c r="H461" s="284">
        <v>4</v>
      </c>
      <c r="I461" s="300">
        <v>0</v>
      </c>
      <c r="J461" s="281">
        <f t="shared" si="2"/>
        <v>0</v>
      </c>
    </row>
    <row r="462" spans="2:10" ht="213.75">
      <c r="B462" s="131"/>
      <c r="C462" s="293"/>
      <c r="D462" s="282">
        <v>220</v>
      </c>
      <c r="E462" s="283" t="s">
        <v>672</v>
      </c>
      <c r="F462" s="472" t="s">
        <v>1659</v>
      </c>
      <c r="G462" s="283" t="s">
        <v>132</v>
      </c>
      <c r="H462" s="284">
        <v>2</v>
      </c>
      <c r="I462" s="300">
        <v>0</v>
      </c>
      <c r="J462" s="281">
        <f t="shared" si="2"/>
        <v>0</v>
      </c>
    </row>
    <row r="463" spans="2:10" ht="22.5">
      <c r="B463" s="131"/>
      <c r="C463" s="293"/>
      <c r="D463" s="286">
        <v>189</v>
      </c>
      <c r="E463" s="287" t="s">
        <v>673</v>
      </c>
      <c r="F463" s="473" t="s">
        <v>674</v>
      </c>
      <c r="G463" s="287" t="s">
        <v>132</v>
      </c>
      <c r="H463" s="288">
        <v>9</v>
      </c>
      <c r="I463" s="300">
        <v>0</v>
      </c>
      <c r="J463" s="285">
        <f t="shared" si="2"/>
        <v>0</v>
      </c>
    </row>
    <row r="464" spans="2:10">
      <c r="B464" s="131"/>
      <c r="C464" s="293"/>
      <c r="D464" s="269"/>
      <c r="E464" s="270"/>
      <c r="F464" s="270" t="s">
        <v>675</v>
      </c>
      <c r="G464" s="270"/>
      <c r="H464" s="271">
        <v>9</v>
      </c>
      <c r="I464" s="272"/>
      <c r="J464" s="272"/>
    </row>
    <row r="465" spans="2:10">
      <c r="B465" s="131"/>
      <c r="C465" s="293"/>
      <c r="D465" s="273"/>
      <c r="E465" s="274"/>
      <c r="F465" s="274" t="s">
        <v>377</v>
      </c>
      <c r="G465" s="274"/>
      <c r="H465" s="275">
        <v>9</v>
      </c>
      <c r="I465" s="276"/>
      <c r="J465" s="276"/>
    </row>
    <row r="466" spans="2:10" ht="22.5">
      <c r="B466" s="131"/>
      <c r="C466" s="293"/>
      <c r="D466" s="282">
        <v>190</v>
      </c>
      <c r="E466" s="283" t="s">
        <v>676</v>
      </c>
      <c r="F466" s="472" t="s">
        <v>1660</v>
      </c>
      <c r="G466" s="283" t="s">
        <v>132</v>
      </c>
      <c r="H466" s="284">
        <v>4</v>
      </c>
      <c r="I466" s="300">
        <v>0</v>
      </c>
      <c r="J466" s="281">
        <f>H466*I466</f>
        <v>0</v>
      </c>
    </row>
    <row r="467" spans="2:10" ht="22.5">
      <c r="B467" s="131"/>
      <c r="C467" s="293"/>
      <c r="D467" s="282">
        <v>191</v>
      </c>
      <c r="E467" s="283" t="s">
        <v>677</v>
      </c>
      <c r="F467" s="472" t="s">
        <v>1661</v>
      </c>
      <c r="G467" s="283" t="s">
        <v>132</v>
      </c>
      <c r="H467" s="284">
        <v>3</v>
      </c>
      <c r="I467" s="300">
        <v>0</v>
      </c>
      <c r="J467" s="281">
        <f>H467*I467</f>
        <v>0</v>
      </c>
    </row>
    <row r="468" spans="2:10" ht="22.5">
      <c r="B468" s="131"/>
      <c r="C468" s="293"/>
      <c r="D468" s="282">
        <v>192</v>
      </c>
      <c r="E468" s="283" t="s">
        <v>678</v>
      </c>
      <c r="F468" s="472" t="s">
        <v>1662</v>
      </c>
      <c r="G468" s="283" t="s">
        <v>132</v>
      </c>
      <c r="H468" s="284">
        <v>2</v>
      </c>
      <c r="I468" s="300">
        <v>0</v>
      </c>
      <c r="J468" s="281">
        <f>H468*I468</f>
        <v>0</v>
      </c>
    </row>
    <row r="469" spans="2:10" ht="22.5">
      <c r="B469" s="131"/>
      <c r="C469" s="293"/>
      <c r="D469" s="286">
        <v>193</v>
      </c>
      <c r="E469" s="287" t="s">
        <v>679</v>
      </c>
      <c r="F469" s="473" t="s">
        <v>680</v>
      </c>
      <c r="G469" s="287" t="s">
        <v>132</v>
      </c>
      <c r="H469" s="288">
        <v>39</v>
      </c>
      <c r="I469" s="300">
        <v>0</v>
      </c>
      <c r="J469" s="285">
        <f>H469*I469</f>
        <v>0</v>
      </c>
    </row>
    <row r="470" spans="2:10">
      <c r="B470" s="131"/>
      <c r="C470" s="293"/>
      <c r="D470" s="269"/>
      <c r="E470" s="270"/>
      <c r="F470" s="270" t="s">
        <v>681</v>
      </c>
      <c r="G470" s="270"/>
      <c r="H470" s="271">
        <v>39</v>
      </c>
      <c r="I470" s="272"/>
      <c r="J470" s="272"/>
    </row>
    <row r="471" spans="2:10">
      <c r="B471" s="131"/>
      <c r="C471" s="293"/>
      <c r="D471" s="273"/>
      <c r="E471" s="274"/>
      <c r="F471" s="274" t="s">
        <v>377</v>
      </c>
      <c r="G471" s="274"/>
      <c r="H471" s="275">
        <v>39</v>
      </c>
      <c r="I471" s="276"/>
      <c r="J471" s="276"/>
    </row>
    <row r="472" spans="2:10" ht="22.5">
      <c r="B472" s="131"/>
      <c r="C472" s="293"/>
      <c r="D472" s="282">
        <v>194</v>
      </c>
      <c r="E472" s="283" t="s">
        <v>682</v>
      </c>
      <c r="F472" s="472" t="s">
        <v>1673</v>
      </c>
      <c r="G472" s="283" t="s">
        <v>132</v>
      </c>
      <c r="H472" s="284">
        <v>8</v>
      </c>
      <c r="I472" s="300">
        <v>0</v>
      </c>
      <c r="J472" s="281">
        <f t="shared" ref="J472:J481" si="3">H472*I472</f>
        <v>0</v>
      </c>
    </row>
    <row r="473" spans="2:10" ht="22.5">
      <c r="B473" s="131"/>
      <c r="C473" s="293"/>
      <c r="D473" s="282">
        <v>195</v>
      </c>
      <c r="E473" s="283" t="s">
        <v>683</v>
      </c>
      <c r="F473" s="472" t="s">
        <v>1674</v>
      </c>
      <c r="G473" s="283" t="s">
        <v>132</v>
      </c>
      <c r="H473" s="284">
        <v>2</v>
      </c>
      <c r="I473" s="300">
        <v>0</v>
      </c>
      <c r="J473" s="281">
        <f t="shared" si="3"/>
        <v>0</v>
      </c>
    </row>
    <row r="474" spans="2:10" ht="22.5">
      <c r="B474" s="131"/>
      <c r="C474" s="293"/>
      <c r="D474" s="282">
        <v>196</v>
      </c>
      <c r="E474" s="283" t="s">
        <v>684</v>
      </c>
      <c r="F474" s="472" t="s">
        <v>1675</v>
      </c>
      <c r="G474" s="283" t="s">
        <v>132</v>
      </c>
      <c r="H474" s="284">
        <v>6</v>
      </c>
      <c r="I474" s="300">
        <v>0</v>
      </c>
      <c r="J474" s="281">
        <f t="shared" si="3"/>
        <v>0</v>
      </c>
    </row>
    <row r="475" spans="2:10" ht="22.5">
      <c r="B475" s="131"/>
      <c r="C475" s="293"/>
      <c r="D475" s="282">
        <v>197</v>
      </c>
      <c r="E475" s="283" t="s">
        <v>685</v>
      </c>
      <c r="F475" s="472" t="s">
        <v>1676</v>
      </c>
      <c r="G475" s="283" t="s">
        <v>132</v>
      </c>
      <c r="H475" s="284">
        <v>1</v>
      </c>
      <c r="I475" s="300">
        <v>0</v>
      </c>
      <c r="J475" s="281">
        <f t="shared" si="3"/>
        <v>0</v>
      </c>
    </row>
    <row r="476" spans="2:10" ht="22.5">
      <c r="B476" s="131"/>
      <c r="C476" s="293"/>
      <c r="D476" s="282">
        <v>198</v>
      </c>
      <c r="E476" s="283" t="s">
        <v>686</v>
      </c>
      <c r="F476" s="472" t="s">
        <v>1677</v>
      </c>
      <c r="G476" s="283" t="s">
        <v>132</v>
      </c>
      <c r="H476" s="284">
        <v>8</v>
      </c>
      <c r="I476" s="300">
        <v>0</v>
      </c>
      <c r="J476" s="281">
        <f t="shared" si="3"/>
        <v>0</v>
      </c>
    </row>
    <row r="477" spans="2:10" ht="22.5">
      <c r="B477" s="131"/>
      <c r="C477" s="293"/>
      <c r="D477" s="282">
        <v>199</v>
      </c>
      <c r="E477" s="283" t="s">
        <v>687</v>
      </c>
      <c r="F477" s="472" t="s">
        <v>1678</v>
      </c>
      <c r="G477" s="283" t="s">
        <v>132</v>
      </c>
      <c r="H477" s="284">
        <v>2</v>
      </c>
      <c r="I477" s="300">
        <v>0</v>
      </c>
      <c r="J477" s="281">
        <f t="shared" si="3"/>
        <v>0</v>
      </c>
    </row>
    <row r="478" spans="2:10" ht="22.5">
      <c r="B478" s="131"/>
      <c r="C478" s="293"/>
      <c r="D478" s="282">
        <v>200</v>
      </c>
      <c r="E478" s="283" t="s">
        <v>688</v>
      </c>
      <c r="F478" s="472" t="s">
        <v>1679</v>
      </c>
      <c r="G478" s="283" t="s">
        <v>132</v>
      </c>
      <c r="H478" s="284">
        <v>3</v>
      </c>
      <c r="I478" s="300">
        <v>0</v>
      </c>
      <c r="J478" s="281">
        <f t="shared" si="3"/>
        <v>0</v>
      </c>
    </row>
    <row r="479" spans="2:10" ht="22.5">
      <c r="B479" s="131"/>
      <c r="C479" s="293"/>
      <c r="D479" s="282">
        <v>201</v>
      </c>
      <c r="E479" s="283" t="s">
        <v>689</v>
      </c>
      <c r="F479" s="472" t="s">
        <v>1680</v>
      </c>
      <c r="G479" s="283" t="s">
        <v>132</v>
      </c>
      <c r="H479" s="284">
        <v>1</v>
      </c>
      <c r="I479" s="300">
        <v>0</v>
      </c>
      <c r="J479" s="281">
        <f t="shared" si="3"/>
        <v>0</v>
      </c>
    </row>
    <row r="480" spans="2:10" ht="22.5">
      <c r="B480" s="131"/>
      <c r="C480" s="293"/>
      <c r="D480" s="282">
        <v>202</v>
      </c>
      <c r="E480" s="283" t="s">
        <v>690</v>
      </c>
      <c r="F480" s="472" t="s">
        <v>1681</v>
      </c>
      <c r="G480" s="283" t="s">
        <v>132</v>
      </c>
      <c r="H480" s="284">
        <v>3</v>
      </c>
      <c r="I480" s="300">
        <v>0</v>
      </c>
      <c r="J480" s="281">
        <f t="shared" si="3"/>
        <v>0</v>
      </c>
    </row>
    <row r="481" spans="2:10" ht="33.75">
      <c r="B481" s="131"/>
      <c r="C481" s="293"/>
      <c r="D481" s="282">
        <v>203</v>
      </c>
      <c r="E481" s="283" t="s">
        <v>691</v>
      </c>
      <c r="F481" s="472" t="s">
        <v>1682</v>
      </c>
      <c r="G481" s="283" t="s">
        <v>132</v>
      </c>
      <c r="H481" s="284">
        <v>3</v>
      </c>
      <c r="I481" s="300">
        <v>0</v>
      </c>
      <c r="J481" s="281">
        <f t="shared" si="3"/>
        <v>0</v>
      </c>
    </row>
    <row r="482" spans="2:10" ht="22.5">
      <c r="B482" s="131"/>
      <c r="C482" s="293"/>
      <c r="D482" s="282">
        <v>204</v>
      </c>
      <c r="E482" s="283" t="s">
        <v>692</v>
      </c>
      <c r="F482" s="472" t="s">
        <v>1683</v>
      </c>
      <c r="G482" s="283" t="s">
        <v>132</v>
      </c>
      <c r="H482" s="284">
        <v>2</v>
      </c>
      <c r="I482" s="300">
        <v>0</v>
      </c>
      <c r="J482" s="281">
        <f>H482*I482</f>
        <v>0</v>
      </c>
    </row>
    <row r="483" spans="2:10">
      <c r="B483" s="131"/>
      <c r="C483" s="293"/>
      <c r="D483" s="286">
        <v>208</v>
      </c>
      <c r="E483" s="287" t="s">
        <v>693</v>
      </c>
      <c r="F483" s="473" t="s">
        <v>694</v>
      </c>
      <c r="G483" s="287" t="s">
        <v>132</v>
      </c>
      <c r="H483" s="288">
        <v>10</v>
      </c>
      <c r="I483" s="300">
        <v>0</v>
      </c>
      <c r="J483" s="285">
        <f>H483*I483</f>
        <v>0</v>
      </c>
    </row>
    <row r="484" spans="2:10">
      <c r="B484" s="131"/>
      <c r="C484" s="293"/>
      <c r="D484" s="269"/>
      <c r="E484" s="270"/>
      <c r="F484" s="270" t="s">
        <v>695</v>
      </c>
      <c r="G484" s="270"/>
      <c r="H484" s="271">
        <v>10</v>
      </c>
      <c r="I484" s="272"/>
      <c r="J484" s="272"/>
    </row>
    <row r="485" spans="2:10">
      <c r="B485" s="131"/>
      <c r="C485" s="293"/>
      <c r="D485" s="273"/>
      <c r="E485" s="274"/>
      <c r="F485" s="274" t="s">
        <v>377</v>
      </c>
      <c r="G485" s="274"/>
      <c r="H485" s="275">
        <v>10</v>
      </c>
      <c r="I485" s="276"/>
      <c r="J485" s="276"/>
    </row>
    <row r="486" spans="2:10" ht="33.75">
      <c r="B486" s="131"/>
      <c r="C486" s="293"/>
      <c r="D486" s="282">
        <v>209</v>
      </c>
      <c r="E486" s="283" t="s">
        <v>696</v>
      </c>
      <c r="F486" s="472" t="s">
        <v>1666</v>
      </c>
      <c r="G486" s="283" t="s">
        <v>132</v>
      </c>
      <c r="H486" s="284">
        <v>3</v>
      </c>
      <c r="I486" s="300">
        <v>0</v>
      </c>
      <c r="J486" s="281">
        <f t="shared" ref="J486:J491" si="4">H486*I486</f>
        <v>0</v>
      </c>
    </row>
    <row r="487" spans="2:10" ht="36" customHeight="1">
      <c r="B487" s="131"/>
      <c r="C487" s="293"/>
      <c r="D487" s="282">
        <v>210</v>
      </c>
      <c r="E487" s="283" t="s">
        <v>697</v>
      </c>
      <c r="F487" s="472" t="s">
        <v>1667</v>
      </c>
      <c r="G487" s="283" t="s">
        <v>132</v>
      </c>
      <c r="H487" s="284">
        <v>1</v>
      </c>
      <c r="I487" s="300">
        <v>0</v>
      </c>
      <c r="J487" s="281">
        <f t="shared" si="4"/>
        <v>0</v>
      </c>
    </row>
    <row r="488" spans="2:10" ht="33.75">
      <c r="B488" s="131"/>
      <c r="C488" s="293"/>
      <c r="D488" s="282">
        <v>211</v>
      </c>
      <c r="E488" s="283" t="s">
        <v>698</v>
      </c>
      <c r="F488" s="472" t="s">
        <v>1668</v>
      </c>
      <c r="G488" s="283" t="s">
        <v>132</v>
      </c>
      <c r="H488" s="284">
        <v>1</v>
      </c>
      <c r="I488" s="300">
        <v>0</v>
      </c>
      <c r="J488" s="281">
        <f t="shared" si="4"/>
        <v>0</v>
      </c>
    </row>
    <row r="489" spans="2:10" ht="33.75">
      <c r="B489" s="131"/>
      <c r="C489" s="293"/>
      <c r="D489" s="282">
        <v>212</v>
      </c>
      <c r="E489" s="283" t="s">
        <v>699</v>
      </c>
      <c r="F489" s="472" t="s">
        <v>1669</v>
      </c>
      <c r="G489" s="283" t="s">
        <v>132</v>
      </c>
      <c r="H489" s="284">
        <v>1</v>
      </c>
      <c r="I489" s="300">
        <v>0</v>
      </c>
      <c r="J489" s="281">
        <f t="shared" si="4"/>
        <v>0</v>
      </c>
    </row>
    <row r="490" spans="2:10" ht="33.75">
      <c r="B490" s="131"/>
      <c r="C490" s="293"/>
      <c r="D490" s="282">
        <v>213</v>
      </c>
      <c r="E490" s="283" t="s">
        <v>700</v>
      </c>
      <c r="F490" s="472" t="s">
        <v>1663</v>
      </c>
      <c r="G490" s="283" t="s">
        <v>132</v>
      </c>
      <c r="H490" s="284">
        <v>1</v>
      </c>
      <c r="I490" s="300">
        <v>0</v>
      </c>
      <c r="J490" s="281">
        <f t="shared" si="4"/>
        <v>0</v>
      </c>
    </row>
    <row r="491" spans="2:10" ht="33.75">
      <c r="B491" s="131"/>
      <c r="C491" s="293"/>
      <c r="D491" s="282">
        <v>214</v>
      </c>
      <c r="E491" s="283" t="s">
        <v>701</v>
      </c>
      <c r="F491" s="472" t="s">
        <v>1670</v>
      </c>
      <c r="G491" s="283" t="s">
        <v>132</v>
      </c>
      <c r="H491" s="284">
        <v>1</v>
      </c>
      <c r="I491" s="300">
        <v>0</v>
      </c>
      <c r="J491" s="281">
        <f t="shared" si="4"/>
        <v>0</v>
      </c>
    </row>
    <row r="492" spans="2:10" ht="22.5">
      <c r="B492" s="131"/>
      <c r="C492" s="293"/>
      <c r="D492" s="286">
        <v>205</v>
      </c>
      <c r="E492" s="287" t="s">
        <v>702</v>
      </c>
      <c r="F492" s="473" t="s">
        <v>703</v>
      </c>
      <c r="G492" s="287" t="s">
        <v>132</v>
      </c>
      <c r="H492" s="288">
        <v>2</v>
      </c>
      <c r="I492" s="300">
        <v>0</v>
      </c>
      <c r="J492" s="285">
        <f>H492*I492</f>
        <v>0</v>
      </c>
    </row>
    <row r="493" spans="2:10" ht="45">
      <c r="B493" s="131"/>
      <c r="C493" s="293"/>
      <c r="D493" s="282">
        <v>206</v>
      </c>
      <c r="E493" s="283" t="s">
        <v>704</v>
      </c>
      <c r="F493" s="472" t="s">
        <v>1671</v>
      </c>
      <c r="G493" s="283" t="s">
        <v>132</v>
      </c>
      <c r="H493" s="284">
        <v>1</v>
      </c>
      <c r="I493" s="300">
        <v>0</v>
      </c>
      <c r="J493" s="281">
        <f>H493*I493</f>
        <v>0</v>
      </c>
    </row>
    <row r="494" spans="2:10" ht="45">
      <c r="B494" s="131"/>
      <c r="C494" s="293"/>
      <c r="D494" s="282">
        <v>207</v>
      </c>
      <c r="E494" s="283" t="s">
        <v>705</v>
      </c>
      <c r="F494" s="472" t="s">
        <v>1672</v>
      </c>
      <c r="G494" s="283" t="s">
        <v>132</v>
      </c>
      <c r="H494" s="284">
        <v>1</v>
      </c>
      <c r="I494" s="300">
        <v>0</v>
      </c>
      <c r="J494" s="281">
        <f>H494*I494</f>
        <v>0</v>
      </c>
    </row>
    <row r="495" spans="2:10" ht="22.5">
      <c r="B495" s="131"/>
      <c r="C495" s="293"/>
      <c r="D495" s="286">
        <v>185</v>
      </c>
      <c r="E495" s="287" t="s">
        <v>706</v>
      </c>
      <c r="F495" s="473" t="s">
        <v>707</v>
      </c>
      <c r="G495" s="287" t="s">
        <v>132</v>
      </c>
      <c r="H495" s="288">
        <v>40</v>
      </c>
      <c r="I495" s="300">
        <v>0</v>
      </c>
      <c r="J495" s="285">
        <f>H495*I495</f>
        <v>0</v>
      </c>
    </row>
    <row r="496" spans="2:10">
      <c r="B496" s="131"/>
      <c r="C496" s="293"/>
      <c r="D496" s="269"/>
      <c r="E496" s="270"/>
      <c r="F496" s="474" t="s">
        <v>708</v>
      </c>
      <c r="G496" s="270"/>
      <c r="H496" s="271">
        <v>40</v>
      </c>
      <c r="I496" s="272"/>
      <c r="J496" s="272"/>
    </row>
    <row r="497" spans="2:10">
      <c r="B497" s="131"/>
      <c r="C497" s="293"/>
      <c r="D497" s="273"/>
      <c r="E497" s="274"/>
      <c r="F497" s="475" t="s">
        <v>377</v>
      </c>
      <c r="G497" s="274"/>
      <c r="H497" s="275">
        <v>40</v>
      </c>
      <c r="I497" s="276"/>
      <c r="J497" s="276"/>
    </row>
    <row r="498" spans="2:10" ht="22.5">
      <c r="B498" s="131"/>
      <c r="C498" s="293"/>
      <c r="D498" s="282">
        <v>186</v>
      </c>
      <c r="E498" s="283" t="s">
        <v>709</v>
      </c>
      <c r="F498" s="472" t="s">
        <v>1664</v>
      </c>
      <c r="G498" s="283" t="s">
        <v>132</v>
      </c>
      <c r="H498" s="284">
        <v>40</v>
      </c>
      <c r="I498" s="300">
        <v>0</v>
      </c>
      <c r="J498" s="281">
        <f>H498*I498</f>
        <v>0</v>
      </c>
    </row>
    <row r="499" spans="2:10" ht="22.5">
      <c r="B499" s="131"/>
      <c r="C499" s="293"/>
      <c r="D499" s="286">
        <v>187</v>
      </c>
      <c r="E499" s="287" t="s">
        <v>710</v>
      </c>
      <c r="F499" s="473" t="s">
        <v>711</v>
      </c>
      <c r="G499" s="287" t="s">
        <v>132</v>
      </c>
      <c r="H499" s="288">
        <v>8</v>
      </c>
      <c r="I499" s="300">
        <v>0</v>
      </c>
      <c r="J499" s="285">
        <f>H499*I499</f>
        <v>0</v>
      </c>
    </row>
    <row r="500" spans="2:10">
      <c r="B500" s="131"/>
      <c r="C500" s="293"/>
      <c r="D500" s="269"/>
      <c r="E500" s="270"/>
      <c r="F500" s="474" t="s">
        <v>712</v>
      </c>
      <c r="G500" s="270"/>
      <c r="H500" s="271">
        <v>8</v>
      </c>
      <c r="I500" s="272"/>
      <c r="J500" s="272"/>
    </row>
    <row r="501" spans="2:10" ht="33.75">
      <c r="B501" s="131"/>
      <c r="C501" s="293"/>
      <c r="D501" s="282">
        <v>188</v>
      </c>
      <c r="E501" s="283" t="s">
        <v>713</v>
      </c>
      <c r="F501" s="472" t="s">
        <v>1665</v>
      </c>
      <c r="G501" s="283" t="s">
        <v>132</v>
      </c>
      <c r="H501" s="284">
        <v>8</v>
      </c>
      <c r="I501" s="300">
        <v>0</v>
      </c>
      <c r="J501" s="281">
        <f>H501*I501</f>
        <v>0</v>
      </c>
    </row>
    <row r="502" spans="2:10">
      <c r="B502" s="131"/>
      <c r="D502" s="286">
        <v>148</v>
      </c>
      <c r="E502" s="287" t="s">
        <v>714</v>
      </c>
      <c r="F502" s="473" t="s">
        <v>715</v>
      </c>
      <c r="G502" s="287" t="s">
        <v>132</v>
      </c>
      <c r="H502" s="288">
        <v>2</v>
      </c>
      <c r="I502" s="300">
        <v>0</v>
      </c>
      <c r="J502" s="285">
        <f>H502*I502</f>
        <v>0</v>
      </c>
    </row>
    <row r="503" spans="2:10" ht="22.5">
      <c r="B503" s="131"/>
      <c r="D503" s="282">
        <v>149</v>
      </c>
      <c r="E503" s="283" t="s">
        <v>716</v>
      </c>
      <c r="F503" s="472" t="s">
        <v>717</v>
      </c>
      <c r="G503" s="283" t="s">
        <v>130</v>
      </c>
      <c r="H503" s="284">
        <v>3.5</v>
      </c>
      <c r="I503" s="300">
        <v>0</v>
      </c>
      <c r="J503" s="281">
        <f>H503*I503</f>
        <v>0</v>
      </c>
    </row>
    <row r="504" spans="2:10">
      <c r="B504" s="131"/>
      <c r="D504" s="269"/>
      <c r="E504" s="270"/>
      <c r="F504" s="270" t="s">
        <v>718</v>
      </c>
      <c r="G504" s="270"/>
      <c r="H504" s="271">
        <v>3.5</v>
      </c>
      <c r="I504" s="272"/>
      <c r="J504" s="272"/>
    </row>
    <row r="505" spans="2:10">
      <c r="B505" s="131"/>
      <c r="D505" s="273"/>
      <c r="E505" s="274"/>
      <c r="F505" s="274" t="s">
        <v>377</v>
      </c>
      <c r="G505" s="274"/>
      <c r="H505" s="275">
        <v>3.5</v>
      </c>
      <c r="I505" s="276"/>
      <c r="J505" s="276"/>
    </row>
    <row r="506" spans="2:10" ht="275.25" customHeight="1">
      <c r="B506" s="131"/>
      <c r="D506" s="286">
        <v>155</v>
      </c>
      <c r="E506" s="287" t="s">
        <v>719</v>
      </c>
      <c r="F506" s="287" t="s">
        <v>1692</v>
      </c>
      <c r="G506" s="287" t="s">
        <v>132</v>
      </c>
      <c r="H506" s="288">
        <v>1</v>
      </c>
      <c r="I506" s="300">
        <v>0</v>
      </c>
      <c r="J506" s="285">
        <f>H506*I506</f>
        <v>0</v>
      </c>
    </row>
    <row r="507" spans="2:10" ht="231" customHeight="1">
      <c r="B507" s="131"/>
      <c r="D507" s="286">
        <v>156</v>
      </c>
      <c r="E507" s="287" t="s">
        <v>720</v>
      </c>
      <c r="F507" s="287" t="s">
        <v>1693</v>
      </c>
      <c r="G507" s="287" t="s">
        <v>132</v>
      </c>
      <c r="H507" s="288">
        <v>3</v>
      </c>
      <c r="I507" s="300">
        <v>0</v>
      </c>
      <c r="J507" s="285">
        <f>H507*I507</f>
        <v>0</v>
      </c>
    </row>
    <row r="508" spans="2:10" ht="157.5">
      <c r="B508" s="131"/>
      <c r="D508" s="286">
        <v>157</v>
      </c>
      <c r="E508" s="287" t="s">
        <v>721</v>
      </c>
      <c r="F508" s="287" t="s">
        <v>1694</v>
      </c>
      <c r="G508" s="287" t="s">
        <v>132</v>
      </c>
      <c r="H508" s="288">
        <v>1</v>
      </c>
      <c r="I508" s="300">
        <v>0</v>
      </c>
      <c r="J508" s="285">
        <f>H508*I508</f>
        <v>0</v>
      </c>
    </row>
    <row r="509" spans="2:10" ht="128.25" customHeight="1">
      <c r="B509" s="131"/>
      <c r="D509" s="286">
        <v>158</v>
      </c>
      <c r="E509" s="287" t="s">
        <v>722</v>
      </c>
      <c r="F509" s="287" t="s">
        <v>1620</v>
      </c>
      <c r="G509" s="287" t="s">
        <v>132</v>
      </c>
      <c r="H509" s="288">
        <v>1</v>
      </c>
      <c r="I509" s="300">
        <v>0</v>
      </c>
      <c r="J509" s="285">
        <f>H509*I509</f>
        <v>0</v>
      </c>
    </row>
    <row r="510" spans="2:10">
      <c r="B510" s="131"/>
      <c r="D510" s="286">
        <v>113</v>
      </c>
      <c r="E510" s="287" t="s">
        <v>723</v>
      </c>
      <c r="F510" s="287" t="s">
        <v>724</v>
      </c>
      <c r="G510" s="287" t="s">
        <v>142</v>
      </c>
      <c r="H510" s="288">
        <v>4.851</v>
      </c>
      <c r="I510" s="300">
        <v>0</v>
      </c>
      <c r="J510" s="285">
        <f>H510*I510</f>
        <v>0</v>
      </c>
    </row>
    <row r="511" spans="2:10" ht="12.75">
      <c r="B511" s="131"/>
      <c r="D511" s="289"/>
      <c r="E511" s="290" t="s">
        <v>180</v>
      </c>
      <c r="F511" s="290" t="s">
        <v>199</v>
      </c>
      <c r="G511" s="290"/>
      <c r="H511" s="291"/>
      <c r="I511" s="292"/>
      <c r="J511" s="292">
        <f>SUM(J512:J527)</f>
        <v>0</v>
      </c>
    </row>
    <row r="512" spans="2:10" ht="22.5">
      <c r="B512" s="131"/>
      <c r="D512" s="286">
        <v>145</v>
      </c>
      <c r="E512" s="287" t="s">
        <v>397</v>
      </c>
      <c r="F512" s="287" t="s">
        <v>398</v>
      </c>
      <c r="G512" s="287" t="s">
        <v>132</v>
      </c>
      <c r="H512" s="288">
        <v>15</v>
      </c>
      <c r="I512" s="300">
        <v>0</v>
      </c>
      <c r="J512" s="285">
        <f t="shared" ref="J512:J515" si="5">H512*I512</f>
        <v>0</v>
      </c>
    </row>
    <row r="513" spans="2:10">
      <c r="B513" s="131"/>
      <c r="D513" s="282">
        <v>146</v>
      </c>
      <c r="E513" s="283" t="s">
        <v>725</v>
      </c>
      <c r="F513" s="283" t="s">
        <v>726</v>
      </c>
      <c r="G513" s="283" t="s">
        <v>132</v>
      </c>
      <c r="H513" s="284">
        <v>11</v>
      </c>
      <c r="I513" s="300">
        <v>0</v>
      </c>
      <c r="J513" s="281">
        <f t="shared" si="5"/>
        <v>0</v>
      </c>
    </row>
    <row r="514" spans="2:10" ht="22.5">
      <c r="B514" s="131"/>
      <c r="D514" s="282">
        <v>147</v>
      </c>
      <c r="E514" s="283" t="s">
        <v>727</v>
      </c>
      <c r="F514" s="283" t="s">
        <v>728</v>
      </c>
      <c r="G514" s="283" t="s">
        <v>132</v>
      </c>
      <c r="H514" s="284">
        <v>4</v>
      </c>
      <c r="I514" s="300">
        <v>0</v>
      </c>
      <c r="J514" s="281">
        <f t="shared" si="5"/>
        <v>0</v>
      </c>
    </row>
    <row r="515" spans="2:10">
      <c r="B515" s="131"/>
      <c r="D515" s="286">
        <v>152</v>
      </c>
      <c r="E515" s="287" t="s">
        <v>729</v>
      </c>
      <c r="F515" s="287" t="s">
        <v>730</v>
      </c>
      <c r="G515" s="287" t="s">
        <v>132</v>
      </c>
      <c r="H515" s="288">
        <v>11</v>
      </c>
      <c r="I515" s="300">
        <v>0</v>
      </c>
      <c r="J515" s="285">
        <f t="shared" si="5"/>
        <v>0</v>
      </c>
    </row>
    <row r="516" spans="2:10">
      <c r="B516" s="131"/>
      <c r="D516" s="269"/>
      <c r="E516" s="270"/>
      <c r="F516" s="270" t="s">
        <v>731</v>
      </c>
      <c r="G516" s="270"/>
      <c r="H516" s="271">
        <v>11</v>
      </c>
      <c r="I516" s="272"/>
      <c r="J516" s="272"/>
    </row>
    <row r="517" spans="2:10">
      <c r="B517" s="131"/>
      <c r="D517" s="273"/>
      <c r="E517" s="274"/>
      <c r="F517" s="274" t="s">
        <v>377</v>
      </c>
      <c r="G517" s="274"/>
      <c r="H517" s="275">
        <v>11</v>
      </c>
      <c r="I517" s="276"/>
      <c r="J517" s="276"/>
    </row>
    <row r="518" spans="2:10" ht="22.5">
      <c r="B518" s="131"/>
      <c r="D518" s="282">
        <v>153</v>
      </c>
      <c r="E518" s="283" t="s">
        <v>732</v>
      </c>
      <c r="F518" s="283" t="s">
        <v>733</v>
      </c>
      <c r="G518" s="283" t="s">
        <v>132</v>
      </c>
      <c r="H518" s="284">
        <v>10</v>
      </c>
      <c r="I518" s="300">
        <v>0</v>
      </c>
      <c r="J518" s="281">
        <f t="shared" ref="J518:J527" si="6">H518*I518</f>
        <v>0</v>
      </c>
    </row>
    <row r="519" spans="2:10" ht="22.5">
      <c r="B519" s="131"/>
      <c r="D519" s="282">
        <v>154</v>
      </c>
      <c r="E519" s="283" t="s">
        <v>734</v>
      </c>
      <c r="F519" s="283" t="s">
        <v>735</v>
      </c>
      <c r="G519" s="283" t="s">
        <v>132</v>
      </c>
      <c r="H519" s="284">
        <v>1</v>
      </c>
      <c r="I519" s="300">
        <v>0</v>
      </c>
      <c r="J519" s="281">
        <f t="shared" si="6"/>
        <v>0</v>
      </c>
    </row>
    <row r="520" spans="2:10">
      <c r="B520" s="131"/>
      <c r="D520" s="286">
        <v>184</v>
      </c>
      <c r="E520" s="287" t="s">
        <v>399</v>
      </c>
      <c r="F520" s="287" t="s">
        <v>736</v>
      </c>
      <c r="G520" s="287" t="s">
        <v>178</v>
      </c>
      <c r="H520" s="288">
        <v>1</v>
      </c>
      <c r="I520" s="300">
        <v>0</v>
      </c>
      <c r="J520" s="285">
        <f t="shared" si="6"/>
        <v>0</v>
      </c>
    </row>
    <row r="521" spans="2:10" ht="22.5">
      <c r="B521" s="131"/>
      <c r="D521" s="286">
        <v>141</v>
      </c>
      <c r="E521" s="287" t="s">
        <v>737</v>
      </c>
      <c r="F521" s="287" t="s">
        <v>738</v>
      </c>
      <c r="G521" s="287" t="s">
        <v>132</v>
      </c>
      <c r="H521" s="288">
        <v>1</v>
      </c>
      <c r="I521" s="300">
        <v>0</v>
      </c>
      <c r="J521" s="285">
        <f t="shared" si="6"/>
        <v>0</v>
      </c>
    </row>
    <row r="522" spans="2:10" ht="22.5">
      <c r="B522" s="131"/>
      <c r="D522" s="286">
        <v>142</v>
      </c>
      <c r="E522" s="287" t="s">
        <v>739</v>
      </c>
      <c r="F522" s="287" t="s">
        <v>388</v>
      </c>
      <c r="G522" s="287" t="s">
        <v>132</v>
      </c>
      <c r="H522" s="288">
        <v>45</v>
      </c>
      <c r="I522" s="300">
        <v>0</v>
      </c>
      <c r="J522" s="285">
        <f t="shared" si="6"/>
        <v>0</v>
      </c>
    </row>
    <row r="523" spans="2:10" ht="22.5">
      <c r="B523" s="131"/>
      <c r="D523" s="286">
        <v>161</v>
      </c>
      <c r="E523" s="287" t="s">
        <v>740</v>
      </c>
      <c r="F523" s="287" t="s">
        <v>741</v>
      </c>
      <c r="G523" s="287" t="s">
        <v>132</v>
      </c>
      <c r="H523" s="288">
        <v>1</v>
      </c>
      <c r="I523" s="300">
        <v>0</v>
      </c>
      <c r="J523" s="285">
        <f t="shared" si="6"/>
        <v>0</v>
      </c>
    </row>
    <row r="524" spans="2:10" ht="22.5">
      <c r="B524" s="131"/>
      <c r="D524" s="286">
        <v>162</v>
      </c>
      <c r="E524" s="287" t="s">
        <v>742</v>
      </c>
      <c r="F524" s="287" t="s">
        <v>1687</v>
      </c>
      <c r="G524" s="287" t="s">
        <v>132</v>
      </c>
      <c r="H524" s="288">
        <v>11</v>
      </c>
      <c r="I524" s="300">
        <v>0</v>
      </c>
      <c r="J524" s="285">
        <f t="shared" si="6"/>
        <v>0</v>
      </c>
    </row>
    <row r="525" spans="2:10" ht="22.5">
      <c r="B525" s="131"/>
      <c r="D525" s="286">
        <v>163</v>
      </c>
      <c r="E525" s="287" t="s">
        <v>743</v>
      </c>
      <c r="F525" s="287" t="s">
        <v>744</v>
      </c>
      <c r="G525" s="287" t="s">
        <v>132</v>
      </c>
      <c r="H525" s="288">
        <v>3</v>
      </c>
      <c r="I525" s="300">
        <v>0</v>
      </c>
      <c r="J525" s="285">
        <f t="shared" si="6"/>
        <v>0</v>
      </c>
    </row>
    <row r="526" spans="2:10" ht="22.5">
      <c r="B526" s="131"/>
      <c r="D526" s="286">
        <v>164</v>
      </c>
      <c r="E526" s="287" t="s">
        <v>745</v>
      </c>
      <c r="F526" s="287" t="s">
        <v>746</v>
      </c>
      <c r="G526" s="287" t="s">
        <v>132</v>
      </c>
      <c r="H526" s="288">
        <v>4</v>
      </c>
      <c r="I526" s="300">
        <v>0</v>
      </c>
      <c r="J526" s="285">
        <f t="shared" si="6"/>
        <v>0</v>
      </c>
    </row>
    <row r="527" spans="2:10" ht="22.5">
      <c r="B527" s="131"/>
      <c r="D527" s="286">
        <v>114</v>
      </c>
      <c r="E527" s="287" t="s">
        <v>747</v>
      </c>
      <c r="F527" s="287" t="s">
        <v>748</v>
      </c>
      <c r="G527" s="287" t="s">
        <v>142</v>
      </c>
      <c r="H527" s="288">
        <v>0.54800000000000004</v>
      </c>
      <c r="I527" s="300">
        <v>0</v>
      </c>
      <c r="J527" s="285">
        <f t="shared" si="6"/>
        <v>0</v>
      </c>
    </row>
    <row r="528" spans="2:10" ht="12.75">
      <c r="B528" s="131"/>
      <c r="D528" s="289"/>
      <c r="E528" s="290" t="s">
        <v>160</v>
      </c>
      <c r="F528" s="290" t="s">
        <v>200</v>
      </c>
      <c r="G528" s="290"/>
      <c r="H528" s="291"/>
      <c r="I528" s="292"/>
      <c r="J528" s="292">
        <f>SUM(J529:J564)</f>
        <v>0</v>
      </c>
    </row>
    <row r="529" spans="2:10">
      <c r="B529" s="131"/>
      <c r="D529" s="286">
        <v>16</v>
      </c>
      <c r="E529" s="287" t="s">
        <v>216</v>
      </c>
      <c r="F529" s="287" t="s">
        <v>217</v>
      </c>
      <c r="G529" s="287" t="s">
        <v>127</v>
      </c>
      <c r="H529" s="288">
        <v>171.27</v>
      </c>
      <c r="I529" s="300">
        <v>0</v>
      </c>
      <c r="J529" s="285">
        <f>H529*I529</f>
        <v>0</v>
      </c>
    </row>
    <row r="530" spans="2:10">
      <c r="B530" s="131"/>
      <c r="D530" s="269"/>
      <c r="E530" s="270"/>
      <c r="F530" s="270" t="s">
        <v>749</v>
      </c>
      <c r="G530" s="270"/>
      <c r="H530" s="271">
        <v>19.559999999999999</v>
      </c>
      <c r="I530" s="272"/>
      <c r="J530" s="272"/>
    </row>
    <row r="531" spans="2:10">
      <c r="B531" s="131"/>
      <c r="D531" s="269"/>
      <c r="E531" s="270"/>
      <c r="F531" s="270" t="s">
        <v>750</v>
      </c>
      <c r="G531" s="270"/>
      <c r="H531" s="271">
        <v>13.41</v>
      </c>
      <c r="I531" s="272"/>
      <c r="J531" s="272"/>
    </row>
    <row r="532" spans="2:10">
      <c r="B532" s="131"/>
      <c r="D532" s="269"/>
      <c r="E532" s="270"/>
      <c r="F532" s="270" t="s">
        <v>751</v>
      </c>
      <c r="G532" s="270"/>
      <c r="H532" s="271">
        <v>13.41</v>
      </c>
      <c r="I532" s="272"/>
      <c r="J532" s="272"/>
    </row>
    <row r="533" spans="2:10">
      <c r="B533" s="131"/>
      <c r="D533" s="269"/>
      <c r="E533" s="270"/>
      <c r="F533" s="270" t="s">
        <v>752</v>
      </c>
      <c r="G533" s="270"/>
      <c r="H533" s="271">
        <v>13.41</v>
      </c>
      <c r="I533" s="272"/>
      <c r="J533" s="272"/>
    </row>
    <row r="534" spans="2:10">
      <c r="B534" s="131"/>
      <c r="D534" s="269"/>
      <c r="E534" s="270"/>
      <c r="F534" s="270" t="s">
        <v>753</v>
      </c>
      <c r="G534" s="270"/>
      <c r="H534" s="271">
        <v>27.4</v>
      </c>
      <c r="I534" s="272"/>
      <c r="J534" s="272"/>
    </row>
    <row r="535" spans="2:10">
      <c r="B535" s="131"/>
      <c r="D535" s="269"/>
      <c r="E535" s="270"/>
      <c r="F535" s="270" t="s">
        <v>754</v>
      </c>
      <c r="G535" s="270"/>
      <c r="H535" s="271">
        <v>13.63</v>
      </c>
      <c r="I535" s="272"/>
      <c r="J535" s="272"/>
    </row>
    <row r="536" spans="2:10">
      <c r="B536" s="131"/>
      <c r="D536" s="269"/>
      <c r="E536" s="270"/>
      <c r="F536" s="270" t="s">
        <v>755</v>
      </c>
      <c r="G536" s="270"/>
      <c r="H536" s="271">
        <v>70.45</v>
      </c>
      <c r="I536" s="272"/>
      <c r="J536" s="272"/>
    </row>
    <row r="537" spans="2:10">
      <c r="B537" s="131"/>
      <c r="D537" s="273"/>
      <c r="E537" s="274"/>
      <c r="F537" s="274" t="s">
        <v>377</v>
      </c>
      <c r="G537" s="274"/>
      <c r="H537" s="275">
        <v>171.27</v>
      </c>
      <c r="I537" s="276"/>
      <c r="J537" s="276"/>
    </row>
    <row r="538" spans="2:10" ht="22.5">
      <c r="B538" s="131"/>
      <c r="D538" s="286">
        <v>14</v>
      </c>
      <c r="E538" s="287" t="s">
        <v>325</v>
      </c>
      <c r="F538" s="287" t="s">
        <v>326</v>
      </c>
      <c r="G538" s="287" t="s">
        <v>130</v>
      </c>
      <c r="H538" s="288">
        <v>122.1</v>
      </c>
      <c r="I538" s="300">
        <v>0</v>
      </c>
      <c r="J538" s="285">
        <f>H538*I538</f>
        <v>0</v>
      </c>
    </row>
    <row r="539" spans="2:10">
      <c r="B539" s="131"/>
      <c r="D539" s="269"/>
      <c r="E539" s="270"/>
      <c r="F539" s="270" t="s">
        <v>756</v>
      </c>
      <c r="G539" s="270"/>
      <c r="H539" s="271">
        <v>34.1</v>
      </c>
      <c r="I539" s="272"/>
      <c r="J539" s="272"/>
    </row>
    <row r="540" spans="2:10">
      <c r="B540" s="131"/>
      <c r="D540" s="269"/>
      <c r="E540" s="270"/>
      <c r="F540" s="270" t="s">
        <v>757</v>
      </c>
      <c r="G540" s="270"/>
      <c r="H540" s="271">
        <v>88</v>
      </c>
      <c r="I540" s="272"/>
      <c r="J540" s="272"/>
    </row>
    <row r="541" spans="2:10">
      <c r="B541" s="131"/>
      <c r="D541" s="273"/>
      <c r="E541" s="274"/>
      <c r="F541" s="274" t="s">
        <v>377</v>
      </c>
      <c r="G541" s="274"/>
      <c r="H541" s="275">
        <v>122.1</v>
      </c>
      <c r="I541" s="276"/>
      <c r="J541" s="276"/>
    </row>
    <row r="542" spans="2:10" ht="22.5">
      <c r="B542" s="131"/>
      <c r="D542" s="282">
        <v>15</v>
      </c>
      <c r="E542" s="283" t="s">
        <v>327</v>
      </c>
      <c r="F542" s="283" t="s">
        <v>328</v>
      </c>
      <c r="G542" s="283" t="s">
        <v>132</v>
      </c>
      <c r="H542" s="284">
        <v>224.298</v>
      </c>
      <c r="I542" s="300">
        <v>0</v>
      </c>
      <c r="J542" s="281">
        <f>H542*I542</f>
        <v>0</v>
      </c>
    </row>
    <row r="543" spans="2:10">
      <c r="B543" s="131"/>
      <c r="D543" s="273"/>
      <c r="E543" s="274"/>
      <c r="F543" s="274" t="s">
        <v>758</v>
      </c>
      <c r="G543" s="274"/>
      <c r="H543" s="275">
        <v>224.298</v>
      </c>
      <c r="I543" s="276"/>
      <c r="J543" s="276"/>
    </row>
    <row r="544" spans="2:10" ht="22.5">
      <c r="B544" s="131"/>
      <c r="D544" s="286">
        <v>12</v>
      </c>
      <c r="E544" s="287" t="s">
        <v>759</v>
      </c>
      <c r="F544" s="287" t="s">
        <v>760</v>
      </c>
      <c r="G544" s="287" t="s">
        <v>127</v>
      </c>
      <c r="H544" s="288">
        <v>171.27</v>
      </c>
      <c r="I544" s="300">
        <v>0</v>
      </c>
      <c r="J544" s="285">
        <f>H544*I544</f>
        <v>0</v>
      </c>
    </row>
    <row r="545" spans="2:10">
      <c r="B545" s="131"/>
      <c r="D545" s="269"/>
      <c r="E545" s="270"/>
      <c r="F545" s="270" t="s">
        <v>749</v>
      </c>
      <c r="G545" s="270"/>
      <c r="H545" s="271">
        <v>19.559999999999999</v>
      </c>
      <c r="I545" s="272"/>
      <c r="J545" s="272"/>
    </row>
    <row r="546" spans="2:10">
      <c r="B546" s="131"/>
      <c r="D546" s="269"/>
      <c r="E546" s="270"/>
      <c r="F546" s="270" t="s">
        <v>750</v>
      </c>
      <c r="G546" s="270"/>
      <c r="H546" s="271">
        <v>13.41</v>
      </c>
      <c r="I546" s="272"/>
      <c r="J546" s="272"/>
    </row>
    <row r="547" spans="2:10">
      <c r="B547" s="131"/>
      <c r="D547" s="269"/>
      <c r="E547" s="270"/>
      <c r="F547" s="270" t="s">
        <v>751</v>
      </c>
      <c r="G547" s="270"/>
      <c r="H547" s="271">
        <v>13.41</v>
      </c>
      <c r="I547" s="272"/>
      <c r="J547" s="272"/>
    </row>
    <row r="548" spans="2:10">
      <c r="B548" s="131"/>
      <c r="D548" s="269"/>
      <c r="E548" s="270"/>
      <c r="F548" s="270" t="s">
        <v>752</v>
      </c>
      <c r="G548" s="270"/>
      <c r="H548" s="271">
        <v>13.41</v>
      </c>
      <c r="I548" s="272"/>
      <c r="J548" s="272"/>
    </row>
    <row r="549" spans="2:10">
      <c r="B549" s="131"/>
      <c r="D549" s="269"/>
      <c r="E549" s="270"/>
      <c r="F549" s="270" t="s">
        <v>753</v>
      </c>
      <c r="G549" s="270"/>
      <c r="H549" s="271">
        <v>27.4</v>
      </c>
      <c r="I549" s="272"/>
      <c r="J549" s="272"/>
    </row>
    <row r="550" spans="2:10">
      <c r="B550" s="131"/>
      <c r="D550" s="269"/>
      <c r="E550" s="270"/>
      <c r="F550" s="270" t="s">
        <v>754</v>
      </c>
      <c r="G550" s="270"/>
      <c r="H550" s="271">
        <v>13.63</v>
      </c>
      <c r="I550" s="272"/>
      <c r="J550" s="272"/>
    </row>
    <row r="551" spans="2:10">
      <c r="B551" s="131"/>
      <c r="D551" s="269"/>
      <c r="E551" s="270"/>
      <c r="F551" s="270" t="s">
        <v>755</v>
      </c>
      <c r="G551" s="270"/>
      <c r="H551" s="271">
        <v>70.45</v>
      </c>
      <c r="I551" s="272"/>
      <c r="J551" s="272"/>
    </row>
    <row r="552" spans="2:10">
      <c r="B552" s="131"/>
      <c r="D552" s="273"/>
      <c r="E552" s="274"/>
      <c r="F552" s="274" t="s">
        <v>377</v>
      </c>
      <c r="G552" s="274"/>
      <c r="H552" s="275">
        <v>171.27</v>
      </c>
      <c r="I552" s="276"/>
      <c r="J552" s="276"/>
    </row>
    <row r="553" spans="2:10" ht="22.5">
      <c r="B553" s="131"/>
      <c r="D553" s="282">
        <v>13</v>
      </c>
      <c r="E553" s="283" t="s">
        <v>761</v>
      </c>
      <c r="F553" s="283" t="s">
        <v>762</v>
      </c>
      <c r="G553" s="283" t="s">
        <v>127</v>
      </c>
      <c r="H553" s="284">
        <v>188.39699999999999</v>
      </c>
      <c r="I553" s="300">
        <v>0</v>
      </c>
      <c r="J553" s="281">
        <f>H553*I553</f>
        <v>0</v>
      </c>
    </row>
    <row r="554" spans="2:10">
      <c r="B554" s="131"/>
      <c r="D554" s="273"/>
      <c r="E554" s="274"/>
      <c r="F554" s="274" t="s">
        <v>763</v>
      </c>
      <c r="G554" s="274"/>
      <c r="H554" s="275">
        <v>188.39699999999999</v>
      </c>
      <c r="I554" s="276"/>
      <c r="J554" s="276"/>
    </row>
    <row r="555" spans="2:10">
      <c r="B555" s="131"/>
      <c r="D555" s="286">
        <v>20</v>
      </c>
      <c r="E555" s="287" t="s">
        <v>218</v>
      </c>
      <c r="F555" s="287" t="s">
        <v>219</v>
      </c>
      <c r="G555" s="287" t="s">
        <v>127</v>
      </c>
      <c r="H555" s="288">
        <v>171.27</v>
      </c>
      <c r="I555" s="300">
        <v>0</v>
      </c>
      <c r="J555" s="285">
        <f>H555*I555</f>
        <v>0</v>
      </c>
    </row>
    <row r="556" spans="2:10">
      <c r="B556" s="131"/>
      <c r="D556" s="269"/>
      <c r="E556" s="270"/>
      <c r="F556" s="270" t="s">
        <v>749</v>
      </c>
      <c r="G556" s="270"/>
      <c r="H556" s="271">
        <v>19.559999999999999</v>
      </c>
      <c r="I556" s="272"/>
      <c r="J556" s="272"/>
    </row>
    <row r="557" spans="2:10">
      <c r="B557" s="131"/>
      <c r="D557" s="269"/>
      <c r="E557" s="270"/>
      <c r="F557" s="270" t="s">
        <v>750</v>
      </c>
      <c r="G557" s="270"/>
      <c r="H557" s="271">
        <v>13.41</v>
      </c>
      <c r="I557" s="272"/>
      <c r="J557" s="272"/>
    </row>
    <row r="558" spans="2:10">
      <c r="B558" s="131"/>
      <c r="D558" s="269"/>
      <c r="E558" s="270"/>
      <c r="F558" s="270" t="s">
        <v>751</v>
      </c>
      <c r="G558" s="270"/>
      <c r="H558" s="271">
        <v>13.41</v>
      </c>
      <c r="I558" s="272"/>
      <c r="J558" s="272"/>
    </row>
    <row r="559" spans="2:10">
      <c r="B559" s="131"/>
      <c r="D559" s="269"/>
      <c r="E559" s="270"/>
      <c r="F559" s="270" t="s">
        <v>752</v>
      </c>
      <c r="G559" s="270"/>
      <c r="H559" s="271">
        <v>13.41</v>
      </c>
      <c r="I559" s="272"/>
      <c r="J559" s="272"/>
    </row>
    <row r="560" spans="2:10">
      <c r="B560" s="131"/>
      <c r="D560" s="269"/>
      <c r="E560" s="270"/>
      <c r="F560" s="270" t="s">
        <v>753</v>
      </c>
      <c r="G560" s="270"/>
      <c r="H560" s="271">
        <v>27.4</v>
      </c>
      <c r="I560" s="272"/>
      <c r="J560" s="272"/>
    </row>
    <row r="561" spans="2:10">
      <c r="B561" s="131"/>
      <c r="D561" s="269"/>
      <c r="E561" s="270"/>
      <c r="F561" s="270" t="s">
        <v>754</v>
      </c>
      <c r="G561" s="270"/>
      <c r="H561" s="271">
        <v>13.63</v>
      </c>
      <c r="I561" s="272"/>
      <c r="J561" s="272"/>
    </row>
    <row r="562" spans="2:10">
      <c r="B562" s="131"/>
      <c r="D562" s="269"/>
      <c r="E562" s="270"/>
      <c r="F562" s="270" t="s">
        <v>755</v>
      </c>
      <c r="G562" s="270"/>
      <c r="H562" s="271">
        <v>70.45</v>
      </c>
      <c r="I562" s="272"/>
      <c r="J562" s="272"/>
    </row>
    <row r="563" spans="2:10">
      <c r="B563" s="131"/>
      <c r="D563" s="273"/>
      <c r="E563" s="274"/>
      <c r="F563" s="274" t="s">
        <v>377</v>
      </c>
      <c r="G563" s="274"/>
      <c r="H563" s="275">
        <v>171.27</v>
      </c>
      <c r="I563" s="276"/>
      <c r="J563" s="276"/>
    </row>
    <row r="564" spans="2:10" ht="22.5">
      <c r="B564" s="131"/>
      <c r="D564" s="286">
        <v>115</v>
      </c>
      <c r="E564" s="287" t="s">
        <v>764</v>
      </c>
      <c r="F564" s="287" t="s">
        <v>765</v>
      </c>
      <c r="G564" s="287" t="s">
        <v>142</v>
      </c>
      <c r="H564" s="288">
        <v>5.1180000000000003</v>
      </c>
      <c r="I564" s="300">
        <v>0</v>
      </c>
      <c r="J564" s="285">
        <f>H564*I564</f>
        <v>0</v>
      </c>
    </row>
    <row r="565" spans="2:10" ht="12.75">
      <c r="B565" s="131"/>
      <c r="D565" s="289"/>
      <c r="E565" s="290" t="s">
        <v>329</v>
      </c>
      <c r="F565" s="290" t="s">
        <v>330</v>
      </c>
      <c r="G565" s="290"/>
      <c r="H565" s="291"/>
      <c r="I565" s="292"/>
      <c r="J565" s="292">
        <f>SUM(J566:J582)</f>
        <v>0</v>
      </c>
    </row>
    <row r="566" spans="2:10" ht="22.5">
      <c r="B566" s="131"/>
      <c r="D566" s="286">
        <v>10</v>
      </c>
      <c r="E566" s="287" t="s">
        <v>766</v>
      </c>
      <c r="F566" s="287" t="s">
        <v>767</v>
      </c>
      <c r="G566" s="287" t="s">
        <v>127</v>
      </c>
      <c r="H566" s="288">
        <v>480.82</v>
      </c>
      <c r="I566" s="300">
        <v>0</v>
      </c>
      <c r="J566" s="285">
        <f>H566*I566</f>
        <v>0</v>
      </c>
    </row>
    <row r="567" spans="2:10">
      <c r="B567" s="131"/>
      <c r="D567" s="269"/>
      <c r="E567" s="270"/>
      <c r="F567" s="270" t="s">
        <v>768</v>
      </c>
      <c r="G567" s="270"/>
      <c r="H567" s="271">
        <v>93.29</v>
      </c>
      <c r="I567" s="272"/>
      <c r="J567" s="272"/>
    </row>
    <row r="568" spans="2:10" ht="33.75">
      <c r="B568" s="131"/>
      <c r="D568" s="269"/>
      <c r="E568" s="270"/>
      <c r="F568" s="270" t="s">
        <v>769</v>
      </c>
      <c r="G568" s="270"/>
      <c r="H568" s="271">
        <v>124.31</v>
      </c>
      <c r="I568" s="272"/>
      <c r="J568" s="272"/>
    </row>
    <row r="569" spans="2:10" ht="22.5">
      <c r="B569" s="131"/>
      <c r="D569" s="269"/>
      <c r="E569" s="270"/>
      <c r="F569" s="270" t="s">
        <v>770</v>
      </c>
      <c r="G569" s="270"/>
      <c r="H569" s="271">
        <v>97.63</v>
      </c>
      <c r="I569" s="272"/>
      <c r="J569" s="272"/>
    </row>
    <row r="570" spans="2:10" ht="33.75">
      <c r="B570" s="131"/>
      <c r="D570" s="269"/>
      <c r="E570" s="270"/>
      <c r="F570" s="270" t="s">
        <v>771</v>
      </c>
      <c r="G570" s="270"/>
      <c r="H570" s="271">
        <v>123.55</v>
      </c>
      <c r="I570" s="272"/>
      <c r="J570" s="272"/>
    </row>
    <row r="571" spans="2:10">
      <c r="B571" s="131"/>
      <c r="D571" s="269"/>
      <c r="E571" s="270"/>
      <c r="F571" s="270" t="s">
        <v>772</v>
      </c>
      <c r="G571" s="270"/>
      <c r="H571" s="271">
        <v>42.04</v>
      </c>
      <c r="I571" s="272"/>
      <c r="J571" s="272"/>
    </row>
    <row r="572" spans="2:10">
      <c r="B572" s="131"/>
      <c r="D572" s="273"/>
      <c r="E572" s="274"/>
      <c r="F572" s="274" t="s">
        <v>377</v>
      </c>
      <c r="G572" s="274"/>
      <c r="H572" s="275">
        <v>480.82</v>
      </c>
      <c r="I572" s="276"/>
      <c r="J572" s="276"/>
    </row>
    <row r="573" spans="2:10">
      <c r="B573" s="131"/>
      <c r="D573" s="286">
        <v>6</v>
      </c>
      <c r="E573" s="287" t="s">
        <v>331</v>
      </c>
      <c r="F573" s="287" t="s">
        <v>400</v>
      </c>
      <c r="G573" s="287" t="s">
        <v>127</v>
      </c>
      <c r="H573" s="288">
        <v>480.82</v>
      </c>
      <c r="I573" s="300">
        <v>0</v>
      </c>
      <c r="J573" s="285">
        <f>H573*I573</f>
        <v>0</v>
      </c>
    </row>
    <row r="574" spans="2:10">
      <c r="B574" s="131"/>
      <c r="D574" s="269"/>
      <c r="E574" s="270"/>
      <c r="F574" s="270" t="s">
        <v>768</v>
      </c>
      <c r="G574" s="270"/>
      <c r="H574" s="271">
        <v>93.29</v>
      </c>
      <c r="I574" s="272"/>
      <c r="J574" s="272"/>
    </row>
    <row r="575" spans="2:10" ht="33.75">
      <c r="B575" s="131"/>
      <c r="D575" s="269"/>
      <c r="E575" s="270"/>
      <c r="F575" s="270" t="s">
        <v>769</v>
      </c>
      <c r="G575" s="270"/>
      <c r="H575" s="271">
        <v>124.31</v>
      </c>
      <c r="I575" s="272"/>
      <c r="J575" s="272"/>
    </row>
    <row r="576" spans="2:10" ht="22.5">
      <c r="B576" s="131"/>
      <c r="D576" s="269"/>
      <c r="E576" s="270"/>
      <c r="F576" s="270" t="s">
        <v>770</v>
      </c>
      <c r="G576" s="270"/>
      <c r="H576" s="271">
        <v>97.63</v>
      </c>
      <c r="I576" s="272"/>
      <c r="J576" s="272"/>
    </row>
    <row r="577" spans="2:10" ht="33.75">
      <c r="B577" s="131"/>
      <c r="D577" s="269"/>
      <c r="E577" s="270"/>
      <c r="F577" s="270" t="s">
        <v>771</v>
      </c>
      <c r="G577" s="270"/>
      <c r="H577" s="271">
        <v>123.55</v>
      </c>
      <c r="I577" s="272"/>
      <c r="J577" s="272"/>
    </row>
    <row r="578" spans="2:10">
      <c r="B578" s="131"/>
      <c r="D578" s="269"/>
      <c r="E578" s="270"/>
      <c r="F578" s="270" t="s">
        <v>772</v>
      </c>
      <c r="G578" s="270"/>
      <c r="H578" s="271">
        <v>42.04</v>
      </c>
      <c r="I578" s="272"/>
      <c r="J578" s="272"/>
    </row>
    <row r="579" spans="2:10">
      <c r="B579" s="131"/>
      <c r="D579" s="273"/>
      <c r="E579" s="274"/>
      <c r="F579" s="274" t="s">
        <v>377</v>
      </c>
      <c r="G579" s="274"/>
      <c r="H579" s="275">
        <v>480.82</v>
      </c>
      <c r="I579" s="276"/>
      <c r="J579" s="276"/>
    </row>
    <row r="580" spans="2:10" ht="33.75">
      <c r="B580" s="131"/>
      <c r="D580" s="282">
        <v>7</v>
      </c>
      <c r="E580" s="283" t="s">
        <v>773</v>
      </c>
      <c r="F580" s="283" t="s">
        <v>774</v>
      </c>
      <c r="G580" s="283" t="s">
        <v>127</v>
      </c>
      <c r="H580" s="284">
        <v>528.90200000000004</v>
      </c>
      <c r="I580" s="300">
        <v>0</v>
      </c>
      <c r="J580" s="281">
        <f>H580*I580</f>
        <v>0</v>
      </c>
    </row>
    <row r="581" spans="2:10">
      <c r="B581" s="131"/>
      <c r="D581" s="273"/>
      <c r="E581" s="274"/>
      <c r="F581" s="274" t="s">
        <v>775</v>
      </c>
      <c r="G581" s="274"/>
      <c r="H581" s="275">
        <v>528.90200000000004</v>
      </c>
      <c r="I581" s="276"/>
      <c r="J581" s="276"/>
    </row>
    <row r="582" spans="2:10" ht="22.5">
      <c r="B582" s="131"/>
      <c r="D582" s="286">
        <v>116</v>
      </c>
      <c r="E582" s="287" t="s">
        <v>776</v>
      </c>
      <c r="F582" s="287" t="s">
        <v>777</v>
      </c>
      <c r="G582" s="287" t="s">
        <v>142</v>
      </c>
      <c r="H582" s="288">
        <v>6.4859999999999998</v>
      </c>
      <c r="I582" s="300">
        <v>0</v>
      </c>
      <c r="J582" s="285">
        <f>H582*I582</f>
        <v>0</v>
      </c>
    </row>
    <row r="583" spans="2:10" ht="12.75">
      <c r="B583" s="131"/>
      <c r="D583" s="289"/>
      <c r="E583" s="290" t="s">
        <v>332</v>
      </c>
      <c r="F583" s="290" t="s">
        <v>333</v>
      </c>
      <c r="G583" s="290"/>
      <c r="H583" s="291"/>
      <c r="I583" s="292"/>
      <c r="J583" s="292">
        <f>SUM(J584:J588)</f>
        <v>0</v>
      </c>
    </row>
    <row r="584" spans="2:10">
      <c r="B584" s="131"/>
      <c r="D584" s="286">
        <v>9</v>
      </c>
      <c r="E584" s="287" t="s">
        <v>778</v>
      </c>
      <c r="F584" s="287" t="s">
        <v>779</v>
      </c>
      <c r="G584" s="287" t="s">
        <v>127</v>
      </c>
      <c r="H584" s="288">
        <v>33.264000000000003</v>
      </c>
      <c r="I584" s="300">
        <v>0</v>
      </c>
      <c r="J584" s="285">
        <f>H584*I584</f>
        <v>0</v>
      </c>
    </row>
    <row r="585" spans="2:10" ht="22.5">
      <c r="B585" s="131"/>
      <c r="D585" s="286">
        <v>8</v>
      </c>
      <c r="E585" s="287" t="s">
        <v>780</v>
      </c>
      <c r="F585" s="287" t="s">
        <v>781</v>
      </c>
      <c r="G585" s="287" t="s">
        <v>127</v>
      </c>
      <c r="H585" s="288">
        <v>33.264000000000003</v>
      </c>
      <c r="I585" s="300">
        <v>0</v>
      </c>
      <c r="J585" s="285">
        <f>H585*I585</f>
        <v>0</v>
      </c>
    </row>
    <row r="586" spans="2:10">
      <c r="B586" s="131"/>
      <c r="D586" s="269"/>
      <c r="E586" s="270"/>
      <c r="F586" s="270" t="s">
        <v>782</v>
      </c>
      <c r="G586" s="270"/>
      <c r="H586" s="271">
        <v>33.264000000000003</v>
      </c>
      <c r="I586" s="272"/>
      <c r="J586" s="272"/>
    </row>
    <row r="587" spans="2:10">
      <c r="B587" s="131"/>
      <c r="D587" s="273"/>
      <c r="E587" s="274"/>
      <c r="F587" s="274" t="s">
        <v>377</v>
      </c>
      <c r="G587" s="274"/>
      <c r="H587" s="275">
        <v>33.264000000000003</v>
      </c>
      <c r="I587" s="276"/>
      <c r="J587" s="276"/>
    </row>
    <row r="588" spans="2:10">
      <c r="B588" s="131"/>
      <c r="D588" s="286">
        <v>117</v>
      </c>
      <c r="E588" s="287" t="s">
        <v>783</v>
      </c>
      <c r="F588" s="287" t="s">
        <v>784</v>
      </c>
      <c r="G588" s="287" t="s">
        <v>142</v>
      </c>
      <c r="H588" s="288">
        <v>0.11600000000000001</v>
      </c>
      <c r="I588" s="300">
        <v>0</v>
      </c>
      <c r="J588" s="285">
        <f>H588*I588</f>
        <v>0</v>
      </c>
    </row>
    <row r="589" spans="2:10" ht="12.75">
      <c r="B589" s="131"/>
      <c r="D589" s="289"/>
      <c r="E589" s="290" t="s">
        <v>163</v>
      </c>
      <c r="F589" s="290" t="s">
        <v>201</v>
      </c>
      <c r="G589" s="290"/>
      <c r="H589" s="291"/>
      <c r="I589" s="292"/>
      <c r="J589" s="292">
        <f>SUM(J590:J599)</f>
        <v>0</v>
      </c>
    </row>
    <row r="590" spans="2:10">
      <c r="B590" s="131"/>
      <c r="D590" s="286">
        <v>66</v>
      </c>
      <c r="E590" s="287" t="s">
        <v>220</v>
      </c>
      <c r="F590" s="287" t="s">
        <v>221</v>
      </c>
      <c r="G590" s="287" t="s">
        <v>127</v>
      </c>
      <c r="H590" s="288">
        <v>200.06399999999999</v>
      </c>
      <c r="I590" s="300">
        <v>0</v>
      </c>
      <c r="J590" s="285">
        <f>H590*I590</f>
        <v>0</v>
      </c>
    </row>
    <row r="591" spans="2:10" ht="22.5">
      <c r="B591" s="131"/>
      <c r="D591" s="269"/>
      <c r="E591" s="270"/>
      <c r="F591" s="270" t="s">
        <v>785</v>
      </c>
      <c r="G591" s="270"/>
      <c r="H591" s="271">
        <v>200.06399999999999</v>
      </c>
      <c r="I591" s="272"/>
      <c r="J591" s="272"/>
    </row>
    <row r="592" spans="2:10">
      <c r="B592" s="131"/>
      <c r="D592" s="273"/>
      <c r="E592" s="274"/>
      <c r="F592" s="274" t="s">
        <v>377</v>
      </c>
      <c r="G592" s="274"/>
      <c r="H592" s="275">
        <v>200.06399999999999</v>
      </c>
      <c r="I592" s="276"/>
      <c r="J592" s="276"/>
    </row>
    <row r="593" spans="2:10">
      <c r="B593" s="131"/>
      <c r="D593" s="286">
        <v>67</v>
      </c>
      <c r="E593" s="287" t="s">
        <v>222</v>
      </c>
      <c r="F593" s="287" t="s">
        <v>223</v>
      </c>
      <c r="G593" s="287" t="s">
        <v>127</v>
      </c>
      <c r="H593" s="288">
        <v>200.06399999999999</v>
      </c>
      <c r="I593" s="300">
        <v>0</v>
      </c>
      <c r="J593" s="285">
        <f>H593*I593</f>
        <v>0</v>
      </c>
    </row>
    <row r="594" spans="2:10" ht="22.5">
      <c r="B594" s="131"/>
      <c r="D594" s="286">
        <v>29</v>
      </c>
      <c r="E594" s="287" t="s">
        <v>786</v>
      </c>
      <c r="F594" s="287" t="s">
        <v>787</v>
      </c>
      <c r="G594" s="287" t="s">
        <v>127</v>
      </c>
      <c r="H594" s="288">
        <v>200.06399999999999</v>
      </c>
      <c r="I594" s="300">
        <v>0</v>
      </c>
      <c r="J594" s="285">
        <f>H594*I594</f>
        <v>0</v>
      </c>
    </row>
    <row r="595" spans="2:10" ht="22.5">
      <c r="B595" s="131"/>
      <c r="D595" s="269"/>
      <c r="E595" s="270"/>
      <c r="F595" s="270" t="s">
        <v>785</v>
      </c>
      <c r="G595" s="270"/>
      <c r="H595" s="271">
        <v>200.06399999999999</v>
      </c>
      <c r="I595" s="272"/>
      <c r="J595" s="272"/>
    </row>
    <row r="596" spans="2:10">
      <c r="B596" s="131"/>
      <c r="D596" s="273"/>
      <c r="E596" s="274"/>
      <c r="F596" s="274" t="s">
        <v>377</v>
      </c>
      <c r="G596" s="274"/>
      <c r="H596" s="275">
        <v>200.06399999999999</v>
      </c>
      <c r="I596" s="276"/>
      <c r="J596" s="276"/>
    </row>
    <row r="597" spans="2:10">
      <c r="B597" s="131"/>
      <c r="D597" s="282">
        <v>30</v>
      </c>
      <c r="E597" s="283" t="s">
        <v>788</v>
      </c>
      <c r="F597" s="283" t="s">
        <v>789</v>
      </c>
      <c r="G597" s="283" t="s">
        <v>127</v>
      </c>
      <c r="H597" s="284">
        <v>220.07</v>
      </c>
      <c r="I597" s="300">
        <v>0</v>
      </c>
      <c r="J597" s="281">
        <f>H597*I597</f>
        <v>0</v>
      </c>
    </row>
    <row r="598" spans="2:10">
      <c r="B598" s="131"/>
      <c r="D598" s="273"/>
      <c r="E598" s="274"/>
      <c r="F598" s="274" t="s">
        <v>790</v>
      </c>
      <c r="G598" s="274"/>
      <c r="H598" s="275">
        <v>220.07</v>
      </c>
      <c r="I598" s="276"/>
      <c r="J598" s="276"/>
    </row>
    <row r="599" spans="2:10" ht="22.5">
      <c r="B599" s="131"/>
      <c r="D599" s="286">
        <v>118</v>
      </c>
      <c r="E599" s="287" t="s">
        <v>791</v>
      </c>
      <c r="F599" s="287" t="s">
        <v>792</v>
      </c>
      <c r="G599" s="287" t="s">
        <v>142</v>
      </c>
      <c r="H599" s="288">
        <v>4.157</v>
      </c>
      <c r="I599" s="300">
        <v>0</v>
      </c>
      <c r="J599" s="285">
        <f>H599*I599</f>
        <v>0</v>
      </c>
    </row>
    <row r="600" spans="2:10" ht="12.75">
      <c r="B600" s="131"/>
      <c r="D600" s="289"/>
      <c r="E600" s="290" t="s">
        <v>401</v>
      </c>
      <c r="F600" s="290" t="s">
        <v>402</v>
      </c>
      <c r="G600" s="290"/>
      <c r="H600" s="291"/>
      <c r="I600" s="292"/>
      <c r="J600" s="292">
        <f>SUM(J601:J602)</f>
        <v>0</v>
      </c>
    </row>
    <row r="601" spans="2:10" ht="22.5">
      <c r="B601" s="131"/>
      <c r="D601" s="286">
        <v>65</v>
      </c>
      <c r="E601" s="287" t="s">
        <v>403</v>
      </c>
      <c r="F601" s="287" t="s">
        <v>793</v>
      </c>
      <c r="G601" s="287" t="s">
        <v>127</v>
      </c>
      <c r="H601" s="288">
        <v>2843.0909999999999</v>
      </c>
      <c r="I601" s="300">
        <v>0</v>
      </c>
      <c r="J601" s="285">
        <f>H601*I601</f>
        <v>0</v>
      </c>
    </row>
    <row r="602" spans="2:10" ht="22.5">
      <c r="B602" s="131"/>
      <c r="D602" s="286">
        <v>64</v>
      </c>
      <c r="E602" s="287" t="s">
        <v>404</v>
      </c>
      <c r="F602" s="287" t="s">
        <v>794</v>
      </c>
      <c r="G602" s="287" t="s">
        <v>127</v>
      </c>
      <c r="H602" s="288">
        <v>2843.0909999999999</v>
      </c>
      <c r="I602" s="300">
        <v>0</v>
      </c>
      <c r="J602" s="285">
        <f>H602*I602</f>
        <v>0</v>
      </c>
    </row>
    <row r="603" spans="2:10">
      <c r="B603" s="131"/>
      <c r="D603" s="269"/>
      <c r="E603" s="270"/>
      <c r="F603" s="270" t="s">
        <v>512</v>
      </c>
      <c r="G603" s="270"/>
      <c r="H603" s="271">
        <v>685.35400000000004</v>
      </c>
      <c r="I603" s="272"/>
      <c r="J603" s="272"/>
    </row>
    <row r="604" spans="2:10">
      <c r="B604" s="131"/>
      <c r="D604" s="269"/>
      <c r="E604" s="270"/>
      <c r="F604" s="270" t="s">
        <v>520</v>
      </c>
      <c r="G604" s="270"/>
      <c r="H604" s="271">
        <v>1820.1980000000001</v>
      </c>
      <c r="I604" s="272"/>
      <c r="J604" s="272"/>
    </row>
    <row r="605" spans="2:10">
      <c r="B605" s="131"/>
      <c r="D605" s="269"/>
      <c r="E605" s="270"/>
      <c r="F605" s="270" t="s">
        <v>521</v>
      </c>
      <c r="G605" s="270"/>
      <c r="H605" s="271">
        <v>537.60299999999995</v>
      </c>
      <c r="I605" s="272"/>
      <c r="J605" s="272"/>
    </row>
    <row r="606" spans="2:10">
      <c r="B606" s="131"/>
      <c r="D606" s="269"/>
      <c r="E606" s="270"/>
      <c r="F606" s="270" t="s">
        <v>795</v>
      </c>
      <c r="G606" s="270"/>
      <c r="H606" s="271">
        <v>-200.06399999999999</v>
      </c>
      <c r="I606" s="272"/>
      <c r="J606" s="272"/>
    </row>
    <row r="607" spans="2:10">
      <c r="B607" s="131"/>
      <c r="D607" s="273"/>
      <c r="E607" s="274"/>
      <c r="F607" s="274" t="s">
        <v>377</v>
      </c>
      <c r="G607" s="274"/>
      <c r="H607" s="275">
        <v>2843.0909999999999</v>
      </c>
      <c r="I607" s="276"/>
      <c r="J607" s="276"/>
    </row>
    <row r="608" spans="2:10" ht="12.75">
      <c r="B608" s="131"/>
      <c r="D608" s="289"/>
      <c r="E608" s="290" t="s">
        <v>334</v>
      </c>
      <c r="F608" s="290" t="s">
        <v>335</v>
      </c>
      <c r="G608" s="290"/>
      <c r="H608" s="291"/>
      <c r="I608" s="292"/>
      <c r="J608" s="292">
        <f>SUM(J609:J612)</f>
        <v>0</v>
      </c>
    </row>
    <row r="609" spans="2:10" ht="22.5">
      <c r="B609" s="131"/>
      <c r="D609" s="286">
        <v>150</v>
      </c>
      <c r="E609" s="287" t="s">
        <v>405</v>
      </c>
      <c r="F609" s="287" t="s">
        <v>796</v>
      </c>
      <c r="G609" s="287" t="s">
        <v>132</v>
      </c>
      <c r="H609" s="288">
        <v>15</v>
      </c>
      <c r="I609" s="300">
        <v>0</v>
      </c>
      <c r="J609" s="285">
        <f>H609*I609</f>
        <v>0</v>
      </c>
    </row>
    <row r="610" spans="2:10">
      <c r="B610" s="131"/>
      <c r="D610" s="269"/>
      <c r="E610" s="270"/>
      <c r="F610" s="270" t="s">
        <v>797</v>
      </c>
      <c r="G610" s="270"/>
      <c r="H610" s="271">
        <v>15</v>
      </c>
      <c r="I610" s="272"/>
      <c r="J610" s="272"/>
    </row>
    <row r="611" spans="2:10">
      <c r="B611" s="131"/>
      <c r="D611" s="273"/>
      <c r="E611" s="274"/>
      <c r="F611" s="274" t="s">
        <v>377</v>
      </c>
      <c r="G611" s="274"/>
      <c r="H611" s="275">
        <v>15</v>
      </c>
      <c r="I611" s="276"/>
      <c r="J611" s="276"/>
    </row>
    <row r="612" spans="2:10" ht="22.5">
      <c r="B612" s="131"/>
      <c r="D612" s="282">
        <v>151</v>
      </c>
      <c r="E612" s="283" t="s">
        <v>798</v>
      </c>
      <c r="F612" s="283" t="s">
        <v>799</v>
      </c>
      <c r="G612" s="283" t="s">
        <v>127</v>
      </c>
      <c r="H612" s="284">
        <v>76.5</v>
      </c>
      <c r="I612" s="300">
        <v>0</v>
      </c>
      <c r="J612" s="281">
        <f>H612*I612</f>
        <v>0</v>
      </c>
    </row>
    <row r="613" spans="2:10">
      <c r="B613" s="131"/>
      <c r="D613" s="269"/>
      <c r="E613" s="270"/>
      <c r="F613" s="270" t="s">
        <v>800</v>
      </c>
      <c r="G613" s="270"/>
      <c r="H613" s="271">
        <v>27</v>
      </c>
      <c r="I613" s="272"/>
      <c r="J613" s="272"/>
    </row>
    <row r="614" spans="2:10">
      <c r="B614" s="131"/>
      <c r="D614" s="269"/>
      <c r="E614" s="270"/>
      <c r="F614" s="270" t="s">
        <v>801</v>
      </c>
      <c r="G614" s="270"/>
      <c r="H614" s="271">
        <v>49.5</v>
      </c>
      <c r="I614" s="272"/>
      <c r="J614" s="272"/>
    </row>
    <row r="615" spans="2:10">
      <c r="B615" s="131"/>
      <c r="D615" s="273"/>
      <c r="E615" s="274"/>
      <c r="F615" s="274" t="s">
        <v>377</v>
      </c>
      <c r="G615" s="274"/>
      <c r="H615" s="275">
        <v>76.5</v>
      </c>
      <c r="I615" s="276"/>
      <c r="J615" s="276"/>
    </row>
    <row r="616" spans="2:10" ht="15">
      <c r="B616" s="131"/>
      <c r="D616" s="277"/>
      <c r="E616" s="278"/>
      <c r="F616" s="278" t="s">
        <v>202</v>
      </c>
      <c r="G616" s="278"/>
      <c r="H616" s="279"/>
      <c r="I616" s="280"/>
      <c r="J616" s="280">
        <f>J329+J130</f>
        <v>0</v>
      </c>
    </row>
  </sheetData>
  <sheetProtection algorithmName="SHA-512" hashValue="GN3jq/piOLL58qcjYYzK3JOqILVQ5b02sjLaiuKoR87ZbuRUZNSX2a2DYfluUMpSwj2xJrHXbhAmrC36puWWhg==" saltValue="MV82ZxQNqLj/zr83p9S/pg==" spinCount="100000" sheet="1" objects="1" scenarios="1"/>
  <autoFilter ref="C128:J264" xr:uid="{00000000-0009-0000-0000-000001000000}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9144D-200B-47A7-B49B-9273F380ECEE}">
  <dimension ref="B2:BL350"/>
  <sheetViews>
    <sheetView topLeftCell="A181" zoomScaleNormal="100" workbookViewId="0">
      <selection activeCell="F197" sqref="F197:F20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9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0" t="s">
        <v>1304</v>
      </c>
      <c r="F9" s="533"/>
      <c r="G9" s="533"/>
      <c r="H9" s="533"/>
    </row>
    <row r="10" spans="2:45" s="1" customFormat="1" ht="12.75">
      <c r="B10" s="31"/>
      <c r="D10" s="26" t="s">
        <v>17</v>
      </c>
      <c r="F10" s="24" t="s">
        <v>1</v>
      </c>
      <c r="I10" s="26" t="s">
        <v>18</v>
      </c>
      <c r="J10" s="24" t="s">
        <v>1</v>
      </c>
    </row>
    <row r="11" spans="2:45" s="1" customFormat="1" ht="12.75">
      <c r="B11" s="31"/>
      <c r="D11" s="26" t="s">
        <v>20</v>
      </c>
      <c r="F11" s="128"/>
      <c r="I11" s="26" t="s">
        <v>21</v>
      </c>
      <c r="J11" s="49">
        <f>'Rekapitulace stavby'!AN8</f>
        <v>45373</v>
      </c>
    </row>
    <row r="12" spans="2:45" s="1" customFormat="1">
      <c r="B12" s="31"/>
    </row>
    <row r="13" spans="2:45" s="1" customFormat="1" ht="12.75">
      <c r="B13" s="31"/>
      <c r="D13" s="26" t="s">
        <v>24</v>
      </c>
      <c r="F13" s="1" t="s">
        <v>421</v>
      </c>
      <c r="I13" s="26" t="s">
        <v>25</v>
      </c>
      <c r="J13" s="24" t="str">
        <f>IF('Rekapitulace stavby'!AN10="","",'Rekapitulace stavby'!AN10)</f>
        <v/>
      </c>
    </row>
    <row r="14" spans="2:45" s="1" customFormat="1" ht="12.75">
      <c r="B14" s="31"/>
      <c r="E14" s="24" t="str">
        <f>IF('Rekapitulace stavby'!E11="","",'Rekapitulace stavby'!E11)</f>
        <v xml:space="preserve"> </v>
      </c>
      <c r="I14" s="26" t="s">
        <v>27</v>
      </c>
      <c r="J14" s="24" t="str">
        <f>IF('Rekapitulace stavby'!AN11="","",'Rekapitulace stavby'!AN11)</f>
        <v/>
      </c>
    </row>
    <row r="15" spans="2:45" s="1" customFormat="1">
      <c r="B15" s="31"/>
    </row>
    <row r="16" spans="2:45" s="1" customFormat="1" ht="12.75">
      <c r="B16" s="31"/>
      <c r="D16" s="26" t="s">
        <v>28</v>
      </c>
      <c r="I16" s="26" t="s">
        <v>25</v>
      </c>
      <c r="J16" s="173" t="str">
        <f>'Rekapitulace stavby'!AN13</f>
        <v>Vyplň údaj</v>
      </c>
    </row>
    <row r="17" spans="2:10" s="1" customFormat="1" ht="12.75">
      <c r="B17" s="31"/>
      <c r="E17" s="540" t="str">
        <f>'Rekapitulace stavby'!E14</f>
        <v>Vyplň údaj</v>
      </c>
      <c r="F17" s="516"/>
      <c r="G17" s="516"/>
      <c r="H17" s="516"/>
      <c r="I17" s="26" t="s">
        <v>27</v>
      </c>
      <c r="J17" s="173" t="str">
        <f>'Rekapitulace stavby'!AN14</f>
        <v>Vyplň údaj</v>
      </c>
    </row>
    <row r="18" spans="2:10" s="1" customFormat="1">
      <c r="B18" s="31"/>
    </row>
    <row r="19" spans="2:10" s="1" customFormat="1" ht="12.75">
      <c r="B19" s="31"/>
      <c r="D19" s="26" t="s">
        <v>30</v>
      </c>
      <c r="I19" s="26" t="s">
        <v>25</v>
      </c>
      <c r="J19" s="24" t="s">
        <v>1</v>
      </c>
    </row>
    <row r="20" spans="2:10" s="1" customFormat="1" ht="12.75">
      <c r="B20" s="31"/>
      <c r="E20" s="24"/>
      <c r="I20" s="26" t="s">
        <v>27</v>
      </c>
      <c r="J20" s="24" t="s">
        <v>1</v>
      </c>
    </row>
    <row r="21" spans="2:10" s="1" customFormat="1">
      <c r="B21" s="31"/>
    </row>
    <row r="22" spans="2:10" s="1" customFormat="1" ht="12.75">
      <c r="B22" s="31"/>
      <c r="D22" s="26" t="s">
        <v>32</v>
      </c>
      <c r="I22" s="26" t="s">
        <v>25</v>
      </c>
      <c r="J22" s="24" t="s">
        <v>1</v>
      </c>
    </row>
    <row r="23" spans="2:10" s="1" customFormat="1" ht="12.75">
      <c r="B23" s="31"/>
      <c r="E23" s="24"/>
      <c r="I23" s="26" t="s">
        <v>27</v>
      </c>
      <c r="J23" s="24" t="s">
        <v>1</v>
      </c>
    </row>
    <row r="24" spans="2:10" s="1" customFormat="1">
      <c r="B24" s="31"/>
    </row>
    <row r="25" spans="2:10" s="1" customFormat="1" ht="12.75">
      <c r="B25" s="31"/>
      <c r="D25" s="26" t="s">
        <v>422</v>
      </c>
    </row>
    <row r="26" spans="2:10" s="7" customFormat="1" ht="12.75">
      <c r="B26" s="78"/>
      <c r="E26" s="521" t="s">
        <v>1</v>
      </c>
      <c r="F26" s="521"/>
      <c r="G26" s="521"/>
      <c r="H26" s="521"/>
    </row>
    <row r="27" spans="2:10" s="1" customFormat="1">
      <c r="B27" s="31"/>
    </row>
    <row r="28" spans="2:10" s="1" customFormat="1">
      <c r="B28" s="31"/>
      <c r="D28" s="50"/>
      <c r="E28" s="50"/>
      <c r="F28" s="50"/>
      <c r="G28" s="50"/>
      <c r="H28" s="50"/>
      <c r="I28" s="50"/>
      <c r="J28" s="50"/>
    </row>
    <row r="29" spans="2:10" s="1" customFormat="1" ht="15.75">
      <c r="B29" s="31"/>
      <c r="D29" s="79" t="s">
        <v>35</v>
      </c>
      <c r="J29" s="61">
        <f>ROUND(J128, 2)</f>
        <v>0</v>
      </c>
    </row>
    <row r="30" spans="2:10" s="1" customFormat="1">
      <c r="B30" s="31"/>
      <c r="D30" s="50"/>
      <c r="E30" s="50"/>
      <c r="F30" s="50"/>
      <c r="G30" s="50"/>
      <c r="H30" s="50"/>
      <c r="I30" s="50"/>
      <c r="J30" s="50"/>
    </row>
    <row r="31" spans="2:10" s="1" customFormat="1" ht="12.75">
      <c r="B31" s="31"/>
      <c r="F31" s="34" t="s">
        <v>37</v>
      </c>
      <c r="I31" s="34" t="s">
        <v>36</v>
      </c>
      <c r="J31" s="34" t="s">
        <v>38</v>
      </c>
    </row>
    <row r="32" spans="2:10" s="1" customFormat="1" ht="12.75">
      <c r="B32" s="31"/>
      <c r="D32" s="80" t="s">
        <v>39</v>
      </c>
      <c r="E32" s="26" t="s">
        <v>40</v>
      </c>
      <c r="F32" s="81">
        <v>0</v>
      </c>
      <c r="I32" s="82">
        <v>0.21</v>
      </c>
      <c r="J32" s="81">
        <f>F32*0.21</f>
        <v>0</v>
      </c>
    </row>
    <row r="33" spans="2:10" s="1" customFormat="1" ht="12.75">
      <c r="B33" s="31"/>
      <c r="E33" s="26" t="s">
        <v>41</v>
      </c>
      <c r="F33" s="81">
        <f>J29</f>
        <v>0</v>
      </c>
      <c r="I33" s="82">
        <v>0.12</v>
      </c>
      <c r="J33" s="81">
        <f>F33*0.12</f>
        <v>0</v>
      </c>
    </row>
    <row r="34" spans="2:10" s="1" customFormat="1" ht="12.75">
      <c r="B34" s="31"/>
      <c r="E34" s="26"/>
      <c r="F34" s="81"/>
      <c r="I34" s="82"/>
      <c r="J34" s="81"/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>
      <c r="B37" s="31"/>
    </row>
    <row r="38" spans="2:10" s="1" customFormat="1" ht="15.75">
      <c r="B38" s="31"/>
      <c r="D38" s="174" t="s">
        <v>45</v>
      </c>
      <c r="E38" s="175"/>
      <c r="F38" s="175"/>
      <c r="G38" s="176" t="s">
        <v>46</v>
      </c>
      <c r="H38" s="177" t="s">
        <v>47</v>
      </c>
      <c r="I38" s="175"/>
      <c r="J38" s="178">
        <f>SUM(J29:J36)</f>
        <v>0</v>
      </c>
    </row>
    <row r="39" spans="2:10" s="1" customFormat="1">
      <c r="B39" s="31"/>
    </row>
    <row r="40" spans="2:10">
      <c r="B40" s="19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 s="1" customFormat="1" ht="12.75">
      <c r="B49" s="31"/>
      <c r="D49" s="40" t="s">
        <v>48</v>
      </c>
      <c r="E49" s="41"/>
      <c r="F49" s="41"/>
      <c r="G49" s="40" t="s">
        <v>49</v>
      </c>
      <c r="H49" s="41"/>
      <c r="I49" s="41"/>
      <c r="J49" s="41"/>
    </row>
    <row r="50" spans="2:10">
      <c r="B50" s="19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 s="1" customFormat="1" ht="12.75">
      <c r="B60" s="31"/>
      <c r="D60" s="42" t="s">
        <v>50</v>
      </c>
      <c r="E60" s="33"/>
      <c r="F60" s="88" t="s">
        <v>51</v>
      </c>
      <c r="G60" s="42" t="s">
        <v>50</v>
      </c>
      <c r="H60" s="33"/>
      <c r="I60" s="33"/>
      <c r="J60" s="89" t="s">
        <v>51</v>
      </c>
    </row>
    <row r="61" spans="2:10">
      <c r="B61" s="19"/>
    </row>
    <row r="62" spans="2:10">
      <c r="B62" s="19"/>
    </row>
    <row r="63" spans="2:10">
      <c r="B63" s="19"/>
    </row>
    <row r="64" spans="2:10" s="1" customFormat="1" ht="12.75">
      <c r="B64" s="31"/>
      <c r="D64" s="40" t="s">
        <v>52</v>
      </c>
      <c r="E64" s="41"/>
      <c r="F64" s="41"/>
      <c r="G64" s="40" t="s">
        <v>53</v>
      </c>
      <c r="H64" s="41"/>
      <c r="I64" s="41"/>
      <c r="J64" s="41"/>
    </row>
    <row r="65" spans="2:10">
      <c r="B65" s="19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 s="1" customFormat="1" ht="12.75">
      <c r="B75" s="31"/>
      <c r="D75" s="42" t="s">
        <v>50</v>
      </c>
      <c r="E75" s="33"/>
      <c r="F75" s="88" t="s">
        <v>51</v>
      </c>
      <c r="G75" s="42" t="s">
        <v>50</v>
      </c>
      <c r="H75" s="33"/>
      <c r="I75" s="33"/>
      <c r="J75" s="89" t="s">
        <v>51</v>
      </c>
    </row>
    <row r="76" spans="2:10" s="1" customFormat="1">
      <c r="B76" s="43"/>
      <c r="C76" s="44"/>
      <c r="D76" s="44"/>
      <c r="E76" s="44"/>
      <c r="F76" s="44"/>
      <c r="G76" s="44"/>
      <c r="H76" s="44"/>
      <c r="I76" s="44"/>
      <c r="J76" s="44"/>
    </row>
    <row r="80" spans="2:10" s="1" customFormat="1" hidden="1">
      <c r="B80" s="45"/>
      <c r="C80" s="46"/>
      <c r="D80" s="46"/>
      <c r="E80" s="46"/>
      <c r="F80" s="46"/>
      <c r="G80" s="46"/>
      <c r="H80" s="46"/>
      <c r="I80" s="46"/>
      <c r="J80" s="46"/>
    </row>
    <row r="81" spans="2:46" s="1" customFormat="1" ht="18" hidden="1">
      <c r="B81" s="31"/>
      <c r="C81" s="20" t="s">
        <v>94</v>
      </c>
    </row>
    <row r="82" spans="2:46" s="1" customFormat="1" hidden="1">
      <c r="B82" s="31"/>
    </row>
    <row r="83" spans="2:46" s="1" customFormat="1" ht="12.75" hidden="1">
      <c r="B83" s="31"/>
      <c r="C83" s="26" t="s">
        <v>15</v>
      </c>
    </row>
    <row r="84" spans="2:46" s="1" customFormat="1" ht="12.75" hidden="1">
      <c r="B84" s="31"/>
      <c r="E84" s="534" t="str">
        <f>E7</f>
        <v>Bytový dům pro chráněné bydlení Pavlákova ul. Kroměříž</v>
      </c>
      <c r="F84" s="535"/>
      <c r="G84" s="535"/>
      <c r="H84" s="535"/>
    </row>
    <row r="85" spans="2:46" s="1" customFormat="1" ht="12.75" hidden="1">
      <c r="B85" s="31"/>
      <c r="C85" s="26" t="s">
        <v>93</v>
      </c>
    </row>
    <row r="86" spans="2:46" s="1" customFormat="1" hidden="1">
      <c r="B86" s="31"/>
      <c r="E86" s="510" t="str">
        <f>E9</f>
        <v>SO001.1 - Zdravotechnické instalace</v>
      </c>
      <c r="F86" s="533"/>
      <c r="G86" s="533"/>
      <c r="H86" s="533"/>
    </row>
    <row r="87" spans="2:46" s="1" customFormat="1" hidden="1">
      <c r="B87" s="31"/>
    </row>
    <row r="88" spans="2:46" s="1" customFormat="1" ht="12.75" hidden="1">
      <c r="B88" s="31"/>
      <c r="C88" s="26" t="s">
        <v>20</v>
      </c>
      <c r="F88" s="24">
        <f>F11</f>
        <v>0</v>
      </c>
      <c r="I88" s="26" t="s">
        <v>21</v>
      </c>
      <c r="J88" s="49">
        <f>IF(J11="","",J11)</f>
        <v>45373</v>
      </c>
    </row>
    <row r="89" spans="2:46" s="1" customFormat="1" hidden="1">
      <c r="B89" s="31"/>
    </row>
    <row r="90" spans="2:46" s="1" customFormat="1" ht="12.75" hidden="1">
      <c r="B90" s="31"/>
      <c r="C90" s="26" t="s">
        <v>24</v>
      </c>
      <c r="F90" s="24" t="str">
        <f>E14</f>
        <v xml:space="preserve"> </v>
      </c>
      <c r="I90" s="26" t="s">
        <v>30</v>
      </c>
      <c r="J90" s="29">
        <f>E20</f>
        <v>0</v>
      </c>
    </row>
    <row r="91" spans="2:46" s="1" customFormat="1" ht="12.75" hidden="1">
      <c r="B91" s="31"/>
      <c r="C91" s="26" t="s">
        <v>28</v>
      </c>
      <c r="F91" s="24" t="str">
        <f>IF(E17="","",E17)</f>
        <v>Vyplň údaj</v>
      </c>
      <c r="I91" s="26" t="s">
        <v>32</v>
      </c>
      <c r="J91" s="29">
        <f>E23</f>
        <v>0</v>
      </c>
    </row>
    <row r="92" spans="2:46" s="1" customFormat="1" hidden="1">
      <c r="B92" s="31"/>
    </row>
    <row r="93" spans="2:46" s="1" customFormat="1" ht="12" hidden="1">
      <c r="B93" s="31"/>
      <c r="C93" s="116" t="s">
        <v>95</v>
      </c>
      <c r="J93" s="179" t="s">
        <v>96</v>
      </c>
    </row>
    <row r="94" spans="2:46" s="1" customFormat="1" hidden="1">
      <c r="B94" s="31"/>
    </row>
    <row r="95" spans="2:46" s="1" customFormat="1" ht="15.75" hidden="1">
      <c r="B95" s="31"/>
      <c r="C95" s="92" t="s">
        <v>97</v>
      </c>
      <c r="J95" s="61">
        <f>J128</f>
        <v>0</v>
      </c>
      <c r="AT95" s="16" t="s">
        <v>98</v>
      </c>
    </row>
    <row r="96" spans="2:46" s="8" customFormat="1" ht="15" hidden="1">
      <c r="B96" s="93"/>
      <c r="D96" s="94" t="s">
        <v>99</v>
      </c>
      <c r="E96" s="95"/>
      <c r="F96" s="95"/>
      <c r="G96" s="95"/>
      <c r="H96" s="95"/>
      <c r="I96" s="95"/>
      <c r="J96" s="96" t="e">
        <f>#REF!</f>
        <v>#REF!</v>
      </c>
    </row>
    <row r="97" spans="2:10" s="9" customFormat="1" ht="12.75" hidden="1">
      <c r="B97" s="97"/>
      <c r="D97" s="98" t="s">
        <v>100</v>
      </c>
      <c r="E97" s="99"/>
      <c r="F97" s="99"/>
      <c r="G97" s="99"/>
      <c r="H97" s="99"/>
      <c r="I97" s="99"/>
      <c r="J97" s="100" t="e">
        <f>#REF!</f>
        <v>#REF!</v>
      </c>
    </row>
    <row r="98" spans="2:10" s="9" customFormat="1" ht="12.75" hidden="1">
      <c r="B98" s="97"/>
      <c r="D98" s="98" t="s">
        <v>101</v>
      </c>
      <c r="E98" s="99"/>
      <c r="F98" s="99"/>
      <c r="G98" s="99"/>
      <c r="H98" s="99"/>
      <c r="I98" s="99"/>
      <c r="J98" s="100">
        <f>J136</f>
        <v>0</v>
      </c>
    </row>
    <row r="99" spans="2:10" s="9" customFormat="1" ht="12.75" hidden="1">
      <c r="B99" s="97"/>
      <c r="D99" s="98" t="s">
        <v>102</v>
      </c>
      <c r="E99" s="99"/>
      <c r="F99" s="99"/>
      <c r="G99" s="99"/>
      <c r="H99" s="99"/>
      <c r="I99" s="99"/>
      <c r="J99" s="100">
        <f>J140</f>
        <v>0</v>
      </c>
    </row>
    <row r="100" spans="2:10" s="9" customFormat="1" ht="12.75" hidden="1">
      <c r="B100" s="97"/>
      <c r="D100" s="98" t="s">
        <v>103</v>
      </c>
      <c r="E100" s="99"/>
      <c r="F100" s="99"/>
      <c r="G100" s="99"/>
      <c r="H100" s="99"/>
      <c r="I100" s="99"/>
      <c r="J100" s="100">
        <f>J151</f>
        <v>0</v>
      </c>
    </row>
    <row r="101" spans="2:10" s="9" customFormat="1" ht="12.75" hidden="1">
      <c r="B101" s="97"/>
      <c r="D101" s="98" t="s">
        <v>104</v>
      </c>
      <c r="E101" s="99"/>
      <c r="F101" s="99"/>
      <c r="G101" s="99"/>
      <c r="H101" s="99"/>
      <c r="I101" s="99"/>
      <c r="J101" s="100">
        <f>J175</f>
        <v>0</v>
      </c>
    </row>
    <row r="102" spans="2:10" s="8" customFormat="1" ht="15" hidden="1">
      <c r="B102" s="93"/>
      <c r="D102" s="94" t="s">
        <v>105</v>
      </c>
      <c r="E102" s="95"/>
      <c r="F102" s="95"/>
      <c r="G102" s="95"/>
      <c r="H102" s="95"/>
      <c r="I102" s="95"/>
      <c r="J102" s="96">
        <f>J180</f>
        <v>0</v>
      </c>
    </row>
    <row r="103" spans="2:10" s="9" customFormat="1" ht="12.75" hidden="1">
      <c r="B103" s="97"/>
      <c r="D103" s="98" t="s">
        <v>106</v>
      </c>
      <c r="E103" s="99"/>
      <c r="F103" s="99"/>
      <c r="G103" s="99"/>
      <c r="H103" s="99"/>
      <c r="I103" s="99"/>
      <c r="J103" s="100">
        <f>J181</f>
        <v>0</v>
      </c>
    </row>
    <row r="104" spans="2:10" s="9" customFormat="1" ht="12.75" hidden="1">
      <c r="B104" s="97"/>
      <c r="D104" s="98" t="s">
        <v>107</v>
      </c>
      <c r="E104" s="99"/>
      <c r="F104" s="99"/>
      <c r="G104" s="99"/>
      <c r="H104" s="99"/>
      <c r="I104" s="99"/>
      <c r="J104" s="100">
        <f>J202</f>
        <v>0</v>
      </c>
    </row>
    <row r="105" spans="2:10" s="9" customFormat="1" ht="12.75" hidden="1">
      <c r="B105" s="97"/>
      <c r="D105" s="98" t="s">
        <v>108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109</v>
      </c>
      <c r="E106" s="99"/>
      <c r="F106" s="99"/>
      <c r="G106" s="99"/>
      <c r="H106" s="99"/>
      <c r="I106" s="99"/>
      <c r="J106" s="100">
        <f>J236</f>
        <v>0</v>
      </c>
    </row>
    <row r="107" spans="2:10" s="8" customFormat="1" ht="15" hidden="1">
      <c r="B107" s="93"/>
      <c r="D107" s="94" t="s">
        <v>110</v>
      </c>
      <c r="E107" s="95"/>
      <c r="F107" s="95"/>
      <c r="G107" s="95"/>
      <c r="H107" s="95"/>
      <c r="I107" s="95"/>
      <c r="J107" s="96" t="e">
        <f>#REF!</f>
        <v>#REF!</v>
      </c>
    </row>
    <row r="108" spans="2:10" s="9" customFormat="1" ht="12.75" hidden="1">
      <c r="B108" s="97"/>
      <c r="D108" s="98" t="s">
        <v>111</v>
      </c>
      <c r="E108" s="99"/>
      <c r="F108" s="99"/>
      <c r="G108" s="99"/>
      <c r="H108" s="99"/>
      <c r="I108" s="99"/>
      <c r="J108" s="100">
        <f>J246</f>
        <v>0</v>
      </c>
    </row>
    <row r="109" spans="2:10" s="1" customFormat="1" hidden="1">
      <c r="B109" s="31"/>
    </row>
    <row r="110" spans="2:10" s="1" customFormat="1" hidden="1">
      <c r="B110" s="43"/>
      <c r="C110" s="44"/>
      <c r="D110" s="44"/>
      <c r="E110" s="44"/>
      <c r="F110" s="44"/>
      <c r="G110" s="44"/>
      <c r="H110" s="44"/>
      <c r="I110" s="44"/>
      <c r="J110" s="44"/>
    </row>
    <row r="114" spans="2:62" s="1" customFormat="1">
      <c r="B114" s="45"/>
    </row>
    <row r="115" spans="2:62" s="1" customFormat="1" ht="18">
      <c r="B115" s="31"/>
      <c r="C115" s="20" t="s">
        <v>112</v>
      </c>
    </row>
    <row r="116" spans="2:62" s="1" customFormat="1">
      <c r="B116" s="31"/>
    </row>
    <row r="117" spans="2:62" s="1" customFormat="1" ht="12.75">
      <c r="B117" s="31"/>
      <c r="C117" s="26" t="s">
        <v>15</v>
      </c>
    </row>
    <row r="118" spans="2:62" s="1" customFormat="1" ht="12.75">
      <c r="B118" s="31"/>
      <c r="E118" s="534" t="str">
        <f>E7</f>
        <v>Bytový dům pro chráněné bydlení Pavlákova ul. Kroměříž</v>
      </c>
      <c r="F118" s="535"/>
      <c r="G118" s="535"/>
      <c r="H118" s="535"/>
    </row>
    <row r="119" spans="2:62" s="1" customFormat="1" ht="12.75">
      <c r="B119" s="31"/>
      <c r="C119" s="26" t="s">
        <v>93</v>
      </c>
    </row>
    <row r="120" spans="2:62" s="1" customFormat="1" ht="14.1" customHeight="1">
      <c r="B120" s="31"/>
      <c r="E120" s="510" t="str">
        <f>E9</f>
        <v>SO001.1 - Zdravotechnické instalace</v>
      </c>
      <c r="F120" s="533"/>
      <c r="G120" s="533"/>
      <c r="H120" s="533"/>
    </row>
    <row r="121" spans="2:62" s="1" customFormat="1">
      <c r="B121" s="31"/>
    </row>
    <row r="122" spans="2:62" s="1" customFormat="1" ht="12.75">
      <c r="B122" s="31"/>
      <c r="C122" s="26" t="s">
        <v>20</v>
      </c>
      <c r="F122" s="24"/>
      <c r="I122" s="26" t="s">
        <v>21</v>
      </c>
      <c r="J122" s="49">
        <f>IF(J11="","",J11)</f>
        <v>45373</v>
      </c>
    </row>
    <row r="123" spans="2:62" s="1" customFormat="1">
      <c r="B123" s="31"/>
    </row>
    <row r="124" spans="2:62" s="1" customFormat="1" ht="12.75">
      <c r="B124" s="31"/>
      <c r="C124" s="26" t="s">
        <v>24</v>
      </c>
      <c r="F124" s="24" t="str">
        <f>E14</f>
        <v xml:space="preserve"> </v>
      </c>
      <c r="I124" s="26" t="s">
        <v>30</v>
      </c>
      <c r="J124" s="29"/>
    </row>
    <row r="125" spans="2:62" s="1" customFormat="1" ht="12.75">
      <c r="B125" s="31"/>
      <c r="C125" s="26" t="s">
        <v>28</v>
      </c>
      <c r="F125" s="24"/>
      <c r="I125" s="26" t="s">
        <v>32</v>
      </c>
      <c r="J125" s="158"/>
    </row>
    <row r="126" spans="2:62" s="1" customFormat="1">
      <c r="B126" s="31"/>
    </row>
    <row r="127" spans="2:62" s="10" customFormat="1" ht="24">
      <c r="B127" s="101"/>
      <c r="C127" s="169" t="s">
        <v>113</v>
      </c>
      <c r="D127" s="170" t="s">
        <v>60</v>
      </c>
      <c r="E127" s="170" t="s">
        <v>56</v>
      </c>
      <c r="F127" s="170" t="s">
        <v>57</v>
      </c>
      <c r="G127" s="170" t="s">
        <v>114</v>
      </c>
      <c r="H127" s="170" t="s">
        <v>115</v>
      </c>
      <c r="I127" s="170" t="s">
        <v>116</v>
      </c>
      <c r="J127" s="170" t="s">
        <v>96</v>
      </c>
      <c r="L127" s="56" t="s">
        <v>1</v>
      </c>
      <c r="M127" s="56" t="s">
        <v>39</v>
      </c>
      <c r="N127" s="56" t="s">
        <v>117</v>
      </c>
      <c r="O127" s="56" t="s">
        <v>118</v>
      </c>
      <c r="P127" s="56" t="s">
        <v>119</v>
      </c>
      <c r="Q127" s="56" t="s">
        <v>120</v>
      </c>
      <c r="R127" s="56" t="s">
        <v>121</v>
      </c>
      <c r="S127" s="57" t="s">
        <v>122</v>
      </c>
    </row>
    <row r="128" spans="2:62" s="1" customFormat="1" ht="15.75">
      <c r="B128" s="31"/>
      <c r="C128" s="60" t="s">
        <v>123</v>
      </c>
      <c r="J128" s="159">
        <f>J350</f>
        <v>0</v>
      </c>
      <c r="L128" s="50"/>
      <c r="M128" s="50"/>
      <c r="N128" s="50"/>
      <c r="O128" s="103" t="e">
        <f>#REF!+O180+#REF!</f>
        <v>#REF!</v>
      </c>
      <c r="P128" s="50"/>
      <c r="Q128" s="103" t="e">
        <f>#REF!+Q180+#REF!</f>
        <v>#REF!</v>
      </c>
      <c r="R128" s="50"/>
      <c r="S128" s="104" t="e">
        <f>#REF!+S180+#REF!</f>
        <v>#REF!</v>
      </c>
      <c r="AS128" s="16" t="s">
        <v>74</v>
      </c>
      <c r="AT128" s="16" t="s">
        <v>98</v>
      </c>
      <c r="BJ128" s="105" t="e">
        <f>#REF!+BJ180+#REF!</f>
        <v>#REF!</v>
      </c>
    </row>
    <row r="129" spans="2:64" s="1" customFormat="1" ht="26.45" customHeight="1">
      <c r="B129" s="112"/>
      <c r="C129" s="130"/>
      <c r="D129" s="180"/>
      <c r="E129" s="181"/>
      <c r="F129" s="182" t="s">
        <v>1352</v>
      </c>
      <c r="G129" s="183"/>
      <c r="H129" s="184"/>
      <c r="I129" s="185"/>
      <c r="J129" s="186"/>
      <c r="L129" s="187" t="s">
        <v>1</v>
      </c>
      <c r="M129" s="113" t="s">
        <v>40</v>
      </c>
      <c r="O129" s="114">
        <f>N129*H129</f>
        <v>0</v>
      </c>
      <c r="P129" s="114">
        <v>1.2E-4</v>
      </c>
      <c r="Q129" s="114">
        <f>P129*H129</f>
        <v>0</v>
      </c>
      <c r="R129" s="114">
        <v>0.23</v>
      </c>
      <c r="S129" s="115">
        <f>R129*H129</f>
        <v>0</v>
      </c>
      <c r="AQ129" s="116" t="s">
        <v>85</v>
      </c>
      <c r="AS129" s="116" t="s">
        <v>126</v>
      </c>
      <c r="AT129" s="116" t="s">
        <v>81</v>
      </c>
      <c r="AX129" s="16" t="s">
        <v>125</v>
      </c>
      <c r="BD129" s="117">
        <f>IF(M129="základní",J129,0)</f>
        <v>0</v>
      </c>
      <c r="BE129" s="117">
        <f>IF(M129="snížená",J129,0)</f>
        <v>0</v>
      </c>
      <c r="BF129" s="117">
        <f>IF(M129="zákl. přenesená",J129,0)</f>
        <v>0</v>
      </c>
      <c r="BG129" s="117">
        <f>IF(M129="sníž. přenesená",J129,0)</f>
        <v>0</v>
      </c>
      <c r="BH129" s="117">
        <f>IF(M129="nulová",J129,0)</f>
        <v>0</v>
      </c>
      <c r="BI129" s="16" t="s">
        <v>19</v>
      </c>
      <c r="BJ129" s="117">
        <f>ROUND(I129*H129,2)</f>
        <v>0</v>
      </c>
      <c r="BK129" s="16" t="s">
        <v>85</v>
      </c>
      <c r="BL129" s="116" t="s">
        <v>128</v>
      </c>
    </row>
    <row r="130" spans="2:64" s="12" customFormat="1">
      <c r="B130" s="118"/>
      <c r="C130" s="130"/>
      <c r="D130" s="171"/>
      <c r="E130" s="188"/>
      <c r="F130" s="182" t="s">
        <v>1305</v>
      </c>
      <c r="G130" s="189"/>
      <c r="H130" s="190"/>
      <c r="I130" s="191"/>
      <c r="J130" s="192"/>
      <c r="S130" s="120"/>
      <c r="AS130" s="119" t="s">
        <v>129</v>
      </c>
      <c r="AT130" s="119" t="s">
        <v>81</v>
      </c>
      <c r="AU130" s="12" t="s">
        <v>19</v>
      </c>
      <c r="AV130" s="12" t="s">
        <v>31</v>
      </c>
      <c r="AW130" s="12" t="s">
        <v>75</v>
      </c>
      <c r="AX130" s="119" t="s">
        <v>125</v>
      </c>
    </row>
    <row r="131" spans="2:64" s="12" customFormat="1">
      <c r="B131" s="118"/>
      <c r="C131" s="130"/>
      <c r="D131" s="171"/>
      <c r="E131" s="181">
        <v>1001</v>
      </c>
      <c r="F131" s="193" t="s">
        <v>1306</v>
      </c>
      <c r="G131" s="183" t="s">
        <v>137</v>
      </c>
      <c r="H131" s="184">
        <v>30.400000000000002</v>
      </c>
      <c r="I131" s="304">
        <v>0</v>
      </c>
      <c r="J131" s="186">
        <f>H131*I131</f>
        <v>0</v>
      </c>
      <c r="S131" s="120"/>
      <c r="AS131" s="119" t="s">
        <v>129</v>
      </c>
      <c r="AT131" s="119" t="s">
        <v>81</v>
      </c>
      <c r="AU131" s="12" t="s">
        <v>19</v>
      </c>
      <c r="AV131" s="12" t="s">
        <v>31</v>
      </c>
      <c r="AW131" s="12" t="s">
        <v>75</v>
      </c>
      <c r="AX131" s="119" t="s">
        <v>125</v>
      </c>
    </row>
    <row r="132" spans="2:64" s="13" customFormat="1">
      <c r="B132" s="121"/>
      <c r="C132" s="130"/>
      <c r="D132" s="171"/>
      <c r="E132" s="181">
        <v>1002</v>
      </c>
      <c r="F132" s="193" t="s">
        <v>1307</v>
      </c>
      <c r="G132" s="183" t="s">
        <v>137</v>
      </c>
      <c r="H132" s="184">
        <v>7.6919999999999993</v>
      </c>
      <c r="I132" s="304">
        <v>0</v>
      </c>
      <c r="J132" s="186">
        <f>H132*I132</f>
        <v>0</v>
      </c>
      <c r="S132" s="123"/>
      <c r="AS132" s="122" t="s">
        <v>129</v>
      </c>
      <c r="AT132" s="122" t="s">
        <v>81</v>
      </c>
      <c r="AU132" s="13" t="s">
        <v>81</v>
      </c>
      <c r="AV132" s="13" t="s">
        <v>31</v>
      </c>
      <c r="AW132" s="13" t="s">
        <v>75</v>
      </c>
      <c r="AX132" s="122" t="s">
        <v>125</v>
      </c>
    </row>
    <row r="133" spans="2:64" s="14" customFormat="1">
      <c r="B133" s="124"/>
      <c r="C133" s="130"/>
      <c r="D133" s="172"/>
      <c r="E133" s="181">
        <v>1003</v>
      </c>
      <c r="F133" s="193" t="s">
        <v>1308</v>
      </c>
      <c r="G133" s="183" t="s">
        <v>137</v>
      </c>
      <c r="H133" s="184">
        <v>19.229999999999997</v>
      </c>
      <c r="I133" s="304">
        <v>0</v>
      </c>
      <c r="J133" s="186">
        <f>H133*I133</f>
        <v>0</v>
      </c>
      <c r="S133" s="126"/>
      <c r="AS133" s="125" t="s">
        <v>129</v>
      </c>
      <c r="AT133" s="125" t="s">
        <v>81</v>
      </c>
      <c r="AU133" s="14" t="s">
        <v>85</v>
      </c>
      <c r="AV133" s="14" t="s">
        <v>31</v>
      </c>
      <c r="AW133" s="14" t="s">
        <v>19</v>
      </c>
      <c r="AX133" s="125" t="s">
        <v>125</v>
      </c>
    </row>
    <row r="134" spans="2:64" s="1" customFormat="1" ht="12">
      <c r="B134" s="112"/>
      <c r="C134" s="130"/>
      <c r="D134" s="180"/>
      <c r="E134" s="181">
        <v>1004</v>
      </c>
      <c r="F134" s="193" t="s">
        <v>1309</v>
      </c>
      <c r="G134" s="183" t="s">
        <v>137</v>
      </c>
      <c r="H134" s="184">
        <v>3.4780000000000051</v>
      </c>
      <c r="I134" s="304">
        <v>0</v>
      </c>
      <c r="J134" s="186">
        <f>H134*I134</f>
        <v>0</v>
      </c>
      <c r="L134" s="187" t="s">
        <v>1</v>
      </c>
      <c r="M134" s="113" t="s">
        <v>40</v>
      </c>
      <c r="O134" s="114">
        <f>N134*H134</f>
        <v>0</v>
      </c>
      <c r="P134" s="114">
        <v>0</v>
      </c>
      <c r="Q134" s="114">
        <f>P134*H134</f>
        <v>0</v>
      </c>
      <c r="R134" s="114">
        <v>0.28999999999999998</v>
      </c>
      <c r="S134" s="115">
        <f>R134*H134</f>
        <v>1.0086200000000014</v>
      </c>
      <c r="AQ134" s="116" t="s">
        <v>85</v>
      </c>
      <c r="AS134" s="116" t="s">
        <v>126</v>
      </c>
      <c r="AT134" s="116" t="s">
        <v>81</v>
      </c>
      <c r="AX134" s="16" t="s">
        <v>125</v>
      </c>
      <c r="BD134" s="117">
        <f>IF(M134="základní",J134,0)</f>
        <v>0</v>
      </c>
      <c r="BE134" s="117">
        <f>IF(M134="snížená",J134,0)</f>
        <v>0</v>
      </c>
      <c r="BF134" s="117">
        <f>IF(M134="zákl. přenesená",J134,0)</f>
        <v>0</v>
      </c>
      <c r="BG134" s="117">
        <f>IF(M134="sníž. přenesená",J134,0)</f>
        <v>0</v>
      </c>
      <c r="BH134" s="117">
        <f>IF(M134="nulová",J134,0)</f>
        <v>0</v>
      </c>
      <c r="BI134" s="16" t="s">
        <v>19</v>
      </c>
      <c r="BJ134" s="117">
        <f>ROUND(I134*H134,2)</f>
        <v>0</v>
      </c>
      <c r="BK134" s="16" t="s">
        <v>85</v>
      </c>
      <c r="BL134" s="116" t="s">
        <v>131</v>
      </c>
    </row>
    <row r="135" spans="2:64" s="13" customFormat="1">
      <c r="B135" s="121"/>
      <c r="C135" s="130"/>
      <c r="D135" s="171"/>
      <c r="E135" s="181">
        <v>1005</v>
      </c>
      <c r="F135" s="193" t="s">
        <v>1310</v>
      </c>
      <c r="G135" s="183" t="s">
        <v>137</v>
      </c>
      <c r="H135" s="184">
        <v>26.921999999999997</v>
      </c>
      <c r="I135" s="304">
        <v>0</v>
      </c>
      <c r="J135" s="186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19</v>
      </c>
      <c r="AX135" s="122" t="s">
        <v>125</v>
      </c>
    </row>
    <row r="136" spans="2:64" s="11" customFormat="1">
      <c r="B136" s="106"/>
      <c r="C136" s="130"/>
      <c r="D136" s="171"/>
      <c r="E136" s="181"/>
      <c r="F136" s="194"/>
      <c r="G136" s="195"/>
      <c r="H136" s="196"/>
      <c r="I136" s="302"/>
      <c r="J136" s="197"/>
      <c r="O136" s="108">
        <f>SUM(O137:O139)</f>
        <v>0</v>
      </c>
      <c r="Q136" s="108">
        <f>SUM(Q137:Q139)</f>
        <v>0</v>
      </c>
      <c r="S136" s="109">
        <f>SUM(S137:S139)</f>
        <v>0</v>
      </c>
      <c r="AQ136" s="107" t="s">
        <v>19</v>
      </c>
      <c r="AS136" s="110" t="s">
        <v>74</v>
      </c>
      <c r="AT136" s="110" t="s">
        <v>19</v>
      </c>
      <c r="AX136" s="107" t="s">
        <v>125</v>
      </c>
      <c r="BJ136" s="111">
        <f>SUM(BJ137:BJ139)</f>
        <v>0</v>
      </c>
    </row>
    <row r="137" spans="2:64" s="1" customFormat="1" ht="12">
      <c r="B137" s="112"/>
      <c r="C137" s="130"/>
      <c r="D137" s="171"/>
      <c r="E137" s="181"/>
      <c r="F137" s="182" t="s">
        <v>1311</v>
      </c>
      <c r="G137" s="189"/>
      <c r="H137" s="190"/>
      <c r="I137" s="303"/>
      <c r="J137" s="192"/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133</v>
      </c>
    </row>
    <row r="138" spans="2:64" s="1" customFormat="1" ht="12">
      <c r="B138" s="112"/>
      <c r="C138" s="130"/>
      <c r="D138" s="171"/>
      <c r="E138" s="181">
        <v>1006</v>
      </c>
      <c r="F138" s="193" t="s">
        <v>1312</v>
      </c>
      <c r="G138" s="183" t="s">
        <v>184</v>
      </c>
      <c r="H138" s="184">
        <v>20.2</v>
      </c>
      <c r="I138" s="304">
        <v>0</v>
      </c>
      <c r="J138" s="186">
        <f t="shared" ref="J138:J153" si="0">H138*I138</f>
        <v>0</v>
      </c>
      <c r="L138" s="187" t="s">
        <v>1</v>
      </c>
      <c r="M138" s="113" t="s">
        <v>40</v>
      </c>
      <c r="O138" s="114">
        <f>N138*H138</f>
        <v>0</v>
      </c>
      <c r="P138" s="114">
        <v>0</v>
      </c>
      <c r="Q138" s="114">
        <f>P138*H138</f>
        <v>0</v>
      </c>
      <c r="R138" s="114">
        <v>0</v>
      </c>
      <c r="S138" s="115">
        <f>R138*H138</f>
        <v>0</v>
      </c>
      <c r="AQ138" s="116" t="s">
        <v>85</v>
      </c>
      <c r="AS138" s="116" t="s">
        <v>126</v>
      </c>
      <c r="AT138" s="116" t="s">
        <v>81</v>
      </c>
      <c r="AX138" s="16" t="s">
        <v>125</v>
      </c>
      <c r="BD138" s="117">
        <f>IF(M138="základní",J138,0)</f>
        <v>0</v>
      </c>
      <c r="BE138" s="117">
        <f>IF(M138="snížená",J138,0)</f>
        <v>0</v>
      </c>
      <c r="BF138" s="117">
        <f>IF(M138="zákl. přenesená",J138,0)</f>
        <v>0</v>
      </c>
      <c r="BG138" s="117">
        <f>IF(M138="sníž. přenesená",J138,0)</f>
        <v>0</v>
      </c>
      <c r="BH138" s="117">
        <f>IF(M138="nulová",J138,0)</f>
        <v>0</v>
      </c>
      <c r="BI138" s="16" t="s">
        <v>19</v>
      </c>
      <c r="BJ138" s="117">
        <f>ROUND(I138*H138,2)</f>
        <v>0</v>
      </c>
      <c r="BK138" s="16" t="s">
        <v>85</v>
      </c>
      <c r="BL138" s="116" t="s">
        <v>134</v>
      </c>
    </row>
    <row r="139" spans="2:64" s="1" customFormat="1" ht="12">
      <c r="B139" s="112"/>
      <c r="C139" s="130"/>
      <c r="D139" s="171"/>
      <c r="E139" s="181">
        <v>1007</v>
      </c>
      <c r="F139" s="193" t="s">
        <v>1313</v>
      </c>
      <c r="G139" s="183" t="s">
        <v>184</v>
      </c>
      <c r="H139" s="184">
        <v>90.5</v>
      </c>
      <c r="I139" s="304">
        <v>0</v>
      </c>
      <c r="J139" s="186">
        <f t="shared" si="0"/>
        <v>0</v>
      </c>
      <c r="L139" s="187" t="s">
        <v>1</v>
      </c>
      <c r="M139" s="113" t="s">
        <v>40</v>
      </c>
      <c r="O139" s="114">
        <f>N139*H139</f>
        <v>0</v>
      </c>
      <c r="P139" s="114">
        <v>0</v>
      </c>
      <c r="Q139" s="114">
        <f>P139*H139</f>
        <v>0</v>
      </c>
      <c r="R139" s="114">
        <v>0</v>
      </c>
      <c r="S139" s="115">
        <f>R139*H139</f>
        <v>0</v>
      </c>
      <c r="AQ139" s="116" t="s">
        <v>85</v>
      </c>
      <c r="AS139" s="116" t="s">
        <v>126</v>
      </c>
      <c r="AT139" s="116" t="s">
        <v>81</v>
      </c>
      <c r="AX139" s="16" t="s">
        <v>125</v>
      </c>
      <c r="BD139" s="117">
        <f>IF(M139="základní",J139,0)</f>
        <v>0</v>
      </c>
      <c r="BE139" s="117">
        <f>IF(M139="snížená",J139,0)</f>
        <v>0</v>
      </c>
      <c r="BF139" s="117">
        <f>IF(M139="zákl. přenesená",J139,0)</f>
        <v>0</v>
      </c>
      <c r="BG139" s="117">
        <f>IF(M139="sníž. přenesená",J139,0)</f>
        <v>0</v>
      </c>
      <c r="BH139" s="117">
        <f>IF(M139="nulová",J139,0)</f>
        <v>0</v>
      </c>
      <c r="BI139" s="16" t="s">
        <v>19</v>
      </c>
      <c r="BJ139" s="117">
        <f>ROUND(I139*H139,2)</f>
        <v>0</v>
      </c>
      <c r="BK139" s="16" t="s">
        <v>85</v>
      </c>
      <c r="BL139" s="116" t="s">
        <v>135</v>
      </c>
    </row>
    <row r="140" spans="2:64" s="11" customFormat="1">
      <c r="B140" s="106"/>
      <c r="C140" s="130"/>
      <c r="D140" s="172"/>
      <c r="E140" s="181">
        <v>1008</v>
      </c>
      <c r="F140" s="193" t="s">
        <v>1314</v>
      </c>
      <c r="G140" s="183" t="s">
        <v>184</v>
      </c>
      <c r="H140" s="184">
        <v>17.5</v>
      </c>
      <c r="I140" s="304">
        <v>0</v>
      </c>
      <c r="J140" s="186">
        <f t="shared" si="0"/>
        <v>0</v>
      </c>
      <c r="O140" s="108">
        <f>SUM(O141:O150)</f>
        <v>0</v>
      </c>
      <c r="Q140" s="108">
        <f>SUM(Q141:Q150)</f>
        <v>1.4E-3</v>
      </c>
      <c r="S140" s="109">
        <f>SUM(S141:S150)</f>
        <v>0</v>
      </c>
      <c r="AQ140" s="107" t="s">
        <v>19</v>
      </c>
      <c r="AS140" s="110" t="s">
        <v>74</v>
      </c>
      <c r="AT140" s="110" t="s">
        <v>19</v>
      </c>
      <c r="AX140" s="107" t="s">
        <v>125</v>
      </c>
      <c r="BJ140" s="111">
        <f>SUM(BJ141:BJ150)</f>
        <v>0</v>
      </c>
    </row>
    <row r="141" spans="2:64" s="1" customFormat="1" ht="22.5">
      <c r="B141" s="112"/>
      <c r="C141" s="130"/>
      <c r="D141" s="180"/>
      <c r="E141" s="181">
        <v>1009</v>
      </c>
      <c r="F141" s="193" t="s">
        <v>1315</v>
      </c>
      <c r="G141" s="183" t="s">
        <v>184</v>
      </c>
      <c r="H141" s="184">
        <v>44.7</v>
      </c>
      <c r="I141" s="304">
        <v>0</v>
      </c>
      <c r="J141" s="186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136</v>
      </c>
    </row>
    <row r="142" spans="2:64" s="12" customFormat="1">
      <c r="B142" s="118"/>
      <c r="C142" s="130"/>
      <c r="D142" s="171"/>
      <c r="E142" s="181">
        <v>1010</v>
      </c>
      <c r="F142" s="193" t="s">
        <v>1316</v>
      </c>
      <c r="G142" s="183" t="s">
        <v>184</v>
      </c>
      <c r="H142" s="184">
        <v>33.5</v>
      </c>
      <c r="I142" s="304">
        <v>0</v>
      </c>
      <c r="J142" s="186">
        <f t="shared" si="0"/>
        <v>0</v>
      </c>
      <c r="S142" s="120"/>
      <c r="AS142" s="119" t="s">
        <v>129</v>
      </c>
      <c r="AT142" s="119" t="s">
        <v>81</v>
      </c>
      <c r="AU142" s="12" t="s">
        <v>19</v>
      </c>
      <c r="AV142" s="12" t="s">
        <v>31</v>
      </c>
      <c r="AW142" s="12" t="s">
        <v>75</v>
      </c>
      <c r="AX142" s="119" t="s">
        <v>125</v>
      </c>
    </row>
    <row r="143" spans="2:64" s="13" customFormat="1">
      <c r="B143" s="121"/>
      <c r="C143" s="130"/>
      <c r="D143" s="172"/>
      <c r="E143" s="181">
        <v>1011</v>
      </c>
      <c r="F143" s="193" t="s">
        <v>1317</v>
      </c>
      <c r="G143" s="183" t="s">
        <v>181</v>
      </c>
      <c r="H143" s="184">
        <v>5</v>
      </c>
      <c r="I143" s="304">
        <v>0</v>
      </c>
      <c r="J143" s="186">
        <f t="shared" si="0"/>
        <v>0</v>
      </c>
      <c r="S143" s="123"/>
      <c r="AS143" s="122" t="s">
        <v>129</v>
      </c>
      <c r="AT143" s="122" t="s">
        <v>81</v>
      </c>
      <c r="AU143" s="13" t="s">
        <v>81</v>
      </c>
      <c r="AV143" s="13" t="s">
        <v>31</v>
      </c>
      <c r="AW143" s="13" t="s">
        <v>75</v>
      </c>
      <c r="AX143" s="122" t="s">
        <v>125</v>
      </c>
    </row>
    <row r="144" spans="2:64" s="12" customFormat="1">
      <c r="B144" s="118"/>
      <c r="C144" s="130"/>
      <c r="D144" s="180"/>
      <c r="E144" s="181">
        <v>1012</v>
      </c>
      <c r="F144" s="193" t="s">
        <v>1318</v>
      </c>
      <c r="G144" s="183" t="s">
        <v>181</v>
      </c>
      <c r="H144" s="184">
        <v>9</v>
      </c>
      <c r="I144" s="304">
        <v>0</v>
      </c>
      <c r="J144" s="186">
        <f t="shared" si="0"/>
        <v>0</v>
      </c>
      <c r="S144" s="120"/>
      <c r="AS144" s="119" t="s">
        <v>129</v>
      </c>
      <c r="AT144" s="119" t="s">
        <v>81</v>
      </c>
      <c r="AU144" s="12" t="s">
        <v>19</v>
      </c>
      <c r="AV144" s="12" t="s">
        <v>31</v>
      </c>
      <c r="AW144" s="12" t="s">
        <v>75</v>
      </c>
      <c r="AX144" s="119" t="s">
        <v>125</v>
      </c>
    </row>
    <row r="145" spans="2:64" s="13" customFormat="1">
      <c r="B145" s="121"/>
      <c r="C145" s="130"/>
      <c r="D145" s="180"/>
      <c r="E145" s="181">
        <v>1013</v>
      </c>
      <c r="F145" s="193" t="s">
        <v>1319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S145" s="123"/>
      <c r="AS145" s="122" t="s">
        <v>129</v>
      </c>
      <c r="AT145" s="122" t="s">
        <v>81</v>
      </c>
      <c r="AU145" s="13" t="s">
        <v>81</v>
      </c>
      <c r="AV145" s="13" t="s">
        <v>31</v>
      </c>
      <c r="AW145" s="13" t="s">
        <v>75</v>
      </c>
      <c r="AX145" s="122" t="s">
        <v>125</v>
      </c>
    </row>
    <row r="146" spans="2:64" s="14" customFormat="1">
      <c r="B146" s="124"/>
      <c r="C146" s="130"/>
      <c r="D146" s="180"/>
      <c r="E146" s="181">
        <v>1014</v>
      </c>
      <c r="F146" s="193" t="s">
        <v>1320</v>
      </c>
      <c r="G146" s="183" t="s">
        <v>181</v>
      </c>
      <c r="H146" s="184">
        <v>8</v>
      </c>
      <c r="I146" s="304">
        <v>0</v>
      </c>
      <c r="J146" s="186">
        <f t="shared" si="0"/>
        <v>0</v>
      </c>
      <c r="S146" s="126"/>
      <c r="AS146" s="125" t="s">
        <v>129</v>
      </c>
      <c r="AT146" s="125" t="s">
        <v>81</v>
      </c>
      <c r="AU146" s="14" t="s">
        <v>85</v>
      </c>
      <c r="AV146" s="14" t="s">
        <v>31</v>
      </c>
      <c r="AW146" s="14" t="s">
        <v>19</v>
      </c>
      <c r="AX146" s="125" t="s">
        <v>125</v>
      </c>
    </row>
    <row r="147" spans="2:64" s="1" customFormat="1" ht="12">
      <c r="B147" s="112"/>
      <c r="C147" s="130"/>
      <c r="D147" s="171"/>
      <c r="E147" s="181">
        <v>1015</v>
      </c>
      <c r="F147" s="193" t="s">
        <v>1321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L147" s="187" t="s">
        <v>1</v>
      </c>
      <c r="M147" s="113" t="s">
        <v>40</v>
      </c>
      <c r="O147" s="114">
        <f>N147*H147</f>
        <v>0</v>
      </c>
      <c r="P147" s="114">
        <v>1.4E-3</v>
      </c>
      <c r="Q147" s="114">
        <f>P147*H147</f>
        <v>1.4E-3</v>
      </c>
      <c r="R147" s="114">
        <v>0</v>
      </c>
      <c r="S147" s="115">
        <f>R147*H147</f>
        <v>0</v>
      </c>
      <c r="AQ147" s="116" t="s">
        <v>85</v>
      </c>
      <c r="AS147" s="116" t="s">
        <v>126</v>
      </c>
      <c r="AT147" s="116" t="s">
        <v>81</v>
      </c>
      <c r="AX147" s="16" t="s">
        <v>125</v>
      </c>
      <c r="BD147" s="117">
        <f>IF(M147="základní",J147,0)</f>
        <v>0</v>
      </c>
      <c r="BE147" s="117">
        <f>IF(M147="snížená",J147,0)</f>
        <v>0</v>
      </c>
      <c r="BF147" s="117">
        <f>IF(M147="zákl. přenesená",J147,0)</f>
        <v>0</v>
      </c>
      <c r="BG147" s="117">
        <f>IF(M147="sníž. přenesená",J147,0)</f>
        <v>0</v>
      </c>
      <c r="BH147" s="117">
        <f>IF(M147="nulová",J147,0)</f>
        <v>0</v>
      </c>
      <c r="BI147" s="16" t="s">
        <v>19</v>
      </c>
      <c r="BJ147" s="117">
        <f>ROUND(I147*H147,2)</f>
        <v>0</v>
      </c>
      <c r="BK147" s="16" t="s">
        <v>85</v>
      </c>
      <c r="BL147" s="116" t="s">
        <v>138</v>
      </c>
    </row>
    <row r="148" spans="2:64" s="12" customFormat="1">
      <c r="B148" s="118"/>
      <c r="C148" s="130"/>
      <c r="D148" s="172"/>
      <c r="E148" s="181">
        <v>1016</v>
      </c>
      <c r="F148" s="193" t="s">
        <v>1322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S148" s="120"/>
      <c r="AS148" s="119" t="s">
        <v>129</v>
      </c>
      <c r="AT148" s="119" t="s">
        <v>81</v>
      </c>
      <c r="AU148" s="12" t="s">
        <v>19</v>
      </c>
      <c r="AV148" s="12" t="s">
        <v>31</v>
      </c>
      <c r="AW148" s="12" t="s">
        <v>75</v>
      </c>
      <c r="AX148" s="119" t="s">
        <v>125</v>
      </c>
    </row>
    <row r="149" spans="2:64" s="12" customFormat="1">
      <c r="B149" s="118"/>
      <c r="C149" s="130"/>
      <c r="D149" s="180"/>
      <c r="E149" s="181">
        <v>1017</v>
      </c>
      <c r="F149" s="193" t="s">
        <v>1323</v>
      </c>
      <c r="G149" s="183" t="s">
        <v>181</v>
      </c>
      <c r="H149" s="184">
        <v>1</v>
      </c>
      <c r="I149" s="304">
        <v>0</v>
      </c>
      <c r="J149" s="186">
        <f t="shared" si="0"/>
        <v>0</v>
      </c>
      <c r="S149" s="120"/>
      <c r="AS149" s="119" t="s">
        <v>129</v>
      </c>
      <c r="AT149" s="119" t="s">
        <v>81</v>
      </c>
      <c r="AU149" s="12" t="s">
        <v>19</v>
      </c>
      <c r="AV149" s="12" t="s">
        <v>31</v>
      </c>
      <c r="AW149" s="12" t="s">
        <v>75</v>
      </c>
      <c r="AX149" s="119" t="s">
        <v>125</v>
      </c>
    </row>
    <row r="150" spans="2:64" s="13" customFormat="1">
      <c r="B150" s="121"/>
      <c r="C150" s="130"/>
      <c r="D150" s="171"/>
      <c r="E150" s="181">
        <v>1018</v>
      </c>
      <c r="F150" s="193" t="s">
        <v>1324</v>
      </c>
      <c r="G150" s="183" t="s">
        <v>181</v>
      </c>
      <c r="H150" s="184">
        <v>1</v>
      </c>
      <c r="I150" s="304">
        <v>0</v>
      </c>
      <c r="J150" s="186">
        <f t="shared" si="0"/>
        <v>0</v>
      </c>
      <c r="S150" s="123"/>
      <c r="AS150" s="122" t="s">
        <v>129</v>
      </c>
      <c r="AT150" s="122" t="s">
        <v>81</v>
      </c>
      <c r="AU150" s="13" t="s">
        <v>81</v>
      </c>
      <c r="AV150" s="13" t="s">
        <v>31</v>
      </c>
      <c r="AW150" s="13" t="s">
        <v>19</v>
      </c>
      <c r="AX150" s="122" t="s">
        <v>125</v>
      </c>
    </row>
    <row r="151" spans="2:64" s="11" customFormat="1">
      <c r="B151" s="106"/>
      <c r="C151" s="130"/>
      <c r="D151" s="172"/>
      <c r="E151" s="181">
        <v>1019</v>
      </c>
      <c r="F151" s="193" t="s">
        <v>1325</v>
      </c>
      <c r="G151" s="183" t="s">
        <v>181</v>
      </c>
      <c r="H151" s="184">
        <v>6</v>
      </c>
      <c r="I151" s="304">
        <v>0</v>
      </c>
      <c r="J151" s="186">
        <f t="shared" si="0"/>
        <v>0</v>
      </c>
      <c r="O151" s="108">
        <f>SUM(O152:O174)</f>
        <v>0</v>
      </c>
      <c r="Q151" s="108">
        <f>SUM(Q152:Q174)</f>
        <v>0</v>
      </c>
      <c r="S151" s="109">
        <f>SUM(S152:S174)</f>
        <v>7.1740000000000004</v>
      </c>
      <c r="AQ151" s="107" t="s">
        <v>19</v>
      </c>
      <c r="AS151" s="110" t="s">
        <v>74</v>
      </c>
      <c r="AT151" s="110" t="s">
        <v>19</v>
      </c>
      <c r="AX151" s="107" t="s">
        <v>125</v>
      </c>
      <c r="BJ151" s="111">
        <f>SUM(BJ152:BJ174)</f>
        <v>0</v>
      </c>
    </row>
    <row r="152" spans="2:64" s="1" customFormat="1" ht="12">
      <c r="B152" s="112"/>
      <c r="C152" s="130"/>
      <c r="D152" s="180"/>
      <c r="E152" s="181">
        <v>1020</v>
      </c>
      <c r="F152" s="193" t="s">
        <v>1326</v>
      </c>
      <c r="G152" s="183" t="s">
        <v>181</v>
      </c>
      <c r="H152" s="184">
        <v>6</v>
      </c>
      <c r="I152" s="304">
        <v>0</v>
      </c>
      <c r="J152" s="186">
        <f t="shared" si="0"/>
        <v>0</v>
      </c>
      <c r="L152" s="187" t="s">
        <v>1</v>
      </c>
      <c r="M152" s="113" t="s">
        <v>40</v>
      </c>
      <c r="O152" s="114">
        <f>N152*H152</f>
        <v>0</v>
      </c>
      <c r="P152" s="114">
        <v>0</v>
      </c>
      <c r="Q152" s="114">
        <f>P152*H152</f>
        <v>0</v>
      </c>
      <c r="R152" s="114">
        <v>1.175</v>
      </c>
      <c r="S152" s="115">
        <f>R152*H152</f>
        <v>7.0500000000000007</v>
      </c>
      <c r="AQ152" s="116" t="s">
        <v>85</v>
      </c>
      <c r="AS152" s="116" t="s">
        <v>126</v>
      </c>
      <c r="AT152" s="116" t="s">
        <v>81</v>
      </c>
      <c r="AX152" s="16" t="s">
        <v>125</v>
      </c>
      <c r="BD152" s="117">
        <f>IF(M152="základní",J152,0)</f>
        <v>0</v>
      </c>
      <c r="BE152" s="117">
        <f>IF(M152="snížená",J152,0)</f>
        <v>0</v>
      </c>
      <c r="BF152" s="117">
        <f>IF(M152="zákl. přenesená",J152,0)</f>
        <v>0</v>
      </c>
      <c r="BG152" s="117">
        <f>IF(M152="sníž. přenesená",J152,0)</f>
        <v>0</v>
      </c>
      <c r="BH152" s="117">
        <f>IF(M152="nulová",J152,0)</f>
        <v>0</v>
      </c>
      <c r="BI152" s="16" t="s">
        <v>19</v>
      </c>
      <c r="BJ152" s="117">
        <f>ROUND(I152*H152,2)</f>
        <v>0</v>
      </c>
      <c r="BK152" s="16" t="s">
        <v>85</v>
      </c>
      <c r="BL152" s="116" t="s">
        <v>139</v>
      </c>
    </row>
    <row r="153" spans="2:64" s="12" customFormat="1" ht="12.75">
      <c r="B153" s="118"/>
      <c r="C153" s="130"/>
      <c r="D153" s="147"/>
      <c r="E153" s="181">
        <v>1021</v>
      </c>
      <c r="F153" s="193" t="s">
        <v>1327</v>
      </c>
      <c r="G153" s="183" t="s">
        <v>181</v>
      </c>
      <c r="H153" s="184">
        <v>4</v>
      </c>
      <c r="I153" s="304">
        <v>0</v>
      </c>
      <c r="J153" s="186">
        <f t="shared" si="0"/>
        <v>0</v>
      </c>
      <c r="S153" s="120"/>
      <c r="AS153" s="119" t="s">
        <v>129</v>
      </c>
      <c r="AT153" s="119" t="s">
        <v>81</v>
      </c>
      <c r="AU153" s="12" t="s">
        <v>19</v>
      </c>
      <c r="AV153" s="12" t="s">
        <v>31</v>
      </c>
      <c r="AW153" s="12" t="s">
        <v>75</v>
      </c>
      <c r="AX153" s="119" t="s">
        <v>125</v>
      </c>
    </row>
    <row r="154" spans="2:64" s="13" customFormat="1">
      <c r="B154" s="121"/>
      <c r="C154" s="130"/>
      <c r="D154" s="180"/>
      <c r="E154" s="181"/>
      <c r="F154" s="193"/>
      <c r="G154" s="183"/>
      <c r="H154" s="184"/>
      <c r="I154" s="301"/>
      <c r="J154" s="186"/>
      <c r="S154" s="123"/>
      <c r="AS154" s="122" t="s">
        <v>129</v>
      </c>
      <c r="AT154" s="122" t="s">
        <v>81</v>
      </c>
      <c r="AU154" s="13" t="s">
        <v>81</v>
      </c>
      <c r="AV154" s="13" t="s">
        <v>31</v>
      </c>
      <c r="AW154" s="13" t="s">
        <v>75</v>
      </c>
      <c r="AX154" s="122" t="s">
        <v>125</v>
      </c>
    </row>
    <row r="155" spans="2:64" s="13" customFormat="1">
      <c r="B155" s="121"/>
      <c r="C155" s="130"/>
      <c r="D155" s="171"/>
      <c r="E155" s="181"/>
      <c r="F155" s="182" t="s">
        <v>1328</v>
      </c>
      <c r="G155" s="189"/>
      <c r="H155" s="190"/>
      <c r="I155" s="303"/>
      <c r="J155" s="192"/>
      <c r="S155" s="123"/>
      <c r="AS155" s="122" t="s">
        <v>129</v>
      </c>
      <c r="AT155" s="122" t="s">
        <v>81</v>
      </c>
      <c r="AU155" s="13" t="s">
        <v>81</v>
      </c>
      <c r="AV155" s="13" t="s">
        <v>31</v>
      </c>
      <c r="AW155" s="13" t="s">
        <v>75</v>
      </c>
      <c r="AX155" s="122" t="s">
        <v>125</v>
      </c>
    </row>
    <row r="156" spans="2:64" s="13" customFormat="1" ht="22.5">
      <c r="B156" s="121"/>
      <c r="C156" s="130"/>
      <c r="D156" s="172"/>
      <c r="E156" s="181">
        <v>1022</v>
      </c>
      <c r="F156" s="193" t="s">
        <v>1329</v>
      </c>
      <c r="G156" s="183" t="s">
        <v>181</v>
      </c>
      <c r="H156" s="184">
        <v>1</v>
      </c>
      <c r="I156" s="304">
        <v>0</v>
      </c>
      <c r="J156" s="186">
        <f>H156*I156</f>
        <v>0</v>
      </c>
      <c r="S156" s="123"/>
      <c r="AS156" s="122" t="s">
        <v>129</v>
      </c>
      <c r="AT156" s="122" t="s">
        <v>81</v>
      </c>
      <c r="AU156" s="13" t="s">
        <v>81</v>
      </c>
      <c r="AV156" s="13" t="s">
        <v>31</v>
      </c>
      <c r="AW156" s="13" t="s">
        <v>75</v>
      </c>
      <c r="AX156" s="122" t="s">
        <v>125</v>
      </c>
    </row>
    <row r="157" spans="2:64" s="13" customFormat="1">
      <c r="B157" s="121"/>
      <c r="C157" s="130"/>
      <c r="D157" s="180"/>
      <c r="E157" s="181"/>
      <c r="F157" s="193"/>
      <c r="G157" s="183"/>
      <c r="H157" s="184"/>
      <c r="I157" s="301"/>
      <c r="J157" s="186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171"/>
      <c r="E158" s="181"/>
      <c r="F158" s="182" t="s">
        <v>1330</v>
      </c>
      <c r="G158" s="189"/>
      <c r="H158" s="190"/>
      <c r="I158" s="303"/>
      <c r="J158" s="19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181">
        <v>1023</v>
      </c>
      <c r="F159" s="193" t="s">
        <v>1331</v>
      </c>
      <c r="G159" s="183" t="s">
        <v>166</v>
      </c>
      <c r="H159" s="184">
        <v>5</v>
      </c>
      <c r="I159" s="304">
        <v>0</v>
      </c>
      <c r="J159" s="186">
        <f t="shared" ref="J159:J167" si="1"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180"/>
      <c r="E160" s="181">
        <v>1024</v>
      </c>
      <c r="F160" s="193" t="s">
        <v>1332</v>
      </c>
      <c r="G160" s="183" t="s">
        <v>166</v>
      </c>
      <c r="H160" s="184">
        <v>4</v>
      </c>
      <c r="I160" s="304">
        <v>0</v>
      </c>
      <c r="J160" s="186">
        <f t="shared" si="1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171"/>
      <c r="E161" s="181">
        <v>1025</v>
      </c>
      <c r="F161" s="193" t="s">
        <v>1333</v>
      </c>
      <c r="G161" s="183" t="s">
        <v>166</v>
      </c>
      <c r="H161" s="184">
        <v>2</v>
      </c>
      <c r="I161" s="304">
        <v>0</v>
      </c>
      <c r="J161" s="186">
        <f t="shared" si="1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4" customFormat="1" ht="33.75">
      <c r="B162" s="124"/>
      <c r="C162" s="130"/>
      <c r="D162" s="172"/>
      <c r="E162" s="181">
        <v>1026</v>
      </c>
      <c r="F162" s="193" t="s">
        <v>1584</v>
      </c>
      <c r="G162" s="183" t="s">
        <v>166</v>
      </c>
      <c r="H162" s="184">
        <v>5</v>
      </c>
      <c r="I162" s="304">
        <v>0</v>
      </c>
      <c r="J162" s="186">
        <f t="shared" si="1"/>
        <v>0</v>
      </c>
      <c r="S162" s="126"/>
      <c r="AS162" s="125" t="s">
        <v>129</v>
      </c>
      <c r="AT162" s="125" t="s">
        <v>81</v>
      </c>
      <c r="AU162" s="14" t="s">
        <v>85</v>
      </c>
      <c r="AV162" s="14" t="s">
        <v>31</v>
      </c>
      <c r="AW162" s="14" t="s">
        <v>19</v>
      </c>
      <c r="AX162" s="125" t="s">
        <v>125</v>
      </c>
    </row>
    <row r="163" spans="2:64" s="1" customFormat="1" ht="33.75">
      <c r="B163" s="112"/>
      <c r="C163" s="130"/>
      <c r="D163" s="180"/>
      <c r="E163" s="181">
        <v>1027</v>
      </c>
      <c r="F163" s="193" t="s">
        <v>1585</v>
      </c>
      <c r="G163" s="183" t="s">
        <v>166</v>
      </c>
      <c r="H163" s="184">
        <v>2</v>
      </c>
      <c r="I163" s="304">
        <v>0</v>
      </c>
      <c r="J163" s="186">
        <f t="shared" si="1"/>
        <v>0</v>
      </c>
      <c r="L163" s="187" t="s">
        <v>1</v>
      </c>
      <c r="M163" s="113" t="s">
        <v>40</v>
      </c>
      <c r="O163" s="114">
        <f>N163*H163</f>
        <v>0</v>
      </c>
      <c r="P163" s="114">
        <v>0</v>
      </c>
      <c r="Q163" s="114">
        <f>P163*H163</f>
        <v>0</v>
      </c>
      <c r="R163" s="114">
        <v>6.2E-2</v>
      </c>
      <c r="S163" s="115">
        <f>R163*H163</f>
        <v>0.124</v>
      </c>
      <c r="AQ163" s="116" t="s">
        <v>85</v>
      </c>
      <c r="AS163" s="116" t="s">
        <v>126</v>
      </c>
      <c r="AT163" s="116" t="s">
        <v>81</v>
      </c>
      <c r="AX163" s="16" t="s">
        <v>125</v>
      </c>
      <c r="BD163" s="117">
        <f>IF(M163="základní",J163,0)</f>
        <v>0</v>
      </c>
      <c r="BE163" s="117">
        <f>IF(M163="snížená",J163,0)</f>
        <v>0</v>
      </c>
      <c r="BF163" s="117">
        <f>IF(M163="zákl. přenesená",J163,0)</f>
        <v>0</v>
      </c>
      <c r="BG163" s="117">
        <f>IF(M163="sníž. přenesená",J163,0)</f>
        <v>0</v>
      </c>
      <c r="BH163" s="117">
        <f>IF(M163="nulová",J163,0)</f>
        <v>0</v>
      </c>
      <c r="BI163" s="16" t="s">
        <v>19</v>
      </c>
      <c r="BJ163" s="117">
        <f>ROUND(I163*H163,2)</f>
        <v>0</v>
      </c>
      <c r="BK163" s="16" t="s">
        <v>85</v>
      </c>
      <c r="BL163" s="116" t="s">
        <v>140</v>
      </c>
    </row>
    <row r="164" spans="2:64" s="12" customFormat="1">
      <c r="B164" s="118"/>
      <c r="C164" s="130"/>
      <c r="D164" s="171"/>
      <c r="E164" s="181">
        <v>1028</v>
      </c>
      <c r="F164" s="193" t="s">
        <v>1334</v>
      </c>
      <c r="G164" s="183" t="s">
        <v>166</v>
      </c>
      <c r="H164" s="184">
        <v>6</v>
      </c>
      <c r="I164" s="304">
        <v>0</v>
      </c>
      <c r="J164" s="186">
        <f t="shared" si="1"/>
        <v>0</v>
      </c>
      <c r="S164" s="120"/>
      <c r="AS164" s="119" t="s">
        <v>129</v>
      </c>
      <c r="AT164" s="119" t="s">
        <v>81</v>
      </c>
      <c r="AU164" s="12" t="s">
        <v>19</v>
      </c>
      <c r="AV164" s="12" t="s">
        <v>31</v>
      </c>
      <c r="AW164" s="12" t="s">
        <v>75</v>
      </c>
      <c r="AX164" s="119" t="s">
        <v>125</v>
      </c>
    </row>
    <row r="165" spans="2:64" s="13" customFormat="1">
      <c r="B165" s="121"/>
      <c r="C165" s="130"/>
      <c r="D165" s="172"/>
      <c r="E165" s="181">
        <v>1029</v>
      </c>
      <c r="F165" s="193" t="s">
        <v>1335</v>
      </c>
      <c r="G165" s="183" t="s">
        <v>166</v>
      </c>
      <c r="H165" s="184">
        <v>3</v>
      </c>
      <c r="I165" s="304">
        <v>0</v>
      </c>
      <c r="J165" s="186">
        <f t="shared" si="1"/>
        <v>0</v>
      </c>
      <c r="S165" s="123"/>
      <c r="AS165" s="122" t="s">
        <v>129</v>
      </c>
      <c r="AT165" s="122" t="s">
        <v>81</v>
      </c>
      <c r="AU165" s="13" t="s">
        <v>81</v>
      </c>
      <c r="AV165" s="13" t="s">
        <v>31</v>
      </c>
      <c r="AW165" s="13" t="s">
        <v>75</v>
      </c>
      <c r="AX165" s="122" t="s">
        <v>125</v>
      </c>
    </row>
    <row r="166" spans="2:64" s="12" customFormat="1">
      <c r="B166" s="118"/>
      <c r="C166" s="130"/>
      <c r="D166" s="180"/>
      <c r="E166" s="181">
        <v>1030</v>
      </c>
      <c r="F166" s="193" t="s">
        <v>1336</v>
      </c>
      <c r="G166" s="183" t="s">
        <v>166</v>
      </c>
      <c r="H166" s="184">
        <v>2</v>
      </c>
      <c r="I166" s="304">
        <v>0</v>
      </c>
      <c r="J166" s="186">
        <f t="shared" si="1"/>
        <v>0</v>
      </c>
      <c r="S166" s="120"/>
      <c r="AS166" s="119" t="s">
        <v>129</v>
      </c>
      <c r="AT166" s="119" t="s">
        <v>81</v>
      </c>
      <c r="AU166" s="12" t="s">
        <v>19</v>
      </c>
      <c r="AV166" s="12" t="s">
        <v>31</v>
      </c>
      <c r="AW166" s="12" t="s">
        <v>75</v>
      </c>
      <c r="AX166" s="119" t="s">
        <v>125</v>
      </c>
    </row>
    <row r="167" spans="2:64" s="13" customFormat="1" ht="22.5">
      <c r="B167" s="121"/>
      <c r="C167" s="130"/>
      <c r="D167" s="180"/>
      <c r="E167" s="181">
        <v>1031</v>
      </c>
      <c r="F167" s="193" t="s">
        <v>1337</v>
      </c>
      <c r="G167" s="183" t="s">
        <v>166</v>
      </c>
      <c r="H167" s="184">
        <v>1</v>
      </c>
      <c r="I167" s="304">
        <v>0</v>
      </c>
      <c r="J167" s="186">
        <f t="shared" si="1"/>
        <v>0</v>
      </c>
      <c r="S167" s="123"/>
      <c r="AS167" s="122" t="s">
        <v>129</v>
      </c>
      <c r="AT167" s="122" t="s">
        <v>81</v>
      </c>
      <c r="AU167" s="13" t="s">
        <v>81</v>
      </c>
      <c r="AV167" s="13" t="s">
        <v>31</v>
      </c>
      <c r="AW167" s="13" t="s">
        <v>75</v>
      </c>
      <c r="AX167" s="122" t="s">
        <v>125</v>
      </c>
    </row>
    <row r="168" spans="2:64" s="12" customFormat="1">
      <c r="B168" s="118"/>
      <c r="C168" s="130"/>
      <c r="D168" s="171"/>
      <c r="E168" s="181"/>
      <c r="F168" s="193"/>
      <c r="G168" s="183"/>
      <c r="H168" s="184"/>
      <c r="I168" s="301"/>
      <c r="J168" s="186"/>
      <c r="S168" s="120"/>
      <c r="AS168" s="119" t="s">
        <v>129</v>
      </c>
      <c r="AT168" s="119" t="s">
        <v>81</v>
      </c>
      <c r="AU168" s="12" t="s">
        <v>19</v>
      </c>
      <c r="AV168" s="12" t="s">
        <v>31</v>
      </c>
      <c r="AW168" s="12" t="s">
        <v>75</v>
      </c>
      <c r="AX168" s="119" t="s">
        <v>125</v>
      </c>
    </row>
    <row r="169" spans="2:64" s="13" customFormat="1">
      <c r="B169" s="121"/>
      <c r="C169" s="130"/>
      <c r="D169" s="172"/>
      <c r="E169" s="181"/>
      <c r="F169" s="182" t="s">
        <v>1338</v>
      </c>
      <c r="G169" s="183"/>
      <c r="H169" s="184"/>
      <c r="I169" s="301"/>
      <c r="J169" s="192"/>
      <c r="S169" s="123"/>
      <c r="AS169" s="122" t="s">
        <v>129</v>
      </c>
      <c r="AT169" s="122" t="s">
        <v>81</v>
      </c>
      <c r="AU169" s="13" t="s">
        <v>81</v>
      </c>
      <c r="AV169" s="13" t="s">
        <v>31</v>
      </c>
      <c r="AW169" s="13" t="s">
        <v>75</v>
      </c>
      <c r="AX169" s="122" t="s">
        <v>125</v>
      </c>
    </row>
    <row r="170" spans="2:64" s="12" customFormat="1">
      <c r="B170" s="118"/>
      <c r="C170" s="130"/>
      <c r="D170" s="180"/>
      <c r="E170" s="181">
        <v>1032</v>
      </c>
      <c r="F170" s="193" t="s">
        <v>1339</v>
      </c>
      <c r="G170" s="183" t="s">
        <v>184</v>
      </c>
      <c r="H170" s="184">
        <v>128.19999999999999</v>
      </c>
      <c r="I170" s="304">
        <v>0</v>
      </c>
      <c r="J170" s="186">
        <f>H170*I170</f>
        <v>0</v>
      </c>
      <c r="S170" s="120"/>
      <c r="AS170" s="119" t="s">
        <v>129</v>
      </c>
      <c r="AT170" s="119" t="s">
        <v>81</v>
      </c>
      <c r="AU170" s="12" t="s">
        <v>19</v>
      </c>
      <c r="AV170" s="12" t="s">
        <v>31</v>
      </c>
      <c r="AW170" s="12" t="s">
        <v>75</v>
      </c>
      <c r="AX170" s="119" t="s">
        <v>125</v>
      </c>
    </row>
    <row r="171" spans="2:64" s="13" customFormat="1">
      <c r="B171" s="121"/>
      <c r="C171" s="130"/>
      <c r="D171" s="171"/>
      <c r="E171" s="181">
        <v>1033</v>
      </c>
      <c r="F171" s="193" t="s">
        <v>1340</v>
      </c>
      <c r="G171" s="183" t="s">
        <v>184</v>
      </c>
      <c r="H171" s="184">
        <v>78.2</v>
      </c>
      <c r="I171" s="304">
        <v>0</v>
      </c>
      <c r="J171" s="186">
        <f>H171*I171</f>
        <v>0</v>
      </c>
      <c r="S171" s="123"/>
      <c r="AS171" s="122" t="s">
        <v>129</v>
      </c>
      <c r="AT171" s="122" t="s">
        <v>81</v>
      </c>
      <c r="AU171" s="13" t="s">
        <v>81</v>
      </c>
      <c r="AV171" s="13" t="s">
        <v>31</v>
      </c>
      <c r="AW171" s="13" t="s">
        <v>75</v>
      </c>
      <c r="AX171" s="122" t="s">
        <v>125</v>
      </c>
    </row>
    <row r="172" spans="2:64" s="12" customFormat="1">
      <c r="B172" s="118"/>
      <c r="C172" s="130"/>
      <c r="D172" s="171"/>
      <c r="E172" s="181"/>
      <c r="F172" s="193"/>
      <c r="G172" s="183"/>
      <c r="H172" s="183"/>
      <c r="I172" s="185"/>
      <c r="J172" s="186"/>
      <c r="S172" s="120"/>
      <c r="AS172" s="119" t="s">
        <v>129</v>
      </c>
      <c r="AT172" s="119" t="s">
        <v>81</v>
      </c>
      <c r="AU172" s="12" t="s">
        <v>19</v>
      </c>
      <c r="AV172" s="12" t="s">
        <v>31</v>
      </c>
      <c r="AW172" s="12" t="s">
        <v>75</v>
      </c>
      <c r="AX172" s="119" t="s">
        <v>125</v>
      </c>
    </row>
    <row r="173" spans="2:64" s="13" customFormat="1">
      <c r="B173" s="121"/>
      <c r="C173" s="130"/>
      <c r="D173" s="171"/>
      <c r="E173" s="181"/>
      <c r="F173" s="538" t="s">
        <v>230</v>
      </c>
      <c r="G173" s="538"/>
      <c r="H173" s="538"/>
      <c r="I173" s="191"/>
      <c r="J173" s="192">
        <f>SUM(J131:J172)</f>
        <v>0</v>
      </c>
      <c r="S173" s="123"/>
      <c r="AS173" s="122" t="s">
        <v>129</v>
      </c>
      <c r="AT173" s="122" t="s">
        <v>81</v>
      </c>
      <c r="AU173" s="13" t="s">
        <v>81</v>
      </c>
      <c r="AV173" s="13" t="s">
        <v>31</v>
      </c>
      <c r="AW173" s="13" t="s">
        <v>75</v>
      </c>
      <c r="AX173" s="122" t="s">
        <v>125</v>
      </c>
    </row>
    <row r="174" spans="2:64" s="14" customFormat="1">
      <c r="B174" s="124"/>
      <c r="C174" s="130"/>
      <c r="D174" s="171"/>
      <c r="E174" s="198"/>
      <c r="F174" s="199"/>
      <c r="G174" s="199"/>
      <c r="H174" s="199"/>
      <c r="I174" s="200"/>
      <c r="J174" s="201"/>
      <c r="S174" s="126"/>
      <c r="AS174" s="125" t="s">
        <v>129</v>
      </c>
      <c r="AT174" s="125" t="s">
        <v>81</v>
      </c>
      <c r="AU174" s="14" t="s">
        <v>85</v>
      </c>
      <c r="AV174" s="14" t="s">
        <v>31</v>
      </c>
      <c r="AW174" s="14" t="s">
        <v>19</v>
      </c>
      <c r="AX174" s="125" t="s">
        <v>125</v>
      </c>
    </row>
    <row r="175" spans="2:64" s="11" customFormat="1">
      <c r="B175" s="106"/>
      <c r="C175" s="130"/>
      <c r="D175" s="171"/>
      <c r="E175" s="198"/>
      <c r="F175" s="202" t="s">
        <v>1341</v>
      </c>
      <c r="G175" s="203"/>
      <c r="H175" s="203"/>
      <c r="I175" s="203"/>
      <c r="J175" s="203"/>
      <c r="O175" s="108">
        <f>SUM(O176:O179)</f>
        <v>0</v>
      </c>
      <c r="Q175" s="108">
        <f>SUM(Q176:Q179)</f>
        <v>0</v>
      </c>
      <c r="S175" s="109">
        <f>SUM(S176:S179)</f>
        <v>0</v>
      </c>
      <c r="AQ175" s="107" t="s">
        <v>19</v>
      </c>
      <c r="AS175" s="110" t="s">
        <v>74</v>
      </c>
      <c r="AT175" s="110" t="s">
        <v>19</v>
      </c>
      <c r="AX175" s="107" t="s">
        <v>125</v>
      </c>
      <c r="BJ175" s="111">
        <f>SUM(BJ176:BJ179)</f>
        <v>0</v>
      </c>
    </row>
    <row r="176" spans="2:64" s="1" customFormat="1" ht="12">
      <c r="B176" s="112"/>
      <c r="C176" s="130"/>
      <c r="D176" s="171"/>
      <c r="E176" s="198"/>
      <c r="F176" s="202"/>
      <c r="G176" s="203"/>
      <c r="H176" s="203"/>
      <c r="I176" s="203"/>
      <c r="J176" s="203"/>
      <c r="L176" s="187" t="s">
        <v>1</v>
      </c>
      <c r="M176" s="113" t="s">
        <v>40</v>
      </c>
      <c r="O176" s="114">
        <f>N176*H176</f>
        <v>0</v>
      </c>
      <c r="P176" s="114">
        <v>0</v>
      </c>
      <c r="Q176" s="114">
        <f>P176*H176</f>
        <v>0</v>
      </c>
      <c r="R176" s="114">
        <v>0</v>
      </c>
      <c r="S176" s="115">
        <f>R176*H176</f>
        <v>0</v>
      </c>
      <c r="AQ176" s="116" t="s">
        <v>85</v>
      </c>
      <c r="AS176" s="116" t="s">
        <v>126</v>
      </c>
      <c r="AT176" s="116" t="s">
        <v>81</v>
      </c>
      <c r="AX176" s="16" t="s">
        <v>125</v>
      </c>
      <c r="BD176" s="117">
        <f>IF(M176="základní",J176,0)</f>
        <v>0</v>
      </c>
      <c r="BE176" s="117">
        <f>IF(M176="snížená",J176,0)</f>
        <v>0</v>
      </c>
      <c r="BF176" s="117">
        <f>IF(M176="zákl. přenesená",J176,0)</f>
        <v>0</v>
      </c>
      <c r="BG176" s="117">
        <f>IF(M176="sníž. přenesená",J176,0)</f>
        <v>0</v>
      </c>
      <c r="BH176" s="117">
        <f>IF(M176="nulová",J176,0)</f>
        <v>0</v>
      </c>
      <c r="BI176" s="16" t="s">
        <v>19</v>
      </c>
      <c r="BJ176" s="117">
        <f>ROUND(I176*H176,2)</f>
        <v>0</v>
      </c>
      <c r="BK176" s="16" t="s">
        <v>85</v>
      </c>
      <c r="BL176" s="116" t="s">
        <v>143</v>
      </c>
    </row>
    <row r="177" spans="2:64" s="1" customFormat="1" ht="12">
      <c r="B177" s="112"/>
      <c r="C177" s="130"/>
      <c r="D177" s="171"/>
      <c r="E177" s="198"/>
      <c r="F177" s="204" t="s">
        <v>1342</v>
      </c>
      <c r="G177" s="204"/>
      <c r="H177" s="205"/>
      <c r="I177" s="205"/>
      <c r="J177" s="205"/>
      <c r="L177" s="187" t="s">
        <v>1</v>
      </c>
      <c r="M177" s="113" t="s">
        <v>40</v>
      </c>
      <c r="O177" s="114">
        <f>N177*H177</f>
        <v>0</v>
      </c>
      <c r="P177" s="114">
        <v>0</v>
      </c>
      <c r="Q177" s="114">
        <f>P177*H177</f>
        <v>0</v>
      </c>
      <c r="R177" s="114">
        <v>0</v>
      </c>
      <c r="S177" s="115">
        <f>R177*H177</f>
        <v>0</v>
      </c>
      <c r="AQ177" s="116" t="s">
        <v>85</v>
      </c>
      <c r="AS177" s="116" t="s">
        <v>126</v>
      </c>
      <c r="AT177" s="116" t="s">
        <v>81</v>
      </c>
      <c r="AX177" s="16" t="s">
        <v>125</v>
      </c>
      <c r="BD177" s="117">
        <f>IF(M177="základní",J177,0)</f>
        <v>0</v>
      </c>
      <c r="BE177" s="117">
        <f>IF(M177="snížená",J177,0)</f>
        <v>0</v>
      </c>
      <c r="BF177" s="117">
        <f>IF(M177="zákl. přenesená",J177,0)</f>
        <v>0</v>
      </c>
      <c r="BG177" s="117">
        <f>IF(M177="sníž. přenesená",J177,0)</f>
        <v>0</v>
      </c>
      <c r="BH177" s="117">
        <f>IF(M177="nulová",J177,0)</f>
        <v>0</v>
      </c>
      <c r="BI177" s="16" t="s">
        <v>19</v>
      </c>
      <c r="BJ177" s="117">
        <f>ROUND(I177*H177,2)</f>
        <v>0</v>
      </c>
      <c r="BK177" s="16" t="s">
        <v>85</v>
      </c>
      <c r="BL177" s="116" t="s">
        <v>145</v>
      </c>
    </row>
    <row r="178" spans="2:64" s="1" customFormat="1" ht="12">
      <c r="B178" s="112"/>
      <c r="C178" s="130"/>
      <c r="D178" s="172"/>
      <c r="E178" s="198"/>
      <c r="F178" s="206" t="s">
        <v>1343</v>
      </c>
      <c r="G178" s="206"/>
      <c r="H178" s="206"/>
      <c r="I178" s="206"/>
      <c r="J178" s="206"/>
      <c r="L178" s="187" t="s">
        <v>1</v>
      </c>
      <c r="M178" s="113" t="s">
        <v>40</v>
      </c>
      <c r="O178" s="114">
        <f>N178*H178</f>
        <v>0</v>
      </c>
      <c r="P178" s="114">
        <v>0</v>
      </c>
      <c r="Q178" s="114">
        <f>P178*H178</f>
        <v>0</v>
      </c>
      <c r="R178" s="114">
        <v>0</v>
      </c>
      <c r="S178" s="115">
        <f>R178*H178</f>
        <v>0</v>
      </c>
      <c r="AQ178" s="116" t="s">
        <v>85</v>
      </c>
      <c r="AS178" s="116" t="s">
        <v>126</v>
      </c>
      <c r="AT178" s="116" t="s">
        <v>81</v>
      </c>
      <c r="AX178" s="16" t="s">
        <v>125</v>
      </c>
      <c r="BD178" s="117">
        <f>IF(M178="základní",J178,0)</f>
        <v>0</v>
      </c>
      <c r="BE178" s="117">
        <f>IF(M178="snížená",J178,0)</f>
        <v>0</v>
      </c>
      <c r="BF178" s="117">
        <f>IF(M178="zákl. přenesená",J178,0)</f>
        <v>0</v>
      </c>
      <c r="BG178" s="117">
        <f>IF(M178="sníž. přenesená",J178,0)</f>
        <v>0</v>
      </c>
      <c r="BH178" s="117">
        <f>IF(M178="nulová",J178,0)</f>
        <v>0</v>
      </c>
      <c r="BI178" s="16" t="s">
        <v>19</v>
      </c>
      <c r="BJ178" s="117">
        <f>ROUND(I178*H178,2)</f>
        <v>0</v>
      </c>
      <c r="BK178" s="16" t="s">
        <v>85</v>
      </c>
      <c r="BL178" s="116" t="s">
        <v>147</v>
      </c>
    </row>
    <row r="179" spans="2:64" s="1" customFormat="1" ht="12">
      <c r="B179" s="112"/>
      <c r="C179" s="130"/>
      <c r="D179" s="180"/>
      <c r="E179" s="198"/>
      <c r="F179" s="204" t="s">
        <v>1344</v>
      </c>
      <c r="G179" s="205"/>
      <c r="H179" s="205"/>
      <c r="I179" s="205"/>
      <c r="J179" s="205"/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148</v>
      </c>
    </row>
    <row r="180" spans="2:64" s="11" customFormat="1">
      <c r="B180" s="106"/>
      <c r="C180" s="130"/>
      <c r="D180" s="171"/>
      <c r="E180" s="198"/>
      <c r="F180" s="206" t="s">
        <v>1345</v>
      </c>
      <c r="G180" s="206"/>
      <c r="H180" s="206"/>
      <c r="I180" s="206"/>
      <c r="J180" s="206"/>
      <c r="O180" s="108" t="e">
        <f>O181+O202+#REF!+O236</f>
        <v>#REF!</v>
      </c>
      <c r="Q180" s="108" t="e">
        <f>Q181+Q202+#REF!+Q236</f>
        <v>#REF!</v>
      </c>
      <c r="S180" s="109" t="e">
        <f>S181+S202+#REF!+S236</f>
        <v>#REF!</v>
      </c>
      <c r="AQ180" s="107" t="s">
        <v>81</v>
      </c>
      <c r="AS180" s="110" t="s">
        <v>74</v>
      </c>
      <c r="AT180" s="110" t="s">
        <v>75</v>
      </c>
      <c r="AX180" s="107" t="s">
        <v>125</v>
      </c>
      <c r="BJ180" s="111" t="e">
        <f>BJ181+BJ202+#REF!+BJ236</f>
        <v>#REF!</v>
      </c>
    </row>
    <row r="181" spans="2:64" s="11" customFormat="1">
      <c r="B181" s="106"/>
      <c r="C181" s="130"/>
      <c r="D181" s="172"/>
      <c r="E181" s="198"/>
      <c r="F181" s="204" t="s">
        <v>1346</v>
      </c>
      <c r="G181" s="205"/>
      <c r="H181" s="205"/>
      <c r="I181" s="205"/>
      <c r="J181" s="205"/>
      <c r="O181" s="108">
        <f>SUM(O182:O201)</f>
        <v>0</v>
      </c>
      <c r="Q181" s="108">
        <f>SUM(Q182:Q201)</f>
        <v>1.4E-3</v>
      </c>
      <c r="S181" s="109">
        <f>SUM(S182:S201)</f>
        <v>2.5375000000000005</v>
      </c>
      <c r="AQ181" s="107" t="s">
        <v>81</v>
      </c>
      <c r="AS181" s="110" t="s">
        <v>74</v>
      </c>
      <c r="AT181" s="110" t="s">
        <v>19</v>
      </c>
      <c r="AX181" s="107" t="s">
        <v>125</v>
      </c>
      <c r="BJ181" s="111">
        <f>SUM(BJ182:BJ201)</f>
        <v>0</v>
      </c>
    </row>
    <row r="182" spans="2:64" s="1" customFormat="1" ht="12">
      <c r="B182" s="112"/>
      <c r="C182" s="130"/>
      <c r="D182" s="180"/>
      <c r="E182" s="198"/>
      <c r="F182" s="204" t="s">
        <v>1347</v>
      </c>
      <c r="G182" s="203"/>
      <c r="H182" s="203"/>
      <c r="I182" s="203"/>
      <c r="J182" s="203"/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1.721E-2</v>
      </c>
      <c r="S182" s="115">
        <f>R182*H182</f>
        <v>0</v>
      </c>
      <c r="AQ182" s="116" t="s">
        <v>152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152</v>
      </c>
      <c r="BL182" s="116" t="s">
        <v>153</v>
      </c>
    </row>
    <row r="183" spans="2:64" s="12" customFormat="1">
      <c r="B183" s="118"/>
      <c r="C183" s="130"/>
      <c r="D183" s="171"/>
      <c r="E183" s="198"/>
      <c r="F183" s="204" t="s">
        <v>1348</v>
      </c>
      <c r="G183" s="203"/>
      <c r="H183" s="203"/>
      <c r="I183" s="203"/>
      <c r="J183" s="203"/>
      <c r="S183" s="120"/>
      <c r="AS183" s="119" t="s">
        <v>129</v>
      </c>
      <c r="AT183" s="119" t="s">
        <v>81</v>
      </c>
      <c r="AU183" s="12" t="s">
        <v>19</v>
      </c>
      <c r="AV183" s="12" t="s">
        <v>31</v>
      </c>
      <c r="AW183" s="12" t="s">
        <v>75</v>
      </c>
      <c r="AX183" s="119" t="s">
        <v>125</v>
      </c>
    </row>
    <row r="184" spans="2:64" s="13" customFormat="1">
      <c r="B184" s="121"/>
      <c r="C184" s="130"/>
      <c r="D184" s="172"/>
      <c r="E184" s="198"/>
      <c r="F184" s="206" t="s">
        <v>1349</v>
      </c>
      <c r="G184" s="203"/>
      <c r="H184" s="203"/>
      <c r="I184" s="203"/>
      <c r="J184" s="203"/>
      <c r="S184" s="123"/>
      <c r="AS184" s="122" t="s">
        <v>129</v>
      </c>
      <c r="AT184" s="122" t="s">
        <v>81</v>
      </c>
      <c r="AU184" s="13" t="s">
        <v>81</v>
      </c>
      <c r="AV184" s="13" t="s">
        <v>31</v>
      </c>
      <c r="AW184" s="13" t="s">
        <v>75</v>
      </c>
      <c r="AX184" s="122" t="s">
        <v>125</v>
      </c>
    </row>
    <row r="185" spans="2:64" s="14" customFormat="1">
      <c r="B185" s="124"/>
      <c r="C185" s="130"/>
      <c r="D185" s="180"/>
      <c r="E185" s="198"/>
      <c r="F185" s="204" t="s">
        <v>1350</v>
      </c>
      <c r="G185" s="203"/>
      <c r="H185" s="203"/>
      <c r="I185" s="203"/>
      <c r="J185" s="203"/>
      <c r="S185" s="126"/>
      <c r="AS185" s="125" t="s">
        <v>129</v>
      </c>
      <c r="AT185" s="125" t="s">
        <v>81</v>
      </c>
      <c r="AU185" s="14" t="s">
        <v>85</v>
      </c>
      <c r="AV185" s="14" t="s">
        <v>31</v>
      </c>
      <c r="AW185" s="14" t="s">
        <v>19</v>
      </c>
      <c r="AX185" s="125" t="s">
        <v>125</v>
      </c>
    </row>
    <row r="186" spans="2:64" s="1" customFormat="1" ht="12">
      <c r="B186" s="112"/>
      <c r="C186" s="130"/>
      <c r="D186" s="171"/>
      <c r="E186" s="198"/>
      <c r="F186" s="204" t="s">
        <v>1351</v>
      </c>
      <c r="G186" s="203"/>
      <c r="H186" s="203"/>
      <c r="I186" s="203"/>
      <c r="J186" s="203"/>
      <c r="L186" s="187" t="s">
        <v>1</v>
      </c>
      <c r="M186" s="113" t="s">
        <v>40</v>
      </c>
      <c r="O186" s="114">
        <f>N186*H186</f>
        <v>0</v>
      </c>
      <c r="P186" s="114">
        <v>0</v>
      </c>
      <c r="Q186" s="114">
        <f>P186*H186</f>
        <v>0</v>
      </c>
      <c r="R186" s="114">
        <v>1.065E-2</v>
      </c>
      <c r="S186" s="115">
        <f>R186*H186</f>
        <v>0</v>
      </c>
      <c r="AQ186" s="116" t="s">
        <v>152</v>
      </c>
      <c r="AS186" s="116" t="s">
        <v>126</v>
      </c>
      <c r="AT186" s="116" t="s">
        <v>81</v>
      </c>
      <c r="AX186" s="16" t="s">
        <v>125</v>
      </c>
      <c r="BD186" s="117">
        <f>IF(M186="základní",J186,0)</f>
        <v>0</v>
      </c>
      <c r="BE186" s="117">
        <f>IF(M186="snížená",J186,0)</f>
        <v>0</v>
      </c>
      <c r="BF186" s="117">
        <f>IF(M186="zákl. přenesená",J186,0)</f>
        <v>0</v>
      </c>
      <c r="BG186" s="117">
        <f>IF(M186="sníž. přenesená",J186,0)</f>
        <v>0</v>
      </c>
      <c r="BH186" s="117">
        <f>IF(M186="nulová",J186,0)</f>
        <v>0</v>
      </c>
      <c r="BI186" s="16" t="s">
        <v>19</v>
      </c>
      <c r="BJ186" s="117">
        <f>ROUND(I186*H186,2)</f>
        <v>0</v>
      </c>
      <c r="BK186" s="16" t="s">
        <v>152</v>
      </c>
      <c r="BL186" s="116" t="s">
        <v>154</v>
      </c>
    </row>
    <row r="187" spans="2:64" s="1" customFormat="1" ht="12">
      <c r="B187" s="112"/>
      <c r="C187" s="130"/>
      <c r="D187" s="171"/>
      <c r="E187" s="198"/>
      <c r="F187" s="204"/>
      <c r="G187" s="203"/>
      <c r="H187" s="203"/>
      <c r="I187" s="203"/>
      <c r="J187" s="203"/>
      <c r="L187" s="187"/>
      <c r="M187" s="113"/>
      <c r="O187" s="114"/>
      <c r="P187" s="114"/>
      <c r="Q187" s="114"/>
      <c r="R187" s="114"/>
      <c r="S187" s="115"/>
      <c r="AQ187" s="116"/>
      <c r="AS187" s="116"/>
      <c r="AT187" s="116"/>
      <c r="AX187" s="16"/>
      <c r="BD187" s="117"/>
      <c r="BE187" s="117"/>
      <c r="BF187" s="117"/>
      <c r="BG187" s="117"/>
      <c r="BH187" s="117"/>
      <c r="BI187" s="16"/>
      <c r="BJ187" s="117"/>
      <c r="BK187" s="16"/>
      <c r="BL187" s="116"/>
    </row>
    <row r="188" spans="2:64" s="1" customFormat="1" ht="26.45" customHeight="1">
      <c r="B188" s="112"/>
      <c r="C188" s="130"/>
      <c r="D188" s="180"/>
      <c r="E188" s="181"/>
      <c r="F188" s="182" t="s">
        <v>1387</v>
      </c>
      <c r="G188" s="183"/>
      <c r="H188" s="184"/>
      <c r="I188" s="185"/>
      <c r="J188" s="186"/>
      <c r="L188" s="187" t="s">
        <v>1</v>
      </c>
      <c r="M188" s="113" t="s">
        <v>40</v>
      </c>
      <c r="O188" s="114">
        <f>N188*H188</f>
        <v>0</v>
      </c>
      <c r="P188" s="114">
        <v>1.2E-4</v>
      </c>
      <c r="Q188" s="114">
        <f>P188*H188</f>
        <v>0</v>
      </c>
      <c r="R188" s="114">
        <v>0.23</v>
      </c>
      <c r="S188" s="115">
        <f>R188*H188</f>
        <v>0</v>
      </c>
      <c r="AQ188" s="116" t="s">
        <v>85</v>
      </c>
      <c r="AS188" s="116" t="s">
        <v>126</v>
      </c>
      <c r="AT188" s="116" t="s">
        <v>81</v>
      </c>
      <c r="AX188" s="16" t="s">
        <v>125</v>
      </c>
      <c r="BD188" s="117">
        <f>IF(M188="základní",J188,0)</f>
        <v>0</v>
      </c>
      <c r="BE188" s="117">
        <f>IF(M188="snížená",J188,0)</f>
        <v>0</v>
      </c>
      <c r="BF188" s="117">
        <f>IF(M188="zákl. přenesená",J188,0)</f>
        <v>0</v>
      </c>
      <c r="BG188" s="117">
        <f>IF(M188="sníž. přenesená",J188,0)</f>
        <v>0</v>
      </c>
      <c r="BH188" s="117">
        <f>IF(M188="nulová",J188,0)</f>
        <v>0</v>
      </c>
      <c r="BI188" s="16" t="s">
        <v>19</v>
      </c>
      <c r="BJ188" s="117">
        <f>ROUND(I188*H188,2)</f>
        <v>0</v>
      </c>
      <c r="BK188" s="16" t="s">
        <v>85</v>
      </c>
      <c r="BL188" s="116" t="s">
        <v>128</v>
      </c>
    </row>
    <row r="189" spans="2:64" s="12" customFormat="1">
      <c r="B189" s="118"/>
      <c r="C189" s="130"/>
      <c r="D189" s="171"/>
      <c r="E189" s="188"/>
      <c r="F189" s="182" t="s">
        <v>1305</v>
      </c>
      <c r="G189" s="189"/>
      <c r="H189" s="190"/>
      <c r="I189" s="191"/>
      <c r="J189" s="192"/>
      <c r="S189" s="120"/>
      <c r="AS189" s="119" t="s">
        <v>129</v>
      </c>
      <c r="AT189" s="119" t="s">
        <v>81</v>
      </c>
      <c r="AU189" s="12" t="s">
        <v>19</v>
      </c>
      <c r="AV189" s="12" t="s">
        <v>31</v>
      </c>
      <c r="AW189" s="12" t="s">
        <v>75</v>
      </c>
      <c r="AX189" s="119" t="s">
        <v>125</v>
      </c>
    </row>
    <row r="190" spans="2:64" s="12" customFormat="1">
      <c r="B190" s="118"/>
      <c r="C190" s="130"/>
      <c r="D190" s="171"/>
      <c r="E190" s="181">
        <v>1034</v>
      </c>
      <c r="F190" s="193" t="s">
        <v>1306</v>
      </c>
      <c r="G190" s="183" t="s">
        <v>137</v>
      </c>
      <c r="H190" s="184">
        <f>14*0.5*1.6</f>
        <v>11.200000000000001</v>
      </c>
      <c r="I190" s="304">
        <v>0</v>
      </c>
      <c r="J190" s="186">
        <f>H190*I190</f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171"/>
      <c r="E191" s="181">
        <v>1035</v>
      </c>
      <c r="F191" s="193" t="s">
        <v>1307</v>
      </c>
      <c r="G191" s="183" t="s">
        <v>137</v>
      </c>
      <c r="H191" s="184">
        <f>14*0.5*0.1</f>
        <v>0.70000000000000007</v>
      </c>
      <c r="I191" s="304">
        <v>0</v>
      </c>
      <c r="J191" s="186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4" customFormat="1">
      <c r="B192" s="124"/>
      <c r="C192" s="130"/>
      <c r="D192" s="172"/>
      <c r="E192" s="181">
        <v>1036</v>
      </c>
      <c r="F192" s="193" t="s">
        <v>1308</v>
      </c>
      <c r="G192" s="183" t="s">
        <v>137</v>
      </c>
      <c r="H192" s="184">
        <f>14*0.5*0.25</f>
        <v>1.75</v>
      </c>
      <c r="I192" s="304">
        <v>0</v>
      </c>
      <c r="J192" s="186">
        <f>H192*I192</f>
        <v>0</v>
      </c>
      <c r="S192" s="126"/>
      <c r="AS192" s="125" t="s">
        <v>129</v>
      </c>
      <c r="AT192" s="125" t="s">
        <v>81</v>
      </c>
      <c r="AU192" s="14" t="s">
        <v>85</v>
      </c>
      <c r="AV192" s="14" t="s">
        <v>31</v>
      </c>
      <c r="AW192" s="14" t="s">
        <v>19</v>
      </c>
      <c r="AX192" s="125" t="s">
        <v>125</v>
      </c>
    </row>
    <row r="193" spans="2:64" s="1" customFormat="1" ht="12">
      <c r="B193" s="112"/>
      <c r="C193" s="130"/>
      <c r="D193" s="180"/>
      <c r="E193" s="181">
        <v>1037</v>
      </c>
      <c r="F193" s="193" t="s">
        <v>1309</v>
      </c>
      <c r="G193" s="183" t="s">
        <v>137</v>
      </c>
      <c r="H193" s="184">
        <f>H190-H191-H192</f>
        <v>8.7500000000000018</v>
      </c>
      <c r="I193" s="304">
        <v>0</v>
      </c>
      <c r="J193" s="186">
        <f>H193*I193</f>
        <v>0</v>
      </c>
      <c r="L193" s="187" t="s">
        <v>1</v>
      </c>
      <c r="M193" s="113" t="s">
        <v>40</v>
      </c>
      <c r="O193" s="114">
        <f>N193*H193</f>
        <v>0</v>
      </c>
      <c r="P193" s="114">
        <v>0</v>
      </c>
      <c r="Q193" s="114">
        <f>P193*H193</f>
        <v>0</v>
      </c>
      <c r="R193" s="114">
        <v>0.28999999999999998</v>
      </c>
      <c r="S193" s="115">
        <f>R193*H193</f>
        <v>2.5375000000000005</v>
      </c>
      <c r="AQ193" s="116" t="s">
        <v>85</v>
      </c>
      <c r="AS193" s="116" t="s">
        <v>126</v>
      </c>
      <c r="AT193" s="116" t="s">
        <v>81</v>
      </c>
      <c r="AX193" s="16" t="s">
        <v>125</v>
      </c>
      <c r="BD193" s="117">
        <f>IF(M193="základní",J193,0)</f>
        <v>0</v>
      </c>
      <c r="BE193" s="117">
        <f>IF(M193="snížená",J193,0)</f>
        <v>0</v>
      </c>
      <c r="BF193" s="117">
        <f>IF(M193="zákl. přenesená",J193,0)</f>
        <v>0</v>
      </c>
      <c r="BG193" s="117">
        <f>IF(M193="sníž. přenesená",J193,0)</f>
        <v>0</v>
      </c>
      <c r="BH193" s="117">
        <f>IF(M193="nulová",J193,0)</f>
        <v>0</v>
      </c>
      <c r="BI193" s="16" t="s">
        <v>19</v>
      </c>
      <c r="BJ193" s="117">
        <f>ROUND(I193*H193,2)</f>
        <v>0</v>
      </c>
      <c r="BK193" s="16" t="s">
        <v>85</v>
      </c>
      <c r="BL193" s="116" t="s">
        <v>131</v>
      </c>
    </row>
    <row r="194" spans="2:64" s="13" customFormat="1">
      <c r="B194" s="121"/>
      <c r="C194" s="130"/>
      <c r="D194" s="171"/>
      <c r="E194" s="181">
        <v>1038</v>
      </c>
      <c r="F194" s="193" t="s">
        <v>1310</v>
      </c>
      <c r="G194" s="183" t="s">
        <v>137</v>
      </c>
      <c r="H194" s="184">
        <f>H190-H193</f>
        <v>2.4499999999999993</v>
      </c>
      <c r="I194" s="304">
        <v>0</v>
      </c>
      <c r="J194" s="186">
        <f>H194*I194</f>
        <v>0</v>
      </c>
      <c r="S194" s="123"/>
      <c r="AS194" s="122" t="s">
        <v>129</v>
      </c>
      <c r="AT194" s="122" t="s">
        <v>81</v>
      </c>
      <c r="AU194" s="13" t="s">
        <v>81</v>
      </c>
      <c r="AV194" s="13" t="s">
        <v>31</v>
      </c>
      <c r="AW194" s="13" t="s">
        <v>19</v>
      </c>
      <c r="AX194" s="122" t="s">
        <v>125</v>
      </c>
    </row>
    <row r="195" spans="2:64" s="11" customFormat="1">
      <c r="B195" s="106"/>
      <c r="C195" s="130"/>
      <c r="D195" s="171"/>
      <c r="E195" s="181"/>
      <c r="F195" s="193"/>
      <c r="G195" s="183"/>
      <c r="H195" s="184"/>
      <c r="I195" s="301"/>
      <c r="J195" s="186"/>
      <c r="O195" s="108">
        <f>SUM(O196:O198)</f>
        <v>0</v>
      </c>
      <c r="Q195" s="108">
        <f>SUM(Q196:Q198)</f>
        <v>0</v>
      </c>
      <c r="S195" s="109">
        <f>SUM(S196:S198)</f>
        <v>0</v>
      </c>
      <c r="AQ195" s="107" t="s">
        <v>19</v>
      </c>
      <c r="AS195" s="110" t="s">
        <v>74</v>
      </c>
      <c r="AT195" s="110" t="s">
        <v>19</v>
      </c>
      <c r="AX195" s="107" t="s">
        <v>125</v>
      </c>
      <c r="BJ195" s="111">
        <f>SUM(BJ196:BJ198)</f>
        <v>0</v>
      </c>
    </row>
    <row r="196" spans="2:64" s="1" customFormat="1" ht="12">
      <c r="B196" s="112"/>
      <c r="C196" s="130"/>
      <c r="D196" s="171"/>
      <c r="E196" s="181"/>
      <c r="F196" s="182" t="s">
        <v>1311</v>
      </c>
      <c r="G196" s="183"/>
      <c r="H196" s="184"/>
      <c r="I196" s="301"/>
      <c r="J196" s="192"/>
      <c r="L196" s="187" t="s">
        <v>1</v>
      </c>
      <c r="M196" s="113" t="s">
        <v>40</v>
      </c>
      <c r="O196" s="114">
        <f>N196*H196</f>
        <v>0</v>
      </c>
      <c r="P196" s="114">
        <v>0</v>
      </c>
      <c r="Q196" s="114">
        <f>P196*H196</f>
        <v>0</v>
      </c>
      <c r="R196" s="114">
        <v>0</v>
      </c>
      <c r="S196" s="115">
        <f>R196*H196</f>
        <v>0</v>
      </c>
      <c r="AQ196" s="116" t="s">
        <v>85</v>
      </c>
      <c r="AS196" s="116" t="s">
        <v>126</v>
      </c>
      <c r="AT196" s="116" t="s">
        <v>81</v>
      </c>
      <c r="AX196" s="16" t="s">
        <v>125</v>
      </c>
      <c r="BD196" s="117">
        <f>IF(M196="základní",J196,0)</f>
        <v>0</v>
      </c>
      <c r="BE196" s="117">
        <f>IF(M196="snížená",J196,0)</f>
        <v>0</v>
      </c>
      <c r="BF196" s="117">
        <f>IF(M196="zákl. přenesená",J196,0)</f>
        <v>0</v>
      </c>
      <c r="BG196" s="117">
        <f>IF(M196="sníž. přenesená",J196,0)</f>
        <v>0</v>
      </c>
      <c r="BH196" s="117">
        <f>IF(M196="nulová",J196,0)</f>
        <v>0</v>
      </c>
      <c r="BI196" s="16" t="s">
        <v>19</v>
      </c>
      <c r="BJ196" s="117">
        <f>ROUND(I196*H196,2)</f>
        <v>0</v>
      </c>
      <c r="BK196" s="16" t="s">
        <v>85</v>
      </c>
      <c r="BL196" s="116" t="s">
        <v>133</v>
      </c>
    </row>
    <row r="197" spans="2:64" s="1" customFormat="1" ht="12">
      <c r="B197" s="112"/>
      <c r="C197" s="130"/>
      <c r="D197" s="171"/>
      <c r="E197" s="181">
        <v>1036</v>
      </c>
      <c r="F197" s="193" t="s">
        <v>1641</v>
      </c>
      <c r="G197" s="183" t="s">
        <v>184</v>
      </c>
      <c r="H197" s="184">
        <f>20.5+20.5+3+3</f>
        <v>47</v>
      </c>
      <c r="I197" s="304">
        <v>0</v>
      </c>
      <c r="J197" s="186">
        <f>H197*I197</f>
        <v>0</v>
      </c>
      <c r="L197" s="187" t="s">
        <v>1</v>
      </c>
      <c r="M197" s="113" t="s">
        <v>40</v>
      </c>
      <c r="O197" s="114">
        <f>N197*H197</f>
        <v>0</v>
      </c>
      <c r="P197" s="114">
        <v>0</v>
      </c>
      <c r="Q197" s="114">
        <f>P197*H197</f>
        <v>0</v>
      </c>
      <c r="R197" s="114">
        <v>0</v>
      </c>
      <c r="S197" s="115">
        <f>R197*H197</f>
        <v>0</v>
      </c>
      <c r="AQ197" s="116" t="s">
        <v>85</v>
      </c>
      <c r="AS197" s="116" t="s">
        <v>126</v>
      </c>
      <c r="AT197" s="116" t="s">
        <v>81</v>
      </c>
      <c r="AX197" s="16" t="s">
        <v>125</v>
      </c>
      <c r="BD197" s="117">
        <f>IF(M197="základní",J197,0)</f>
        <v>0</v>
      </c>
      <c r="BE197" s="117">
        <f>IF(M197="snížená",J197,0)</f>
        <v>0</v>
      </c>
      <c r="BF197" s="117">
        <f>IF(M197="zákl. přenesená",J197,0)</f>
        <v>0</v>
      </c>
      <c r="BG197" s="117">
        <f>IF(M197="sníž. přenesená",J197,0)</f>
        <v>0</v>
      </c>
      <c r="BH197" s="117">
        <f>IF(M197="nulová",J197,0)</f>
        <v>0</v>
      </c>
      <c r="BI197" s="16" t="s">
        <v>19</v>
      </c>
      <c r="BJ197" s="117">
        <f>ROUND(I197*H197,2)</f>
        <v>0</v>
      </c>
      <c r="BK197" s="16" t="s">
        <v>85</v>
      </c>
      <c r="BL197" s="116" t="s">
        <v>134</v>
      </c>
    </row>
    <row r="198" spans="2:64" s="1" customFormat="1" ht="12">
      <c r="B198" s="112"/>
      <c r="C198" s="130"/>
      <c r="D198" s="171"/>
      <c r="E198" s="181">
        <v>1037</v>
      </c>
      <c r="F198" s="193" t="s">
        <v>1642</v>
      </c>
      <c r="G198" s="183" t="s">
        <v>184</v>
      </c>
      <c r="H198" s="184">
        <f>2+2+2+23.5+23.5+15.5+15.5</f>
        <v>84</v>
      </c>
      <c r="I198" s="304">
        <v>0</v>
      </c>
      <c r="J198" s="186">
        <f>H198*I198</f>
        <v>0</v>
      </c>
      <c r="L198" s="187" t="s">
        <v>1</v>
      </c>
      <c r="M198" s="113" t="s">
        <v>40</v>
      </c>
      <c r="O198" s="114">
        <f>N198*H198</f>
        <v>0</v>
      </c>
      <c r="P198" s="114">
        <v>0</v>
      </c>
      <c r="Q198" s="114">
        <f>P198*H198</f>
        <v>0</v>
      </c>
      <c r="R198" s="114">
        <v>0</v>
      </c>
      <c r="S198" s="115">
        <f>R198*H198</f>
        <v>0</v>
      </c>
      <c r="AQ198" s="116" t="s">
        <v>85</v>
      </c>
      <c r="AS198" s="116" t="s">
        <v>126</v>
      </c>
      <c r="AT198" s="116" t="s">
        <v>81</v>
      </c>
      <c r="AX198" s="16" t="s">
        <v>125</v>
      </c>
      <c r="BD198" s="117">
        <f>IF(M198="základní",J198,0)</f>
        <v>0</v>
      </c>
      <c r="BE198" s="117">
        <f>IF(M198="snížená",J198,0)</f>
        <v>0</v>
      </c>
      <c r="BF198" s="117">
        <f>IF(M198="zákl. přenesená",J198,0)</f>
        <v>0</v>
      </c>
      <c r="BG198" s="117">
        <f>IF(M198="sníž. přenesená",J198,0)</f>
        <v>0</v>
      </c>
      <c r="BH198" s="117">
        <f>IF(M198="nulová",J198,0)</f>
        <v>0</v>
      </c>
      <c r="BI198" s="16" t="s">
        <v>19</v>
      </c>
      <c r="BJ198" s="117">
        <f>ROUND(I198*H198,2)</f>
        <v>0</v>
      </c>
      <c r="BK198" s="16" t="s">
        <v>85</v>
      </c>
      <c r="BL198" s="116" t="s">
        <v>135</v>
      </c>
    </row>
    <row r="199" spans="2:64" s="11" customFormat="1">
      <c r="B199" s="106"/>
      <c r="C199" s="130"/>
      <c r="D199" s="172"/>
      <c r="E199" s="181">
        <v>1038</v>
      </c>
      <c r="F199" s="193" t="s">
        <v>1643</v>
      </c>
      <c r="G199" s="183" t="s">
        <v>184</v>
      </c>
      <c r="H199" s="184">
        <f>71.5+38.5+38.5+38.5+52.5+74</f>
        <v>313.5</v>
      </c>
      <c r="I199" s="304">
        <v>0</v>
      </c>
      <c r="J199" s="186">
        <f>H199*I199</f>
        <v>0</v>
      </c>
      <c r="O199" s="108">
        <f>SUM(O200:O209)</f>
        <v>0</v>
      </c>
      <c r="Q199" s="108">
        <f>SUM(Q200:Q209)</f>
        <v>1.4E-3</v>
      </c>
      <c r="S199" s="109">
        <f>SUM(S200:S209)</f>
        <v>0</v>
      </c>
      <c r="AQ199" s="107" t="s">
        <v>19</v>
      </c>
      <c r="AS199" s="110" t="s">
        <v>74</v>
      </c>
      <c r="AT199" s="110" t="s">
        <v>19</v>
      </c>
      <c r="AX199" s="107" t="s">
        <v>125</v>
      </c>
      <c r="BJ199" s="111">
        <f>SUM(BJ200:BJ209)</f>
        <v>0</v>
      </c>
    </row>
    <row r="200" spans="2:64" s="1" customFormat="1" ht="12">
      <c r="B200" s="112"/>
      <c r="C200" s="130"/>
      <c r="D200" s="180"/>
      <c r="E200" s="181">
        <v>1039</v>
      </c>
      <c r="F200" s="193" t="s">
        <v>1353</v>
      </c>
      <c r="G200" s="183" t="s">
        <v>184</v>
      </c>
      <c r="H200" s="184">
        <v>15.5</v>
      </c>
      <c r="I200" s="304">
        <v>0</v>
      </c>
      <c r="J200" s="186">
        <f>H200*I200</f>
        <v>0</v>
      </c>
      <c r="L200" s="187" t="s">
        <v>1</v>
      </c>
      <c r="M200" s="113" t="s">
        <v>40</v>
      </c>
      <c r="O200" s="114">
        <f>N200*H200</f>
        <v>0</v>
      </c>
      <c r="P200" s="114">
        <v>0</v>
      </c>
      <c r="Q200" s="114">
        <f>P200*H200</f>
        <v>0</v>
      </c>
      <c r="R200" s="114">
        <v>0</v>
      </c>
      <c r="S200" s="115">
        <f>R200*H200</f>
        <v>0</v>
      </c>
      <c r="AQ200" s="116" t="s">
        <v>85</v>
      </c>
      <c r="AS200" s="116" t="s">
        <v>126</v>
      </c>
      <c r="AT200" s="116" t="s">
        <v>81</v>
      </c>
      <c r="AX200" s="16" t="s">
        <v>125</v>
      </c>
      <c r="BD200" s="117">
        <f>IF(M200="základní",J200,0)</f>
        <v>0</v>
      </c>
      <c r="BE200" s="117">
        <f>IF(M200="snížená",J200,0)</f>
        <v>0</v>
      </c>
      <c r="BF200" s="117">
        <f>IF(M200="zákl. přenesená",J200,0)</f>
        <v>0</v>
      </c>
      <c r="BG200" s="117">
        <f>IF(M200="sníž. přenesená",J200,0)</f>
        <v>0</v>
      </c>
      <c r="BH200" s="117">
        <f>IF(M200="nulová",J200,0)</f>
        <v>0</v>
      </c>
      <c r="BI200" s="16" t="s">
        <v>19</v>
      </c>
      <c r="BJ200" s="117">
        <f>ROUND(I200*H200,2)</f>
        <v>0</v>
      </c>
      <c r="BK200" s="16" t="s">
        <v>85</v>
      </c>
      <c r="BL200" s="116" t="s">
        <v>136</v>
      </c>
    </row>
    <row r="201" spans="2:64" s="12" customFormat="1">
      <c r="B201" s="118"/>
      <c r="C201" s="130"/>
      <c r="D201" s="171"/>
      <c r="E201" s="181">
        <v>1040</v>
      </c>
      <c r="F201" s="193" t="s">
        <v>1354</v>
      </c>
      <c r="G201" s="183" t="s">
        <v>184</v>
      </c>
      <c r="H201" s="184">
        <v>56</v>
      </c>
      <c r="I201" s="304">
        <v>0</v>
      </c>
      <c r="J201" s="186">
        <f>H201*I201</f>
        <v>0</v>
      </c>
      <c r="S201" s="120"/>
      <c r="AS201" s="119" t="s">
        <v>129</v>
      </c>
      <c r="AT201" s="119" t="s">
        <v>81</v>
      </c>
      <c r="AU201" s="12" t="s">
        <v>19</v>
      </c>
      <c r="AV201" s="12" t="s">
        <v>31</v>
      </c>
      <c r="AW201" s="12" t="s">
        <v>75</v>
      </c>
      <c r="AX201" s="119" t="s">
        <v>125</v>
      </c>
    </row>
    <row r="202" spans="2:64" s="13" customFormat="1">
      <c r="B202" s="121"/>
      <c r="C202" s="130"/>
      <c r="D202" s="172"/>
      <c r="E202" s="181"/>
      <c r="F202" s="193"/>
      <c r="G202" s="183"/>
      <c r="H202" s="184"/>
      <c r="I202" s="301"/>
      <c r="J202" s="186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2" customFormat="1">
      <c r="B203" s="118"/>
      <c r="C203" s="130"/>
      <c r="D203" s="180"/>
      <c r="E203" s="181"/>
      <c r="F203" s="182" t="s">
        <v>1355</v>
      </c>
      <c r="G203" s="183"/>
      <c r="H203" s="184"/>
      <c r="I203" s="301"/>
      <c r="J203" s="192"/>
      <c r="S203" s="120"/>
      <c r="AS203" s="119" t="s">
        <v>129</v>
      </c>
      <c r="AT203" s="119" t="s">
        <v>81</v>
      </c>
      <c r="AU203" s="12" t="s">
        <v>19</v>
      </c>
      <c r="AV203" s="12" t="s">
        <v>31</v>
      </c>
      <c r="AW203" s="12" t="s">
        <v>75</v>
      </c>
      <c r="AX203" s="119" t="s">
        <v>125</v>
      </c>
    </row>
    <row r="204" spans="2:64" s="13" customFormat="1" ht="22.5">
      <c r="B204" s="121"/>
      <c r="C204" s="130"/>
      <c r="D204" s="180"/>
      <c r="E204" s="181">
        <v>1041</v>
      </c>
      <c r="F204" s="193" t="s">
        <v>1586</v>
      </c>
      <c r="G204" s="183" t="s">
        <v>181</v>
      </c>
      <c r="H204" s="184">
        <v>9</v>
      </c>
      <c r="I204" s="304">
        <v>0</v>
      </c>
      <c r="J204" s="186">
        <f>H204*I204</f>
        <v>0</v>
      </c>
      <c r="S204" s="123"/>
      <c r="AS204" s="122" t="s">
        <v>129</v>
      </c>
      <c r="AT204" s="122" t="s">
        <v>81</v>
      </c>
      <c r="AU204" s="13" t="s">
        <v>81</v>
      </c>
      <c r="AV204" s="13" t="s">
        <v>31</v>
      </c>
      <c r="AW204" s="13" t="s">
        <v>75</v>
      </c>
      <c r="AX204" s="122" t="s">
        <v>125</v>
      </c>
    </row>
    <row r="205" spans="2:64" s="14" customFormat="1" ht="33.75">
      <c r="B205" s="124"/>
      <c r="C205" s="130"/>
      <c r="D205" s="180"/>
      <c r="E205" s="181">
        <v>1042</v>
      </c>
      <c r="F205" s="193" t="s">
        <v>1587</v>
      </c>
      <c r="G205" s="183" t="s">
        <v>181</v>
      </c>
      <c r="H205" s="184">
        <v>6</v>
      </c>
      <c r="I205" s="304">
        <v>0</v>
      </c>
      <c r="J205" s="186">
        <f>H205*I205</f>
        <v>0</v>
      </c>
      <c r="S205" s="126"/>
      <c r="AS205" s="125" t="s">
        <v>129</v>
      </c>
      <c r="AT205" s="125" t="s">
        <v>81</v>
      </c>
      <c r="AU205" s="14" t="s">
        <v>85</v>
      </c>
      <c r="AV205" s="14" t="s">
        <v>31</v>
      </c>
      <c r="AW205" s="14" t="s">
        <v>19</v>
      </c>
      <c r="AX205" s="125" t="s">
        <v>125</v>
      </c>
    </row>
    <row r="206" spans="2:64" s="1" customFormat="1" ht="22.5">
      <c r="B206" s="112"/>
      <c r="C206" s="130"/>
      <c r="D206" s="171"/>
      <c r="E206" s="181">
        <v>1043</v>
      </c>
      <c r="F206" s="193" t="s">
        <v>1588</v>
      </c>
      <c r="G206" s="183" t="s">
        <v>181</v>
      </c>
      <c r="H206" s="184">
        <v>1</v>
      </c>
      <c r="I206" s="304">
        <v>0</v>
      </c>
      <c r="J206" s="186">
        <f>H206*I206</f>
        <v>0</v>
      </c>
      <c r="L206" s="187" t="s">
        <v>1</v>
      </c>
      <c r="M206" s="113" t="s">
        <v>40</v>
      </c>
      <c r="O206" s="114">
        <f>N206*H206</f>
        <v>0</v>
      </c>
      <c r="P206" s="114">
        <v>1.4E-3</v>
      </c>
      <c r="Q206" s="114">
        <f>P206*H206</f>
        <v>1.4E-3</v>
      </c>
      <c r="R206" s="114">
        <v>0</v>
      </c>
      <c r="S206" s="115">
        <f>R206*H206</f>
        <v>0</v>
      </c>
      <c r="AQ206" s="116" t="s">
        <v>85</v>
      </c>
      <c r="AS206" s="116" t="s">
        <v>126</v>
      </c>
      <c r="AT206" s="116" t="s">
        <v>81</v>
      </c>
      <c r="AX206" s="16" t="s">
        <v>125</v>
      </c>
      <c r="BD206" s="117">
        <f>IF(M206="základní",J206,0)</f>
        <v>0</v>
      </c>
      <c r="BE206" s="117">
        <f>IF(M206="snížená",J206,0)</f>
        <v>0</v>
      </c>
      <c r="BF206" s="117">
        <f>IF(M206="zákl. přenesená",J206,0)</f>
        <v>0</v>
      </c>
      <c r="BG206" s="117">
        <f>IF(M206="sníž. přenesená",J206,0)</f>
        <v>0</v>
      </c>
      <c r="BH206" s="117">
        <f>IF(M206="nulová",J206,0)</f>
        <v>0</v>
      </c>
      <c r="BI206" s="16" t="s">
        <v>19</v>
      </c>
      <c r="BJ206" s="117">
        <f>ROUND(I206*H206,2)</f>
        <v>0</v>
      </c>
      <c r="BK206" s="16" t="s">
        <v>85</v>
      </c>
      <c r="BL206" s="116" t="s">
        <v>138</v>
      </c>
    </row>
    <row r="207" spans="2:64" s="12" customFormat="1" ht="22.5">
      <c r="B207" s="118"/>
      <c r="C207" s="130"/>
      <c r="D207" s="172"/>
      <c r="E207" s="181">
        <v>1044</v>
      </c>
      <c r="F207" s="193" t="s">
        <v>1589</v>
      </c>
      <c r="G207" s="183" t="s">
        <v>181</v>
      </c>
      <c r="H207" s="184">
        <v>6</v>
      </c>
      <c r="I207" s="304">
        <v>0</v>
      </c>
      <c r="J207" s="186">
        <f>H207*I207</f>
        <v>0</v>
      </c>
      <c r="S207" s="120"/>
      <c r="AS207" s="119" t="s">
        <v>129</v>
      </c>
      <c r="AT207" s="119" t="s">
        <v>81</v>
      </c>
      <c r="AU207" s="12" t="s">
        <v>19</v>
      </c>
      <c r="AV207" s="12" t="s">
        <v>31</v>
      </c>
      <c r="AW207" s="12" t="s">
        <v>75</v>
      </c>
      <c r="AX207" s="119" t="s">
        <v>125</v>
      </c>
    </row>
    <row r="208" spans="2:64" s="12" customFormat="1" ht="22.5">
      <c r="B208" s="118"/>
      <c r="C208" s="130"/>
      <c r="D208" s="180"/>
      <c r="E208" s="181">
        <v>1045</v>
      </c>
      <c r="F208" s="193" t="s">
        <v>1590</v>
      </c>
      <c r="G208" s="183" t="s">
        <v>181</v>
      </c>
      <c r="H208" s="184">
        <v>1</v>
      </c>
      <c r="I208" s="304">
        <v>0</v>
      </c>
      <c r="J208" s="186">
        <f>H208*I208</f>
        <v>0</v>
      </c>
      <c r="S208" s="120"/>
      <c r="AS208" s="119" t="s">
        <v>129</v>
      </c>
      <c r="AT208" s="119" t="s">
        <v>81</v>
      </c>
      <c r="AU208" s="12" t="s">
        <v>19</v>
      </c>
      <c r="AV208" s="12" t="s">
        <v>31</v>
      </c>
      <c r="AW208" s="12" t="s">
        <v>75</v>
      </c>
      <c r="AX208" s="119" t="s">
        <v>125</v>
      </c>
    </row>
    <row r="209" spans="2:64" s="13" customFormat="1">
      <c r="B209" s="121"/>
      <c r="C209" s="130"/>
      <c r="D209" s="171"/>
      <c r="E209" s="181"/>
      <c r="F209" s="193"/>
      <c r="G209" s="183"/>
      <c r="H209" s="184"/>
      <c r="I209" s="301"/>
      <c r="J209" s="186"/>
      <c r="S209" s="123"/>
      <c r="AS209" s="122" t="s">
        <v>129</v>
      </c>
      <c r="AT209" s="122" t="s">
        <v>81</v>
      </c>
      <c r="AU209" s="13" t="s">
        <v>81</v>
      </c>
      <c r="AV209" s="13" t="s">
        <v>31</v>
      </c>
      <c r="AW209" s="13" t="s">
        <v>19</v>
      </c>
      <c r="AX209" s="122" t="s">
        <v>125</v>
      </c>
    </row>
    <row r="210" spans="2:64" s="11" customFormat="1">
      <c r="B210" s="106"/>
      <c r="C210" s="130"/>
      <c r="D210" s="172"/>
      <c r="E210" s="181"/>
      <c r="F210" s="182" t="s">
        <v>1356</v>
      </c>
      <c r="G210" s="183"/>
      <c r="H210" s="184"/>
      <c r="I210" s="301"/>
      <c r="J210" s="186"/>
      <c r="O210" s="108">
        <f>SUM(O211:O233)</f>
        <v>0</v>
      </c>
      <c r="Q210" s="108">
        <f>SUM(Q211:Q233)</f>
        <v>0</v>
      </c>
      <c r="S210" s="109">
        <f>SUM(S211:S233)</f>
        <v>4.8239999999999998</v>
      </c>
      <c r="AQ210" s="107" t="s">
        <v>19</v>
      </c>
      <c r="AS210" s="110" t="s">
        <v>74</v>
      </c>
      <c r="AT210" s="110" t="s">
        <v>19</v>
      </c>
      <c r="AX210" s="107" t="s">
        <v>125</v>
      </c>
      <c r="BJ210" s="111">
        <f>SUM(BJ211:BJ233)</f>
        <v>0</v>
      </c>
    </row>
    <row r="211" spans="2:64" s="1" customFormat="1" ht="12">
      <c r="B211" s="112"/>
      <c r="C211" s="130"/>
      <c r="D211" s="180"/>
      <c r="E211" s="181">
        <v>1046</v>
      </c>
      <c r="F211" s="193" t="s">
        <v>1357</v>
      </c>
      <c r="G211" s="183" t="s">
        <v>181</v>
      </c>
      <c r="H211" s="184">
        <v>4</v>
      </c>
      <c r="I211" s="304">
        <v>0</v>
      </c>
      <c r="J211" s="186">
        <f t="shared" ref="J211:J228" si="2">H211*I211</f>
        <v>0</v>
      </c>
      <c r="L211" s="187" t="s">
        <v>1</v>
      </c>
      <c r="M211" s="113" t="s">
        <v>40</v>
      </c>
      <c r="O211" s="114">
        <f>N211*H211</f>
        <v>0</v>
      </c>
      <c r="P211" s="114">
        <v>0</v>
      </c>
      <c r="Q211" s="114">
        <f>P211*H211</f>
        <v>0</v>
      </c>
      <c r="R211" s="114">
        <v>1.175</v>
      </c>
      <c r="S211" s="115">
        <f>R211*H211</f>
        <v>4.7</v>
      </c>
      <c r="AQ211" s="116" t="s">
        <v>85</v>
      </c>
      <c r="AS211" s="116" t="s">
        <v>126</v>
      </c>
      <c r="AT211" s="116" t="s">
        <v>81</v>
      </c>
      <c r="AX211" s="16" t="s">
        <v>125</v>
      </c>
      <c r="BD211" s="117">
        <f>IF(M211="základní",J211,0)</f>
        <v>0</v>
      </c>
      <c r="BE211" s="117">
        <f>IF(M211="snížená",J211,0)</f>
        <v>0</v>
      </c>
      <c r="BF211" s="117">
        <f>IF(M211="zákl. přenesená",J211,0)</f>
        <v>0</v>
      </c>
      <c r="BG211" s="117">
        <f>IF(M211="sníž. přenesená",J211,0)</f>
        <v>0</v>
      </c>
      <c r="BH211" s="117">
        <f>IF(M211="nulová",J211,0)</f>
        <v>0</v>
      </c>
      <c r="BI211" s="16" t="s">
        <v>19</v>
      </c>
      <c r="BJ211" s="117">
        <f>ROUND(I211*H211,2)</f>
        <v>0</v>
      </c>
      <c r="BK211" s="16" t="s">
        <v>85</v>
      </c>
      <c r="BL211" s="116" t="s">
        <v>139</v>
      </c>
    </row>
    <row r="212" spans="2:64" s="12" customFormat="1" ht="12.75">
      <c r="B212" s="118"/>
      <c r="C212" s="130"/>
      <c r="D212" s="147"/>
      <c r="E212" s="181">
        <v>1047</v>
      </c>
      <c r="F212" s="193" t="s">
        <v>1358</v>
      </c>
      <c r="G212" s="183" t="s">
        <v>181</v>
      </c>
      <c r="H212" s="184">
        <v>19</v>
      </c>
      <c r="I212" s="304">
        <v>0</v>
      </c>
      <c r="J212" s="186">
        <f t="shared" si="2"/>
        <v>0</v>
      </c>
      <c r="S212" s="120"/>
      <c r="AS212" s="119" t="s">
        <v>129</v>
      </c>
      <c r="AT212" s="119" t="s">
        <v>81</v>
      </c>
      <c r="AU212" s="12" t="s">
        <v>19</v>
      </c>
      <c r="AV212" s="12" t="s">
        <v>31</v>
      </c>
      <c r="AW212" s="12" t="s">
        <v>75</v>
      </c>
      <c r="AX212" s="119" t="s">
        <v>125</v>
      </c>
    </row>
    <row r="213" spans="2:64" s="13" customFormat="1">
      <c r="B213" s="121"/>
      <c r="C213" s="130"/>
      <c r="D213" s="180"/>
      <c r="E213" s="181">
        <v>1048</v>
      </c>
      <c r="F213" s="193" t="s">
        <v>1359</v>
      </c>
      <c r="G213" s="183" t="s">
        <v>181</v>
      </c>
      <c r="H213" s="184">
        <v>2</v>
      </c>
      <c r="I213" s="304">
        <v>0</v>
      </c>
      <c r="J213" s="186">
        <f t="shared" si="2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3" customFormat="1">
      <c r="B214" s="121"/>
      <c r="C214" s="130"/>
      <c r="D214" s="171"/>
      <c r="E214" s="181">
        <v>1049</v>
      </c>
      <c r="F214" s="193" t="s">
        <v>1360</v>
      </c>
      <c r="G214" s="183" t="s">
        <v>181</v>
      </c>
      <c r="H214" s="184">
        <v>1</v>
      </c>
      <c r="I214" s="304">
        <v>0</v>
      </c>
      <c r="J214" s="186">
        <f>H214*I214</f>
        <v>0</v>
      </c>
      <c r="S214" s="123"/>
      <c r="AS214" s="122" t="s">
        <v>129</v>
      </c>
      <c r="AT214" s="122" t="s">
        <v>81</v>
      </c>
      <c r="AU214" s="13" t="s">
        <v>81</v>
      </c>
      <c r="AV214" s="13" t="s">
        <v>31</v>
      </c>
      <c r="AW214" s="13" t="s">
        <v>75</v>
      </c>
      <c r="AX214" s="122" t="s">
        <v>125</v>
      </c>
    </row>
    <row r="215" spans="2:64" s="13" customFormat="1">
      <c r="B215" s="121"/>
      <c r="C215" s="130"/>
      <c r="D215" s="172"/>
      <c r="E215" s="181">
        <v>1050</v>
      </c>
      <c r="F215" s="193" t="s">
        <v>1361</v>
      </c>
      <c r="G215" s="183" t="s">
        <v>181</v>
      </c>
      <c r="H215" s="184">
        <v>1</v>
      </c>
      <c r="I215" s="304">
        <v>0</v>
      </c>
      <c r="J215" s="186">
        <f t="shared" si="2"/>
        <v>0</v>
      </c>
      <c r="S215" s="123"/>
      <c r="AS215" s="122" t="s">
        <v>129</v>
      </c>
      <c r="AT215" s="122" t="s">
        <v>81</v>
      </c>
      <c r="AU215" s="13" t="s">
        <v>81</v>
      </c>
      <c r="AV215" s="13" t="s">
        <v>31</v>
      </c>
      <c r="AW215" s="13" t="s">
        <v>75</v>
      </c>
      <c r="AX215" s="122" t="s">
        <v>125</v>
      </c>
    </row>
    <row r="216" spans="2:64" s="13" customFormat="1">
      <c r="B216" s="121"/>
      <c r="C216" s="130"/>
      <c r="D216" s="180"/>
      <c r="E216" s="181">
        <v>1051</v>
      </c>
      <c r="F216" s="193" t="s">
        <v>1362</v>
      </c>
      <c r="G216" s="183" t="s">
        <v>181</v>
      </c>
      <c r="H216" s="184">
        <v>1</v>
      </c>
      <c r="I216" s="304">
        <v>0</v>
      </c>
      <c r="J216" s="186">
        <f>H216*I216</f>
        <v>0</v>
      </c>
      <c r="S216" s="123"/>
      <c r="AS216" s="122" t="s">
        <v>129</v>
      </c>
      <c r="AT216" s="122" t="s">
        <v>81</v>
      </c>
      <c r="AU216" s="13" t="s">
        <v>81</v>
      </c>
      <c r="AV216" s="13" t="s">
        <v>31</v>
      </c>
      <c r="AW216" s="13" t="s">
        <v>75</v>
      </c>
      <c r="AX216" s="122" t="s">
        <v>125</v>
      </c>
    </row>
    <row r="217" spans="2:64" s="13" customFormat="1">
      <c r="B217" s="121"/>
      <c r="C217" s="130"/>
      <c r="D217" s="171"/>
      <c r="E217" s="181">
        <v>1052</v>
      </c>
      <c r="F217" s="193" t="s">
        <v>1363</v>
      </c>
      <c r="G217" s="183" t="s">
        <v>181</v>
      </c>
      <c r="H217" s="184">
        <v>32</v>
      </c>
      <c r="I217" s="304">
        <v>0</v>
      </c>
      <c r="J217" s="186">
        <f t="shared" si="2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130"/>
      <c r="D218" s="172"/>
      <c r="E218" s="181">
        <v>1053</v>
      </c>
      <c r="F218" s="193" t="s">
        <v>1364</v>
      </c>
      <c r="G218" s="183" t="s">
        <v>181</v>
      </c>
      <c r="H218" s="184">
        <v>9</v>
      </c>
      <c r="I218" s="304">
        <v>0</v>
      </c>
      <c r="J218" s="186">
        <f t="shared" si="2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130"/>
      <c r="D219" s="180"/>
      <c r="E219" s="181">
        <v>1054</v>
      </c>
      <c r="F219" s="193" t="s">
        <v>1365</v>
      </c>
      <c r="G219" s="183" t="s">
        <v>181</v>
      </c>
      <c r="H219" s="184">
        <v>1</v>
      </c>
      <c r="I219" s="304">
        <v>0</v>
      </c>
      <c r="J219" s="186">
        <f t="shared" si="2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130"/>
      <c r="D220" s="171"/>
      <c r="E220" s="181">
        <v>1055</v>
      </c>
      <c r="F220" s="193" t="s">
        <v>1366</v>
      </c>
      <c r="G220" s="183" t="s">
        <v>181</v>
      </c>
      <c r="H220" s="184">
        <v>1</v>
      </c>
      <c r="I220" s="304">
        <v>0</v>
      </c>
      <c r="J220" s="186">
        <f t="shared" si="2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4" customFormat="1">
      <c r="B221" s="124"/>
      <c r="C221" s="130"/>
      <c r="D221" s="172"/>
      <c r="E221" s="181">
        <v>1056</v>
      </c>
      <c r="F221" s="193" t="s">
        <v>1367</v>
      </c>
      <c r="G221" s="183" t="s">
        <v>181</v>
      </c>
      <c r="H221" s="184">
        <v>1</v>
      </c>
      <c r="I221" s="304">
        <v>0</v>
      </c>
      <c r="J221" s="186">
        <f t="shared" si="2"/>
        <v>0</v>
      </c>
      <c r="S221" s="126"/>
      <c r="AS221" s="125" t="s">
        <v>129</v>
      </c>
      <c r="AT221" s="125" t="s">
        <v>81</v>
      </c>
      <c r="AU221" s="14" t="s">
        <v>85</v>
      </c>
      <c r="AV221" s="14" t="s">
        <v>31</v>
      </c>
      <c r="AW221" s="14" t="s">
        <v>19</v>
      </c>
      <c r="AX221" s="125" t="s">
        <v>125</v>
      </c>
    </row>
    <row r="222" spans="2:64" s="1" customFormat="1" ht="12">
      <c r="B222" s="112"/>
      <c r="C222" s="130"/>
      <c r="D222" s="180"/>
      <c r="E222" s="181">
        <v>1057</v>
      </c>
      <c r="F222" s="193" t="s">
        <v>1368</v>
      </c>
      <c r="G222" s="183" t="s">
        <v>181</v>
      </c>
      <c r="H222" s="184">
        <v>2</v>
      </c>
      <c r="I222" s="304">
        <v>0</v>
      </c>
      <c r="J222" s="186">
        <f t="shared" si="2"/>
        <v>0</v>
      </c>
      <c r="L222" s="187" t="s">
        <v>1</v>
      </c>
      <c r="M222" s="113" t="s">
        <v>40</v>
      </c>
      <c r="O222" s="114">
        <f>N222*H222</f>
        <v>0</v>
      </c>
      <c r="P222" s="114">
        <v>0</v>
      </c>
      <c r="Q222" s="114">
        <f>P222*H222</f>
        <v>0</v>
      </c>
      <c r="R222" s="114">
        <v>6.2E-2</v>
      </c>
      <c r="S222" s="115">
        <f>R222*H222</f>
        <v>0.124</v>
      </c>
      <c r="AQ222" s="116" t="s">
        <v>85</v>
      </c>
      <c r="AS222" s="116" t="s">
        <v>126</v>
      </c>
      <c r="AT222" s="116" t="s">
        <v>81</v>
      </c>
      <c r="AX222" s="16" t="s">
        <v>125</v>
      </c>
      <c r="BD222" s="117">
        <f>IF(M222="základní",J222,0)</f>
        <v>0</v>
      </c>
      <c r="BE222" s="117">
        <f>IF(M222="snížená",J222,0)</f>
        <v>0</v>
      </c>
      <c r="BF222" s="117">
        <f>IF(M222="zákl. přenesená",J222,0)</f>
        <v>0</v>
      </c>
      <c r="BG222" s="117">
        <f>IF(M222="sníž. přenesená",J222,0)</f>
        <v>0</v>
      </c>
      <c r="BH222" s="117">
        <f>IF(M222="nulová",J222,0)</f>
        <v>0</v>
      </c>
      <c r="BI222" s="16" t="s">
        <v>19</v>
      </c>
      <c r="BJ222" s="117">
        <f>ROUND(I222*H222,2)</f>
        <v>0</v>
      </c>
      <c r="BK222" s="16" t="s">
        <v>85</v>
      </c>
      <c r="BL222" s="116" t="s">
        <v>140</v>
      </c>
    </row>
    <row r="223" spans="2:64" s="12" customFormat="1">
      <c r="B223" s="118"/>
      <c r="C223" s="130"/>
      <c r="D223" s="171"/>
      <c r="E223" s="181">
        <v>1058</v>
      </c>
      <c r="F223" s="193" t="s">
        <v>1369</v>
      </c>
      <c r="G223" s="183" t="s">
        <v>181</v>
      </c>
      <c r="H223" s="184">
        <v>2</v>
      </c>
      <c r="I223" s="304">
        <v>0</v>
      </c>
      <c r="J223" s="186">
        <f t="shared" si="2"/>
        <v>0</v>
      </c>
      <c r="S223" s="120"/>
      <c r="AS223" s="119" t="s">
        <v>129</v>
      </c>
      <c r="AT223" s="119" t="s">
        <v>81</v>
      </c>
      <c r="AU223" s="12" t="s">
        <v>19</v>
      </c>
      <c r="AV223" s="12" t="s">
        <v>31</v>
      </c>
      <c r="AW223" s="12" t="s">
        <v>75</v>
      </c>
      <c r="AX223" s="119" t="s">
        <v>125</v>
      </c>
    </row>
    <row r="224" spans="2:64" s="13" customFormat="1">
      <c r="B224" s="121"/>
      <c r="C224" s="130"/>
      <c r="D224" s="172"/>
      <c r="E224" s="181">
        <v>1059</v>
      </c>
      <c r="F224" s="193" t="s">
        <v>1370</v>
      </c>
      <c r="G224" s="183" t="s">
        <v>181</v>
      </c>
      <c r="H224" s="184">
        <v>1</v>
      </c>
      <c r="I224" s="304">
        <v>0</v>
      </c>
      <c r="J224" s="186">
        <f t="shared" si="2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2" customFormat="1" ht="22.5">
      <c r="B225" s="118"/>
      <c r="C225" s="130"/>
      <c r="D225" s="180"/>
      <c r="E225" s="181">
        <v>1060</v>
      </c>
      <c r="F225" s="193" t="s">
        <v>1371</v>
      </c>
      <c r="G225" s="183" t="s">
        <v>181</v>
      </c>
      <c r="H225" s="184">
        <v>1</v>
      </c>
      <c r="I225" s="304">
        <v>0</v>
      </c>
      <c r="J225" s="186">
        <f t="shared" si="2"/>
        <v>0</v>
      </c>
      <c r="S225" s="120"/>
      <c r="AS225" s="119" t="s">
        <v>129</v>
      </c>
      <c r="AT225" s="119" t="s">
        <v>81</v>
      </c>
      <c r="AU225" s="12" t="s">
        <v>19</v>
      </c>
      <c r="AV225" s="12" t="s">
        <v>31</v>
      </c>
      <c r="AW225" s="12" t="s">
        <v>75</v>
      </c>
      <c r="AX225" s="119" t="s">
        <v>125</v>
      </c>
    </row>
    <row r="226" spans="2:64" s="13" customFormat="1">
      <c r="B226" s="121"/>
      <c r="C226" s="130"/>
      <c r="D226" s="180"/>
      <c r="E226" s="181">
        <v>1061</v>
      </c>
      <c r="F226" s="193" t="s">
        <v>1372</v>
      </c>
      <c r="G226" s="183" t="s">
        <v>181</v>
      </c>
      <c r="H226" s="184">
        <v>10</v>
      </c>
      <c r="I226" s="304">
        <v>0</v>
      </c>
      <c r="J226" s="186">
        <f t="shared" si="2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>
      <c r="B227" s="118"/>
      <c r="C227" s="130"/>
      <c r="D227" s="171"/>
      <c r="E227" s="181">
        <v>1062</v>
      </c>
      <c r="F227" s="193" t="s">
        <v>1373</v>
      </c>
      <c r="G227" s="183" t="s">
        <v>181</v>
      </c>
      <c r="H227" s="184">
        <v>3</v>
      </c>
      <c r="I227" s="304">
        <v>0</v>
      </c>
      <c r="J227" s="186">
        <f t="shared" si="2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3" customFormat="1">
      <c r="B228" s="121"/>
      <c r="C228" s="130"/>
      <c r="D228" s="172"/>
      <c r="E228" s="181">
        <v>1063</v>
      </c>
      <c r="F228" s="193" t="s">
        <v>1374</v>
      </c>
      <c r="G228" s="183" t="s">
        <v>181</v>
      </c>
      <c r="H228" s="184">
        <v>9</v>
      </c>
      <c r="I228" s="304">
        <v>0</v>
      </c>
      <c r="J228" s="186">
        <f t="shared" si="2"/>
        <v>0</v>
      </c>
      <c r="S228" s="123"/>
      <c r="AS228" s="122" t="s">
        <v>129</v>
      </c>
      <c r="AT228" s="122" t="s">
        <v>81</v>
      </c>
      <c r="AU228" s="13" t="s">
        <v>81</v>
      </c>
      <c r="AV228" s="13" t="s">
        <v>31</v>
      </c>
      <c r="AW228" s="13" t="s">
        <v>75</v>
      </c>
      <c r="AX228" s="122" t="s">
        <v>125</v>
      </c>
    </row>
    <row r="229" spans="2:64" s="12" customFormat="1">
      <c r="B229" s="118"/>
      <c r="C229" s="130"/>
      <c r="D229" s="180"/>
      <c r="E229" s="181"/>
      <c r="F229" s="193"/>
      <c r="G229" s="183"/>
      <c r="H229" s="184"/>
      <c r="I229" s="301"/>
      <c r="J229" s="186"/>
      <c r="S229" s="120"/>
      <c r="AS229" s="119" t="s">
        <v>129</v>
      </c>
      <c r="AT229" s="119" t="s">
        <v>81</v>
      </c>
      <c r="AU229" s="12" t="s">
        <v>19</v>
      </c>
      <c r="AV229" s="12" t="s">
        <v>31</v>
      </c>
      <c r="AW229" s="12" t="s">
        <v>75</v>
      </c>
      <c r="AX229" s="119" t="s">
        <v>125</v>
      </c>
    </row>
    <row r="230" spans="2:64" s="13" customFormat="1">
      <c r="B230" s="121"/>
      <c r="C230" s="130"/>
      <c r="D230" s="171"/>
      <c r="E230" s="181"/>
      <c r="F230" s="182" t="s">
        <v>1338</v>
      </c>
      <c r="G230" s="183"/>
      <c r="H230" s="184"/>
      <c r="I230" s="301"/>
      <c r="J230" s="19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2" customFormat="1">
      <c r="B231" s="118"/>
      <c r="C231" s="130"/>
      <c r="D231" s="171"/>
      <c r="E231" s="181">
        <v>1064</v>
      </c>
      <c r="F231" s="193" t="s">
        <v>1375</v>
      </c>
      <c r="G231" s="183" t="s">
        <v>181</v>
      </c>
      <c r="H231" s="184">
        <v>1</v>
      </c>
      <c r="I231" s="304">
        <v>0</v>
      </c>
      <c r="J231" s="186">
        <f t="shared" ref="J231:J240" si="3">H231*I231</f>
        <v>0</v>
      </c>
      <c r="S231" s="120"/>
      <c r="AS231" s="119" t="s">
        <v>129</v>
      </c>
      <c r="AT231" s="119" t="s">
        <v>81</v>
      </c>
      <c r="AU231" s="12" t="s">
        <v>19</v>
      </c>
      <c r="AV231" s="12" t="s">
        <v>31</v>
      </c>
      <c r="AW231" s="12" t="s">
        <v>75</v>
      </c>
      <c r="AX231" s="119" t="s">
        <v>125</v>
      </c>
    </row>
    <row r="232" spans="2:64" s="13" customFormat="1">
      <c r="B232" s="121"/>
      <c r="C232" s="130"/>
      <c r="D232" s="171"/>
      <c r="E232" s="181">
        <v>1065</v>
      </c>
      <c r="F232" s="193" t="s">
        <v>1376</v>
      </c>
      <c r="G232" s="183" t="s">
        <v>184</v>
      </c>
      <c r="H232" s="184">
        <v>24</v>
      </c>
      <c r="I232" s="304">
        <v>0</v>
      </c>
      <c r="J232" s="186">
        <f t="shared" si="3"/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4" customFormat="1">
      <c r="B233" s="124"/>
      <c r="C233" s="130"/>
      <c r="D233" s="171"/>
      <c r="E233" s="181">
        <v>1066</v>
      </c>
      <c r="F233" s="193" t="s">
        <v>1377</v>
      </c>
      <c r="G233" s="183" t="s">
        <v>184</v>
      </c>
      <c r="H233" s="184">
        <v>48</v>
      </c>
      <c r="I233" s="304">
        <v>0</v>
      </c>
      <c r="J233" s="186">
        <f t="shared" si="3"/>
        <v>0</v>
      </c>
      <c r="S233" s="126"/>
      <c r="AS233" s="125" t="s">
        <v>129</v>
      </c>
      <c r="AT233" s="125" t="s">
        <v>81</v>
      </c>
      <c r="AU233" s="14" t="s">
        <v>85</v>
      </c>
      <c r="AV233" s="14" t="s">
        <v>31</v>
      </c>
      <c r="AW233" s="14" t="s">
        <v>19</v>
      </c>
      <c r="AX233" s="125" t="s">
        <v>125</v>
      </c>
    </row>
    <row r="234" spans="2:64" s="11" customFormat="1">
      <c r="B234" s="106"/>
      <c r="C234" s="130"/>
      <c r="D234" s="171"/>
      <c r="E234" s="181">
        <v>1067</v>
      </c>
      <c r="F234" s="193" t="s">
        <v>1378</v>
      </c>
      <c r="G234" s="183" t="s">
        <v>184</v>
      </c>
      <c r="H234" s="184">
        <v>71.5</v>
      </c>
      <c r="I234" s="304">
        <v>0</v>
      </c>
      <c r="J234" s="186">
        <f t="shared" si="3"/>
        <v>0</v>
      </c>
      <c r="O234" s="108">
        <f>SUM(O235:O238)</f>
        <v>0</v>
      </c>
      <c r="Q234" s="108">
        <f>SUM(Q235:Q238)</f>
        <v>0</v>
      </c>
      <c r="S234" s="109">
        <f>SUM(S235:S238)</f>
        <v>0</v>
      </c>
      <c r="AQ234" s="107" t="s">
        <v>19</v>
      </c>
      <c r="AS234" s="110" t="s">
        <v>74</v>
      </c>
      <c r="AT234" s="110" t="s">
        <v>19</v>
      </c>
      <c r="AX234" s="107" t="s">
        <v>125</v>
      </c>
      <c r="BJ234" s="111">
        <f>SUM(BJ235:BJ238)</f>
        <v>0</v>
      </c>
    </row>
    <row r="235" spans="2:64" s="1" customFormat="1" ht="12">
      <c r="B235" s="112"/>
      <c r="C235" s="130"/>
      <c r="D235" s="171"/>
      <c r="E235" s="181">
        <v>1068</v>
      </c>
      <c r="F235" s="193"/>
      <c r="G235" s="183"/>
      <c r="H235" s="184"/>
      <c r="I235" s="301"/>
      <c r="J235" s="186"/>
      <c r="L235" s="187" t="s">
        <v>1</v>
      </c>
      <c r="M235" s="113" t="s">
        <v>40</v>
      </c>
      <c r="O235" s="114">
        <f>N235*H235</f>
        <v>0</v>
      </c>
      <c r="P235" s="114">
        <v>0</v>
      </c>
      <c r="Q235" s="114">
        <f>P235*H235</f>
        <v>0</v>
      </c>
      <c r="R235" s="114">
        <v>0</v>
      </c>
      <c r="S235" s="115">
        <f>R235*H235</f>
        <v>0</v>
      </c>
      <c r="AQ235" s="116" t="s">
        <v>85</v>
      </c>
      <c r="AS235" s="116" t="s">
        <v>126</v>
      </c>
      <c r="AT235" s="116" t="s">
        <v>81</v>
      </c>
      <c r="AX235" s="16" t="s">
        <v>125</v>
      </c>
      <c r="BD235" s="117">
        <f>IF(M235="základní",J235,0)</f>
        <v>0</v>
      </c>
      <c r="BE235" s="117">
        <f>IF(M235="snížená",J235,0)</f>
        <v>0</v>
      </c>
      <c r="BF235" s="117">
        <f>IF(M235="zákl. přenesená",J235,0)</f>
        <v>0</v>
      </c>
      <c r="BG235" s="117">
        <f>IF(M235="sníž. přenesená",J235,0)</f>
        <v>0</v>
      </c>
      <c r="BH235" s="117">
        <f>IF(M235="nulová",J235,0)</f>
        <v>0</v>
      </c>
      <c r="BI235" s="16" t="s">
        <v>19</v>
      </c>
      <c r="BJ235" s="117">
        <f>ROUND(I235*H235,2)</f>
        <v>0</v>
      </c>
      <c r="BK235" s="16" t="s">
        <v>85</v>
      </c>
      <c r="BL235" s="116" t="s">
        <v>143</v>
      </c>
    </row>
    <row r="236" spans="2:64" s="1" customFormat="1" ht="22.5">
      <c r="B236" s="112"/>
      <c r="C236" s="130"/>
      <c r="D236" s="171"/>
      <c r="E236" s="181">
        <v>1069</v>
      </c>
      <c r="F236" s="193" t="s">
        <v>1379</v>
      </c>
      <c r="G236" s="183" t="s">
        <v>184</v>
      </c>
      <c r="H236" s="184">
        <v>28</v>
      </c>
      <c r="I236" s="304">
        <v>0</v>
      </c>
      <c r="J236" s="186">
        <f t="shared" si="3"/>
        <v>0</v>
      </c>
      <c r="L236" s="187" t="s">
        <v>1</v>
      </c>
      <c r="M236" s="113" t="s">
        <v>40</v>
      </c>
      <c r="O236" s="114">
        <f>N236*H236</f>
        <v>0</v>
      </c>
      <c r="P236" s="114">
        <v>0</v>
      </c>
      <c r="Q236" s="114">
        <f>P236*H236</f>
        <v>0</v>
      </c>
      <c r="R236" s="114">
        <v>0</v>
      </c>
      <c r="S236" s="115">
        <f>R236*H236</f>
        <v>0</v>
      </c>
      <c r="AQ236" s="116" t="s">
        <v>85</v>
      </c>
      <c r="AS236" s="116" t="s">
        <v>126</v>
      </c>
      <c r="AT236" s="116" t="s">
        <v>81</v>
      </c>
      <c r="AX236" s="16" t="s">
        <v>125</v>
      </c>
      <c r="BD236" s="117">
        <f>IF(M236="základní",J236,0)</f>
        <v>0</v>
      </c>
      <c r="BE236" s="117">
        <f>IF(M236="snížená",J236,0)</f>
        <v>0</v>
      </c>
      <c r="BF236" s="117">
        <f>IF(M236="zákl. přenesená",J236,0)</f>
        <v>0</v>
      </c>
      <c r="BG236" s="117">
        <f>IF(M236="sníž. přenesená",J236,0)</f>
        <v>0</v>
      </c>
      <c r="BH236" s="117">
        <f>IF(M236="nulová",J236,0)</f>
        <v>0</v>
      </c>
      <c r="BI236" s="16" t="s">
        <v>19</v>
      </c>
      <c r="BJ236" s="117">
        <f>ROUND(I236*H236,2)</f>
        <v>0</v>
      </c>
      <c r="BK236" s="16" t="s">
        <v>85</v>
      </c>
      <c r="BL236" s="116" t="s">
        <v>145</v>
      </c>
    </row>
    <row r="237" spans="2:64" s="1" customFormat="1" ht="22.5">
      <c r="B237" s="112"/>
      <c r="C237" s="130"/>
      <c r="D237" s="172"/>
      <c r="E237" s="181">
        <v>1070</v>
      </c>
      <c r="F237" s="193" t="s">
        <v>1380</v>
      </c>
      <c r="G237" s="183" t="s">
        <v>184</v>
      </c>
      <c r="H237" s="184">
        <v>48</v>
      </c>
      <c r="I237" s="304">
        <v>0</v>
      </c>
      <c r="J237" s="186">
        <f t="shared" si="3"/>
        <v>0</v>
      </c>
      <c r="L237" s="187" t="s">
        <v>1</v>
      </c>
      <c r="M237" s="113" t="s">
        <v>40</v>
      </c>
      <c r="O237" s="114">
        <f>N237*H237</f>
        <v>0</v>
      </c>
      <c r="P237" s="114">
        <v>0</v>
      </c>
      <c r="Q237" s="114">
        <f>P237*H237</f>
        <v>0</v>
      </c>
      <c r="R237" s="114">
        <v>0</v>
      </c>
      <c r="S237" s="115">
        <f>R237*H237</f>
        <v>0</v>
      </c>
      <c r="AQ237" s="116" t="s">
        <v>85</v>
      </c>
      <c r="AS237" s="116" t="s">
        <v>126</v>
      </c>
      <c r="AT237" s="116" t="s">
        <v>81</v>
      </c>
      <c r="AX237" s="16" t="s">
        <v>125</v>
      </c>
      <c r="BD237" s="117">
        <f>IF(M237="základní",J237,0)</f>
        <v>0</v>
      </c>
      <c r="BE237" s="117">
        <f>IF(M237="snížená",J237,0)</f>
        <v>0</v>
      </c>
      <c r="BF237" s="117">
        <f>IF(M237="zákl. přenesená",J237,0)</f>
        <v>0</v>
      </c>
      <c r="BG237" s="117">
        <f>IF(M237="sníž. přenesená",J237,0)</f>
        <v>0</v>
      </c>
      <c r="BH237" s="117">
        <f>IF(M237="nulová",J237,0)</f>
        <v>0</v>
      </c>
      <c r="BI237" s="16" t="s">
        <v>19</v>
      </c>
      <c r="BJ237" s="117">
        <f>ROUND(I237*H237,2)</f>
        <v>0</v>
      </c>
      <c r="BK237" s="16" t="s">
        <v>85</v>
      </c>
      <c r="BL237" s="116" t="s">
        <v>147</v>
      </c>
    </row>
    <row r="238" spans="2:64" s="1" customFormat="1" ht="12">
      <c r="B238" s="112"/>
      <c r="C238" s="130"/>
      <c r="D238" s="180"/>
      <c r="E238" s="181">
        <v>1071</v>
      </c>
      <c r="F238" s="193"/>
      <c r="G238" s="183"/>
      <c r="H238" s="184"/>
      <c r="I238" s="301"/>
      <c r="J238" s="186"/>
      <c r="L238" s="187" t="s">
        <v>1</v>
      </c>
      <c r="M238" s="113" t="s">
        <v>40</v>
      </c>
      <c r="O238" s="114">
        <f>N238*H238</f>
        <v>0</v>
      </c>
      <c r="P238" s="114">
        <v>0</v>
      </c>
      <c r="Q238" s="114">
        <f>P238*H238</f>
        <v>0</v>
      </c>
      <c r="R238" s="114">
        <v>0</v>
      </c>
      <c r="S238" s="115">
        <f>R238*H238</f>
        <v>0</v>
      </c>
      <c r="AQ238" s="116" t="s">
        <v>85</v>
      </c>
      <c r="AS238" s="116" t="s">
        <v>126</v>
      </c>
      <c r="AT238" s="116" t="s">
        <v>81</v>
      </c>
      <c r="AX238" s="16" t="s">
        <v>125</v>
      </c>
      <c r="BD238" s="117">
        <f>IF(M238="základní",J238,0)</f>
        <v>0</v>
      </c>
      <c r="BE238" s="117">
        <f>IF(M238="snížená",J238,0)</f>
        <v>0</v>
      </c>
      <c r="BF238" s="117">
        <f>IF(M238="zákl. přenesená",J238,0)</f>
        <v>0</v>
      </c>
      <c r="BG238" s="117">
        <f>IF(M238="sníž. přenesená",J238,0)</f>
        <v>0</v>
      </c>
      <c r="BH238" s="117">
        <f>IF(M238="nulová",J238,0)</f>
        <v>0</v>
      </c>
      <c r="BI238" s="16" t="s">
        <v>19</v>
      </c>
      <c r="BJ238" s="117">
        <f>ROUND(I238*H238,2)</f>
        <v>0</v>
      </c>
      <c r="BK238" s="16" t="s">
        <v>85</v>
      </c>
      <c r="BL238" s="116" t="s">
        <v>148</v>
      </c>
    </row>
    <row r="239" spans="2:64" s="11" customFormat="1">
      <c r="B239" s="106"/>
      <c r="C239" s="130"/>
      <c r="D239" s="171"/>
      <c r="E239" s="181">
        <v>1072</v>
      </c>
      <c r="F239" s="193" t="s">
        <v>1381</v>
      </c>
      <c r="G239" s="183" t="s">
        <v>184</v>
      </c>
      <c r="H239" s="184">
        <v>5</v>
      </c>
      <c r="I239" s="304">
        <v>0</v>
      </c>
      <c r="J239" s="186">
        <f t="shared" si="3"/>
        <v>0</v>
      </c>
      <c r="O239" s="108" t="e">
        <f>O240+O260+#REF!+O294</f>
        <v>#REF!</v>
      </c>
      <c r="Q239" s="108" t="e">
        <f>Q240+Q260+#REF!+Q294</f>
        <v>#REF!</v>
      </c>
      <c r="S239" s="109" t="e">
        <f>S240+S260+#REF!+S294</f>
        <v>#REF!</v>
      </c>
      <c r="AQ239" s="107" t="s">
        <v>81</v>
      </c>
      <c r="AS239" s="110" t="s">
        <v>74</v>
      </c>
      <c r="AT239" s="110" t="s">
        <v>75</v>
      </c>
      <c r="AX239" s="107" t="s">
        <v>125</v>
      </c>
      <c r="BJ239" s="111" t="e">
        <f>BJ240+BJ260+#REF!+BJ294</f>
        <v>#REF!</v>
      </c>
    </row>
    <row r="240" spans="2:64" s="11" customFormat="1">
      <c r="B240" s="106"/>
      <c r="C240" s="130"/>
      <c r="D240" s="172"/>
      <c r="E240" s="181">
        <v>1073</v>
      </c>
      <c r="F240" s="193" t="s">
        <v>1382</v>
      </c>
      <c r="G240" s="183" t="s">
        <v>184</v>
      </c>
      <c r="H240" s="184">
        <v>5</v>
      </c>
      <c r="I240" s="304">
        <v>0</v>
      </c>
      <c r="J240" s="186">
        <f t="shared" si="3"/>
        <v>0</v>
      </c>
      <c r="O240" s="108">
        <f>SUM(O241:O259)</f>
        <v>0</v>
      </c>
      <c r="Q240" s="108">
        <f>SUM(Q241:Q259)</f>
        <v>0</v>
      </c>
      <c r="S240" s="109">
        <f>SUM(S241:S259)</f>
        <v>1.8414699999999999</v>
      </c>
      <c r="AQ240" s="107" t="s">
        <v>81</v>
      </c>
      <c r="AS240" s="110" t="s">
        <v>74</v>
      </c>
      <c r="AT240" s="110" t="s">
        <v>19</v>
      </c>
      <c r="AX240" s="107" t="s">
        <v>125</v>
      </c>
      <c r="BJ240" s="111">
        <f>SUM(BJ241:BJ259)</f>
        <v>0</v>
      </c>
    </row>
    <row r="241" spans="2:64" s="1" customFormat="1" ht="12">
      <c r="B241" s="112"/>
      <c r="C241" s="130"/>
      <c r="D241" s="180"/>
      <c r="E241" s="181">
        <v>1074</v>
      </c>
      <c r="F241" s="193" t="s">
        <v>1383</v>
      </c>
      <c r="G241" s="183" t="s">
        <v>184</v>
      </c>
      <c r="H241" s="184">
        <v>107</v>
      </c>
      <c r="I241" s="304">
        <v>0</v>
      </c>
      <c r="J241" s="186">
        <f>H241*I241</f>
        <v>0</v>
      </c>
      <c r="L241" s="187" t="s">
        <v>1</v>
      </c>
      <c r="M241" s="113" t="s">
        <v>40</v>
      </c>
      <c r="O241" s="114">
        <f>N241*H241</f>
        <v>0</v>
      </c>
      <c r="P241" s="114">
        <v>0</v>
      </c>
      <c r="Q241" s="114">
        <f>P241*H241</f>
        <v>0</v>
      </c>
      <c r="R241" s="114">
        <v>1.721E-2</v>
      </c>
      <c r="S241" s="115">
        <f>R241*H241</f>
        <v>1.8414699999999999</v>
      </c>
      <c r="AQ241" s="116" t="s">
        <v>152</v>
      </c>
      <c r="AS241" s="116" t="s">
        <v>126</v>
      </c>
      <c r="AT241" s="116" t="s">
        <v>81</v>
      </c>
      <c r="AX241" s="16" t="s">
        <v>125</v>
      </c>
      <c r="BD241" s="117">
        <f>IF(M241="základní",J241,0)</f>
        <v>0</v>
      </c>
      <c r="BE241" s="117">
        <f>IF(M241="snížená",J241,0)</f>
        <v>0</v>
      </c>
      <c r="BF241" s="117">
        <f>IF(M241="zákl. přenesená",J241,0)</f>
        <v>0</v>
      </c>
      <c r="BG241" s="117">
        <f>IF(M241="sníž. přenesená",J241,0)</f>
        <v>0</v>
      </c>
      <c r="BH241" s="117">
        <f>IF(M241="nulová",J241,0)</f>
        <v>0</v>
      </c>
      <c r="BI241" s="16" t="s">
        <v>19</v>
      </c>
      <c r="BJ241" s="117">
        <f>ROUND(I241*H241,2)</f>
        <v>0</v>
      </c>
      <c r="BK241" s="16" t="s">
        <v>152</v>
      </c>
      <c r="BL241" s="116" t="s">
        <v>153</v>
      </c>
    </row>
    <row r="242" spans="2:64" s="12" customFormat="1">
      <c r="B242" s="118"/>
      <c r="C242" s="130"/>
      <c r="D242" s="171"/>
      <c r="E242" s="181">
        <v>1075</v>
      </c>
      <c r="F242" s="193" t="s">
        <v>1384</v>
      </c>
      <c r="G242" s="183" t="s">
        <v>184</v>
      </c>
      <c r="H242" s="184">
        <v>135</v>
      </c>
      <c r="I242" s="304">
        <v>0</v>
      </c>
      <c r="J242" s="186">
        <f>H242*I242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>
      <c r="B243" s="121"/>
      <c r="C243" s="130"/>
      <c r="D243" s="172"/>
      <c r="E243" s="181"/>
      <c r="F243" s="193"/>
      <c r="G243" s="183"/>
      <c r="H243" s="184"/>
      <c r="I243" s="302"/>
      <c r="J243" s="186"/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4" customFormat="1">
      <c r="B244" s="124"/>
      <c r="C244" s="130"/>
      <c r="D244" s="180"/>
      <c r="E244" s="181">
        <v>1077</v>
      </c>
      <c r="F244" s="193" t="s">
        <v>1385</v>
      </c>
      <c r="G244" s="183" t="s">
        <v>184</v>
      </c>
      <c r="H244" s="184">
        <f>H197+H198+H199+H200+H201</f>
        <v>516</v>
      </c>
      <c r="I244" s="304">
        <v>0</v>
      </c>
      <c r="J244" s="186">
        <f>H244*I244</f>
        <v>0</v>
      </c>
      <c r="S244" s="126"/>
      <c r="AS244" s="125" t="s">
        <v>129</v>
      </c>
      <c r="AT244" s="125" t="s">
        <v>81</v>
      </c>
      <c r="AU244" s="14" t="s">
        <v>85</v>
      </c>
      <c r="AV244" s="14" t="s">
        <v>31</v>
      </c>
      <c r="AW244" s="14" t="s">
        <v>19</v>
      </c>
      <c r="AX244" s="125" t="s">
        <v>125</v>
      </c>
    </row>
    <row r="245" spans="2:64" s="1" customFormat="1" ht="12">
      <c r="B245" s="112"/>
      <c r="C245" s="130"/>
      <c r="D245" s="171"/>
      <c r="E245" s="181"/>
      <c r="F245" s="193"/>
      <c r="G245" s="183"/>
      <c r="H245" s="183"/>
      <c r="I245" s="301"/>
      <c r="J245" s="186"/>
      <c r="L245" s="187" t="s">
        <v>1</v>
      </c>
      <c r="M245" s="113" t="s">
        <v>40</v>
      </c>
      <c r="O245" s="114">
        <f>N245*H245</f>
        <v>0</v>
      </c>
      <c r="P245" s="114">
        <v>0</v>
      </c>
      <c r="Q245" s="114">
        <f>P245*H245</f>
        <v>0</v>
      </c>
      <c r="R245" s="114">
        <v>1.065E-2</v>
      </c>
      <c r="S245" s="115">
        <f>R245*H245</f>
        <v>0</v>
      </c>
      <c r="AQ245" s="116" t="s">
        <v>152</v>
      </c>
      <c r="AS245" s="116" t="s">
        <v>126</v>
      </c>
      <c r="AT245" s="116" t="s">
        <v>81</v>
      </c>
      <c r="AX245" s="16" t="s">
        <v>125</v>
      </c>
      <c r="BD245" s="117">
        <f>IF(M245="základní",J245,0)</f>
        <v>0</v>
      </c>
      <c r="BE245" s="117">
        <f>IF(M245="snížená",J245,0)</f>
        <v>0</v>
      </c>
      <c r="BF245" s="117">
        <f>IF(M245="zákl. přenesená",J245,0)</f>
        <v>0</v>
      </c>
      <c r="BG245" s="117">
        <f>IF(M245="sníž. přenesená",J245,0)</f>
        <v>0</v>
      </c>
      <c r="BH245" s="117">
        <f>IF(M245="nulová",J245,0)</f>
        <v>0</v>
      </c>
      <c r="BI245" s="16" t="s">
        <v>19</v>
      </c>
      <c r="BJ245" s="117">
        <f>ROUND(I245*H245,2)</f>
        <v>0</v>
      </c>
      <c r="BK245" s="16" t="s">
        <v>152</v>
      </c>
      <c r="BL245" s="116" t="s">
        <v>154</v>
      </c>
    </row>
    <row r="246" spans="2:64" s="11" customFormat="1">
      <c r="B246" s="106"/>
      <c r="C246" s="130"/>
      <c r="D246" s="171"/>
      <c r="E246" s="181"/>
      <c r="F246" s="538" t="s">
        <v>230</v>
      </c>
      <c r="G246" s="538"/>
      <c r="H246" s="538"/>
      <c r="I246" s="191"/>
      <c r="J246" s="192">
        <f>SUM(J190:J244)</f>
        <v>0</v>
      </c>
      <c r="O246" s="108">
        <f>SUM(O247:O261)</f>
        <v>0</v>
      </c>
      <c r="Q246" s="108">
        <f>SUM(Q247:Q261)</f>
        <v>0</v>
      </c>
      <c r="S246" s="109">
        <f>SUM(S247:S261)</f>
        <v>0</v>
      </c>
      <c r="AQ246" s="107" t="s">
        <v>85</v>
      </c>
      <c r="AS246" s="110" t="s">
        <v>74</v>
      </c>
      <c r="AT246" s="110" t="s">
        <v>19</v>
      </c>
      <c r="AX246" s="107" t="s">
        <v>125</v>
      </c>
      <c r="BJ246" s="111">
        <f>SUM(BJ247:BJ261)</f>
        <v>0</v>
      </c>
    </row>
    <row r="247" spans="2:64" s="13" customFormat="1">
      <c r="B247" s="121"/>
      <c r="C247" s="130"/>
      <c r="D247" s="172"/>
      <c r="E247" s="198"/>
      <c r="F247" s="199"/>
      <c r="G247" s="199"/>
      <c r="H247" s="199"/>
      <c r="I247" s="200"/>
      <c r="J247" s="201"/>
      <c r="S247" s="123"/>
      <c r="AS247" s="122" t="s">
        <v>129</v>
      </c>
      <c r="AT247" s="122" t="s">
        <v>81</v>
      </c>
      <c r="AU247" s="13" t="s">
        <v>81</v>
      </c>
      <c r="AV247" s="13" t="s">
        <v>31</v>
      </c>
      <c r="AW247" s="13" t="s">
        <v>75</v>
      </c>
      <c r="AX247" s="122" t="s">
        <v>125</v>
      </c>
    </row>
    <row r="248" spans="2:64" s="12" customFormat="1" ht="12.75">
      <c r="B248" s="118"/>
      <c r="C248" s="130"/>
      <c r="D248" s="147"/>
      <c r="E248" s="207"/>
      <c r="F248" s="202" t="s">
        <v>1341</v>
      </c>
      <c r="G248" s="208"/>
      <c r="H248" s="208"/>
      <c r="I248" s="208"/>
      <c r="J248" s="208"/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2" customFormat="1">
      <c r="B249" s="118"/>
      <c r="C249" s="130"/>
      <c r="D249" s="180"/>
      <c r="E249" s="198"/>
      <c r="F249" s="202"/>
      <c r="G249" s="208"/>
      <c r="H249" s="208"/>
      <c r="I249" s="208"/>
      <c r="J249" s="208"/>
      <c r="S249" s="120"/>
      <c r="AS249" s="119" t="s">
        <v>129</v>
      </c>
      <c r="AT249" s="119" t="s">
        <v>81</v>
      </c>
      <c r="AU249" s="12" t="s">
        <v>19</v>
      </c>
      <c r="AV249" s="12" t="s">
        <v>31</v>
      </c>
      <c r="AW249" s="12" t="s">
        <v>75</v>
      </c>
      <c r="AX249" s="119" t="s">
        <v>125</v>
      </c>
    </row>
    <row r="250" spans="2:64" s="1" customFormat="1" ht="12">
      <c r="B250" s="112"/>
      <c r="C250" s="130"/>
      <c r="D250" s="180"/>
      <c r="E250" s="198"/>
      <c r="F250" s="204" t="s">
        <v>1342</v>
      </c>
      <c r="G250" s="204"/>
      <c r="H250" s="205"/>
      <c r="I250" s="205"/>
      <c r="J250" s="205"/>
      <c r="L250" s="187" t="s">
        <v>1</v>
      </c>
      <c r="M250" s="113" t="s">
        <v>40</v>
      </c>
      <c r="O250" s="114">
        <f>N250*H250</f>
        <v>0</v>
      </c>
      <c r="P250" s="114">
        <v>0</v>
      </c>
      <c r="Q250" s="114">
        <f>P250*H250</f>
        <v>0</v>
      </c>
      <c r="R250" s="114">
        <v>0</v>
      </c>
      <c r="S250" s="115">
        <f>R250*H250</f>
        <v>0</v>
      </c>
      <c r="AQ250" s="116" t="s">
        <v>165</v>
      </c>
      <c r="AS250" s="116" t="s">
        <v>126</v>
      </c>
      <c r="AT250" s="116" t="s">
        <v>81</v>
      </c>
      <c r="AX250" s="16" t="s">
        <v>125</v>
      </c>
      <c r="BD250" s="117">
        <f>IF(M250="základní",J250,0)</f>
        <v>0</v>
      </c>
      <c r="BE250" s="117">
        <f>IF(M250="snížená",J250,0)</f>
        <v>0</v>
      </c>
      <c r="BF250" s="117">
        <f>IF(M250="zákl. přenesená",J250,0)</f>
        <v>0</v>
      </c>
      <c r="BG250" s="117">
        <f>IF(M250="sníž. přenesená",J250,0)</f>
        <v>0</v>
      </c>
      <c r="BH250" s="117">
        <f>IF(M250="nulová",J250,0)</f>
        <v>0</v>
      </c>
      <c r="BI250" s="16" t="s">
        <v>19</v>
      </c>
      <c r="BJ250" s="117">
        <f>ROUND(I250*H250,2)</f>
        <v>0</v>
      </c>
      <c r="BK250" s="16" t="s">
        <v>165</v>
      </c>
      <c r="BL250" s="116" t="s">
        <v>167</v>
      </c>
    </row>
    <row r="251" spans="2:64" s="13" customFormat="1">
      <c r="B251" s="121"/>
      <c r="C251" s="130"/>
      <c r="D251" s="171"/>
      <c r="E251" s="198"/>
      <c r="F251" s="206" t="s">
        <v>1343</v>
      </c>
      <c r="G251" s="206"/>
      <c r="H251" s="206"/>
      <c r="I251" s="206"/>
      <c r="J251" s="206"/>
      <c r="S251" s="123"/>
      <c r="AS251" s="122" t="s">
        <v>129</v>
      </c>
      <c r="AT251" s="122" t="s">
        <v>81</v>
      </c>
      <c r="AU251" s="13" t="s">
        <v>81</v>
      </c>
      <c r="AV251" s="13" t="s">
        <v>31</v>
      </c>
      <c r="AW251" s="13" t="s">
        <v>75</v>
      </c>
      <c r="AX251" s="122" t="s">
        <v>125</v>
      </c>
    </row>
    <row r="252" spans="2:64" s="13" customFormat="1">
      <c r="B252" s="121"/>
      <c r="C252" s="130"/>
      <c r="D252" s="172"/>
      <c r="E252" s="198"/>
      <c r="F252" s="204" t="s">
        <v>1344</v>
      </c>
      <c r="G252" s="205"/>
      <c r="H252" s="205"/>
      <c r="I252" s="205"/>
      <c r="J252" s="205"/>
      <c r="S252" s="123"/>
      <c r="AS252" s="122" t="s">
        <v>129</v>
      </c>
      <c r="AT252" s="122" t="s">
        <v>81</v>
      </c>
      <c r="AU252" s="13" t="s">
        <v>81</v>
      </c>
      <c r="AV252" s="13" t="s">
        <v>31</v>
      </c>
      <c r="AW252" s="13" t="s">
        <v>19</v>
      </c>
      <c r="AX252" s="122" t="s">
        <v>125</v>
      </c>
    </row>
    <row r="253" spans="2:64" s="1" customFormat="1" ht="12">
      <c r="B253" s="112"/>
      <c r="C253" s="130"/>
      <c r="D253" s="180"/>
      <c r="E253" s="198"/>
      <c r="F253" s="206" t="s">
        <v>1345</v>
      </c>
      <c r="G253" s="206"/>
      <c r="H253" s="206"/>
      <c r="I253" s="206"/>
      <c r="J253" s="206"/>
      <c r="L253" s="187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168</v>
      </c>
    </row>
    <row r="254" spans="2:64" s="1" customFormat="1" ht="12">
      <c r="B254" s="112"/>
      <c r="C254" s="130"/>
      <c r="D254" s="171"/>
      <c r="E254" s="198"/>
      <c r="F254" s="204" t="s">
        <v>1346</v>
      </c>
      <c r="G254" s="205"/>
      <c r="H254" s="205"/>
      <c r="I254" s="205"/>
      <c r="J254" s="205"/>
      <c r="L254" s="187" t="s">
        <v>1</v>
      </c>
      <c r="M254" s="113" t="s">
        <v>40</v>
      </c>
      <c r="O254" s="114">
        <f>N254*H254</f>
        <v>0</v>
      </c>
      <c r="P254" s="114">
        <v>0</v>
      </c>
      <c r="Q254" s="114">
        <f>P254*H254</f>
        <v>0</v>
      </c>
      <c r="R254" s="114">
        <v>0</v>
      </c>
      <c r="S254" s="115">
        <f>R254*H254</f>
        <v>0</v>
      </c>
      <c r="AQ254" s="116" t="s">
        <v>165</v>
      </c>
      <c r="AS254" s="116" t="s">
        <v>126</v>
      </c>
      <c r="AT254" s="116" t="s">
        <v>81</v>
      </c>
      <c r="AX254" s="16" t="s">
        <v>125</v>
      </c>
      <c r="BD254" s="117">
        <f>IF(M254="základní",J254,0)</f>
        <v>0</v>
      </c>
      <c r="BE254" s="117">
        <f>IF(M254="snížená",J254,0)</f>
        <v>0</v>
      </c>
      <c r="BF254" s="117">
        <f>IF(M254="zákl. přenesená",J254,0)</f>
        <v>0</v>
      </c>
      <c r="BG254" s="117">
        <f>IF(M254="sníž. přenesená",J254,0)</f>
        <v>0</v>
      </c>
      <c r="BH254" s="117">
        <f>IF(M254="nulová",J254,0)</f>
        <v>0</v>
      </c>
      <c r="BI254" s="16" t="s">
        <v>19</v>
      </c>
      <c r="BJ254" s="117">
        <f>ROUND(I254*H254,2)</f>
        <v>0</v>
      </c>
      <c r="BK254" s="16" t="s">
        <v>165</v>
      </c>
      <c r="BL254" s="116" t="s">
        <v>169</v>
      </c>
    </row>
    <row r="255" spans="2:64" s="1" customFormat="1" ht="12">
      <c r="B255" s="112"/>
      <c r="C255" s="130"/>
      <c r="D255" s="171"/>
      <c r="E255" s="198"/>
      <c r="F255" s="204" t="s">
        <v>1347</v>
      </c>
      <c r="G255" s="208"/>
      <c r="H255" s="208"/>
      <c r="I255" s="208"/>
      <c r="J255" s="208"/>
      <c r="L255" s="187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171</v>
      </c>
    </row>
    <row r="256" spans="2:64" s="1" customFormat="1" ht="12">
      <c r="B256" s="112"/>
      <c r="C256" s="130"/>
      <c r="D256" s="172"/>
      <c r="E256" s="198"/>
      <c r="F256" s="204" t="s">
        <v>1348</v>
      </c>
      <c r="G256" s="208"/>
      <c r="H256" s="208"/>
      <c r="I256" s="208"/>
      <c r="J256" s="208"/>
      <c r="L256" s="187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172</v>
      </c>
    </row>
    <row r="257" spans="2:64" s="1" customFormat="1" ht="12">
      <c r="B257" s="112"/>
      <c r="C257" s="130"/>
      <c r="D257" s="180"/>
      <c r="E257" s="198"/>
      <c r="F257" s="206" t="s">
        <v>1386</v>
      </c>
      <c r="G257" s="208"/>
      <c r="H257" s="208"/>
      <c r="I257" s="208"/>
      <c r="J257" s="208"/>
      <c r="L257" s="187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173</v>
      </c>
    </row>
    <row r="258" spans="2:64" s="12" customFormat="1">
      <c r="B258" s="118"/>
      <c r="C258" s="130"/>
      <c r="D258" s="171"/>
      <c r="E258" s="198"/>
      <c r="F258" s="204" t="s">
        <v>1351</v>
      </c>
      <c r="G258" s="208"/>
      <c r="H258" s="208"/>
      <c r="I258" s="208"/>
      <c r="J258" s="208"/>
      <c r="S258" s="120"/>
      <c r="AS258" s="119" t="s">
        <v>129</v>
      </c>
      <c r="AT258" s="119" t="s">
        <v>81</v>
      </c>
      <c r="AU258" s="12" t="s">
        <v>19</v>
      </c>
      <c r="AV258" s="12" t="s">
        <v>31</v>
      </c>
      <c r="AW258" s="12" t="s">
        <v>75</v>
      </c>
      <c r="AX258" s="119" t="s">
        <v>125</v>
      </c>
    </row>
    <row r="259" spans="2:64" s="13" customFormat="1">
      <c r="B259" s="121"/>
      <c r="C259" s="130"/>
      <c r="D259" s="171"/>
      <c r="E259" s="198"/>
      <c r="F259" s="134"/>
      <c r="G259" s="134"/>
      <c r="H259" s="135"/>
      <c r="I259" s="136"/>
      <c r="J259" s="136"/>
      <c r="S259" s="123"/>
      <c r="AS259" s="122"/>
      <c r="AT259" s="122"/>
      <c r="AX259" s="122"/>
    </row>
    <row r="260" spans="2:64" s="1" customFormat="1" ht="26.45" customHeight="1">
      <c r="B260" s="112"/>
      <c r="C260" s="130"/>
      <c r="D260" s="180"/>
      <c r="E260" s="181"/>
      <c r="F260" s="182" t="s">
        <v>408</v>
      </c>
      <c r="G260" s="183"/>
      <c r="H260" s="184"/>
      <c r="I260" s="185"/>
      <c r="J260" s="186"/>
      <c r="L260" s="187" t="s">
        <v>1</v>
      </c>
      <c r="M260" s="113" t="s">
        <v>40</v>
      </c>
      <c r="O260" s="114">
        <f>N260*H260</f>
        <v>0</v>
      </c>
      <c r="P260" s="114">
        <v>1.2E-4</v>
      </c>
      <c r="Q260" s="114">
        <f>P260*H260</f>
        <v>0</v>
      </c>
      <c r="R260" s="114">
        <v>0.23</v>
      </c>
      <c r="S260" s="115">
        <f>R260*H260</f>
        <v>0</v>
      </c>
      <c r="AQ260" s="116" t="s">
        <v>85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85</v>
      </c>
      <c r="BL260" s="116" t="s">
        <v>128</v>
      </c>
    </row>
    <row r="261" spans="2:64" s="12" customFormat="1">
      <c r="B261" s="118"/>
      <c r="C261" s="130"/>
      <c r="D261" s="171"/>
      <c r="E261" s="188"/>
      <c r="F261" s="182" t="s">
        <v>1305</v>
      </c>
      <c r="G261" s="189"/>
      <c r="H261" s="190"/>
      <c r="I261" s="191"/>
      <c r="J261" s="19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2" customFormat="1">
      <c r="B262" s="118"/>
      <c r="C262" s="130"/>
      <c r="D262" s="171"/>
      <c r="E262" s="181">
        <v>1078</v>
      </c>
      <c r="F262" s="193" t="s">
        <v>1388</v>
      </c>
      <c r="G262" s="183" t="s">
        <v>137</v>
      </c>
      <c r="H262" s="184">
        <f>(76.3*2.9)+(9.6*4)+(76*0.5*1.2)+(12.5*0.5*0.3*5)</f>
        <v>314.64499999999998</v>
      </c>
      <c r="I262" s="304">
        <v>0</v>
      </c>
      <c r="J262" s="186">
        <f>H262*I262</f>
        <v>0</v>
      </c>
      <c r="S262" s="120"/>
      <c r="AS262" s="119" t="s">
        <v>129</v>
      </c>
      <c r="AT262" s="119" t="s">
        <v>81</v>
      </c>
      <c r="AU262" s="12" t="s">
        <v>19</v>
      </c>
      <c r="AV262" s="12" t="s">
        <v>31</v>
      </c>
      <c r="AW262" s="12" t="s">
        <v>75</v>
      </c>
      <c r="AX262" s="119" t="s">
        <v>125</v>
      </c>
    </row>
    <row r="263" spans="2:64" s="13" customFormat="1">
      <c r="B263" s="121"/>
      <c r="C263" s="130"/>
      <c r="D263" s="171"/>
      <c r="E263" s="181">
        <v>1079</v>
      </c>
      <c r="F263" s="193" t="s">
        <v>1307</v>
      </c>
      <c r="G263" s="183" t="s">
        <v>137</v>
      </c>
      <c r="H263" s="184">
        <f>(0.5*0.1*(H272+H271+H270+H269))+(9.62*0.1)+(76.3*0.1)</f>
        <v>17.292000000000002</v>
      </c>
      <c r="I263" s="304">
        <v>0</v>
      </c>
      <c r="J263" s="186">
        <f>H263*I263</f>
        <v>0</v>
      </c>
      <c r="S263" s="123"/>
      <c r="AS263" s="122" t="s">
        <v>129</v>
      </c>
      <c r="AT263" s="122" t="s">
        <v>81</v>
      </c>
      <c r="AU263" s="13" t="s">
        <v>81</v>
      </c>
      <c r="AV263" s="13" t="s">
        <v>31</v>
      </c>
      <c r="AW263" s="13" t="s">
        <v>75</v>
      </c>
      <c r="AX263" s="122" t="s">
        <v>125</v>
      </c>
    </row>
    <row r="264" spans="2:64" s="14" customFormat="1">
      <c r="B264" s="124"/>
      <c r="C264" s="130"/>
      <c r="D264" s="172"/>
      <c r="E264" s="181">
        <v>1080</v>
      </c>
      <c r="F264" s="193" t="s">
        <v>1308</v>
      </c>
      <c r="G264" s="183" t="s">
        <v>137</v>
      </c>
      <c r="H264" s="184">
        <f>(0.5*0.35*(H272+H271+H270+H269))+(76.3*0.3)+(42.4*0.3*0.65)</f>
        <v>61.607999999999997</v>
      </c>
      <c r="I264" s="304">
        <v>0</v>
      </c>
      <c r="J264" s="186">
        <f>H264*I264</f>
        <v>0</v>
      </c>
      <c r="S264" s="126"/>
      <c r="AS264" s="125" t="s">
        <v>129</v>
      </c>
      <c r="AT264" s="125" t="s">
        <v>81</v>
      </c>
      <c r="AU264" s="14" t="s">
        <v>85</v>
      </c>
      <c r="AV264" s="14" t="s">
        <v>31</v>
      </c>
      <c r="AW264" s="14" t="s">
        <v>19</v>
      </c>
      <c r="AX264" s="125" t="s">
        <v>125</v>
      </c>
    </row>
    <row r="265" spans="2:64" s="1" customFormat="1" ht="12">
      <c r="B265" s="112"/>
      <c r="C265" s="130"/>
      <c r="D265" s="180"/>
      <c r="E265" s="181">
        <v>1081</v>
      </c>
      <c r="F265" s="193" t="s">
        <v>1309</v>
      </c>
      <c r="G265" s="183" t="s">
        <v>137</v>
      </c>
      <c r="H265" s="184">
        <f>H262-H263-H264-13-41</f>
        <v>181.74499999999995</v>
      </c>
      <c r="I265" s="304">
        <v>0</v>
      </c>
      <c r="J265" s="186">
        <f>H265*I265</f>
        <v>0</v>
      </c>
      <c r="L265" s="187" t="s">
        <v>1</v>
      </c>
      <c r="M265" s="113" t="s">
        <v>40</v>
      </c>
      <c r="O265" s="114">
        <f>N265*H265</f>
        <v>0</v>
      </c>
      <c r="P265" s="114">
        <v>0</v>
      </c>
      <c r="Q265" s="114">
        <f>P265*H265</f>
        <v>0</v>
      </c>
      <c r="R265" s="114">
        <v>0.28999999999999998</v>
      </c>
      <c r="S265" s="115">
        <f>R265*H265</f>
        <v>52.706049999999983</v>
      </c>
      <c r="AQ265" s="116" t="s">
        <v>85</v>
      </c>
      <c r="AS265" s="116" t="s">
        <v>126</v>
      </c>
      <c r="AT265" s="116" t="s">
        <v>81</v>
      </c>
      <c r="AX265" s="16" t="s">
        <v>125</v>
      </c>
      <c r="BD265" s="117">
        <f>IF(M265="základní",J265,0)</f>
        <v>0</v>
      </c>
      <c r="BE265" s="117">
        <f>IF(M265="snížená",J265,0)</f>
        <v>0</v>
      </c>
      <c r="BF265" s="117">
        <f>IF(M265="zákl. přenesená",J265,0)</f>
        <v>0</v>
      </c>
      <c r="BG265" s="117">
        <f>IF(M265="sníž. přenesená",J265,0)</f>
        <v>0</v>
      </c>
      <c r="BH265" s="117">
        <f>IF(M265="nulová",J265,0)</f>
        <v>0</v>
      </c>
      <c r="BI265" s="16" t="s">
        <v>19</v>
      </c>
      <c r="BJ265" s="117">
        <f>ROUND(I265*H265,2)</f>
        <v>0</v>
      </c>
      <c r="BK265" s="16" t="s">
        <v>85</v>
      </c>
      <c r="BL265" s="116" t="s">
        <v>131</v>
      </c>
    </row>
    <row r="266" spans="2:64" s="13" customFormat="1">
      <c r="B266" s="121"/>
      <c r="C266" s="130"/>
      <c r="D266" s="171"/>
      <c r="E266" s="181">
        <v>1082</v>
      </c>
      <c r="F266" s="193" t="s">
        <v>1310</v>
      </c>
      <c r="G266" s="183" t="s">
        <v>137</v>
      </c>
      <c r="H266" s="184">
        <f>H262-H265</f>
        <v>132.90000000000003</v>
      </c>
      <c r="I266" s="304">
        <v>0</v>
      </c>
      <c r="J266" s="186">
        <f>H266*I266</f>
        <v>0</v>
      </c>
      <c r="S266" s="123"/>
      <c r="AS266" s="122" t="s">
        <v>129</v>
      </c>
      <c r="AT266" s="122" t="s">
        <v>81</v>
      </c>
      <c r="AU266" s="13" t="s">
        <v>81</v>
      </c>
      <c r="AV266" s="13" t="s">
        <v>31</v>
      </c>
      <c r="AW266" s="13" t="s">
        <v>19</v>
      </c>
      <c r="AX266" s="122" t="s">
        <v>125</v>
      </c>
    </row>
    <row r="267" spans="2:64" s="11" customFormat="1">
      <c r="B267" s="106"/>
      <c r="C267" s="130"/>
      <c r="D267" s="171"/>
      <c r="E267" s="181"/>
      <c r="F267" s="193"/>
      <c r="G267" s="183"/>
      <c r="H267" s="184"/>
      <c r="I267" s="301"/>
      <c r="J267" s="186"/>
      <c r="O267" s="108">
        <f>SUM(O268:O270)</f>
        <v>0</v>
      </c>
      <c r="Q267" s="108">
        <f>SUM(Q268:Q270)</f>
        <v>0</v>
      </c>
      <c r="S267" s="109">
        <f>SUM(S268:S270)</f>
        <v>0</v>
      </c>
      <c r="AQ267" s="107" t="s">
        <v>19</v>
      </c>
      <c r="AS267" s="110" t="s">
        <v>74</v>
      </c>
      <c r="AT267" s="110" t="s">
        <v>19</v>
      </c>
      <c r="AX267" s="107" t="s">
        <v>125</v>
      </c>
      <c r="BJ267" s="111">
        <f>SUM(BJ268:BJ270)</f>
        <v>0</v>
      </c>
    </row>
    <row r="268" spans="2:64" s="1" customFormat="1" ht="12">
      <c r="B268" s="112"/>
      <c r="C268" s="130"/>
      <c r="D268" s="171"/>
      <c r="E268" s="181"/>
      <c r="F268" s="182" t="s">
        <v>1311</v>
      </c>
      <c r="G268" s="189"/>
      <c r="H268" s="190"/>
      <c r="I268" s="303"/>
      <c r="J268" s="186"/>
      <c r="L268" s="187" t="s">
        <v>1</v>
      </c>
      <c r="M268" s="113" t="s">
        <v>40</v>
      </c>
      <c r="O268" s="114">
        <f>N268*H268</f>
        <v>0</v>
      </c>
      <c r="P268" s="114">
        <v>0</v>
      </c>
      <c r="Q268" s="114">
        <f>P268*H268</f>
        <v>0</v>
      </c>
      <c r="R268" s="114">
        <v>0</v>
      </c>
      <c r="S268" s="115">
        <f>R268*H268</f>
        <v>0</v>
      </c>
      <c r="AQ268" s="116" t="s">
        <v>85</v>
      </c>
      <c r="AS268" s="116" t="s">
        <v>126</v>
      </c>
      <c r="AT268" s="116" t="s">
        <v>81</v>
      </c>
      <c r="AX268" s="16" t="s">
        <v>125</v>
      </c>
      <c r="BD268" s="117">
        <f>IF(M268="základní",J268,0)</f>
        <v>0</v>
      </c>
      <c r="BE268" s="117">
        <f>IF(M268="snížená",J268,0)</f>
        <v>0</v>
      </c>
      <c r="BF268" s="117">
        <f>IF(M268="zákl. přenesená",J268,0)</f>
        <v>0</v>
      </c>
      <c r="BG268" s="117">
        <f>IF(M268="sníž. přenesená",J268,0)</f>
        <v>0</v>
      </c>
      <c r="BH268" s="117">
        <f>IF(M268="nulová",J268,0)</f>
        <v>0</v>
      </c>
      <c r="BI268" s="16" t="s">
        <v>19</v>
      </c>
      <c r="BJ268" s="117">
        <f>ROUND(I268*H268,2)</f>
        <v>0</v>
      </c>
      <c r="BK268" s="16" t="s">
        <v>85</v>
      </c>
      <c r="BL268" s="116" t="s">
        <v>133</v>
      </c>
    </row>
    <row r="269" spans="2:64" s="1" customFormat="1" ht="12">
      <c r="B269" s="112"/>
      <c r="C269" s="130"/>
      <c r="D269" s="171"/>
      <c r="E269" s="181">
        <v>1083</v>
      </c>
      <c r="F269" s="193" t="s">
        <v>1312</v>
      </c>
      <c r="G269" s="183" t="s">
        <v>184</v>
      </c>
      <c r="H269" s="184">
        <v>4</v>
      </c>
      <c r="I269" s="304">
        <v>0</v>
      </c>
      <c r="J269" s="186">
        <f t="shared" ref="J269:J276" si="4">H269*I269</f>
        <v>0</v>
      </c>
      <c r="L269" s="187" t="s">
        <v>1</v>
      </c>
      <c r="M269" s="113" t="s">
        <v>40</v>
      </c>
      <c r="O269" s="114">
        <f>N269*H269</f>
        <v>0</v>
      </c>
      <c r="P269" s="114">
        <v>0</v>
      </c>
      <c r="Q269" s="114">
        <f>P269*H269</f>
        <v>0</v>
      </c>
      <c r="R269" s="114">
        <v>0</v>
      </c>
      <c r="S269" s="115">
        <f>R269*H269</f>
        <v>0</v>
      </c>
      <c r="AQ269" s="116" t="s">
        <v>85</v>
      </c>
      <c r="AS269" s="116" t="s">
        <v>126</v>
      </c>
      <c r="AT269" s="116" t="s">
        <v>81</v>
      </c>
      <c r="AX269" s="16" t="s">
        <v>125</v>
      </c>
      <c r="BD269" s="117">
        <f>IF(M269="základní",J269,0)</f>
        <v>0</v>
      </c>
      <c r="BE269" s="117">
        <f>IF(M269="snížená",J269,0)</f>
        <v>0</v>
      </c>
      <c r="BF269" s="117">
        <f>IF(M269="zákl. přenesená",J269,0)</f>
        <v>0</v>
      </c>
      <c r="BG269" s="117">
        <f>IF(M269="sníž. přenesená",J269,0)</f>
        <v>0</v>
      </c>
      <c r="BH269" s="117">
        <f>IF(M269="nulová",J269,0)</f>
        <v>0</v>
      </c>
      <c r="BI269" s="16" t="s">
        <v>19</v>
      </c>
      <c r="BJ269" s="117">
        <f>ROUND(I269*H269,2)</f>
        <v>0</v>
      </c>
      <c r="BK269" s="16" t="s">
        <v>85</v>
      </c>
      <c r="BL269" s="116" t="s">
        <v>134</v>
      </c>
    </row>
    <row r="270" spans="2:64" s="1" customFormat="1" ht="12">
      <c r="B270" s="112"/>
      <c r="C270" s="130"/>
      <c r="D270" s="171"/>
      <c r="E270" s="181">
        <v>1084</v>
      </c>
      <c r="F270" s="193" t="s">
        <v>1313</v>
      </c>
      <c r="G270" s="183" t="s">
        <v>184</v>
      </c>
      <c r="H270" s="184">
        <v>95.5</v>
      </c>
      <c r="I270" s="304">
        <v>0</v>
      </c>
      <c r="J270" s="186">
        <f t="shared" si="4"/>
        <v>0</v>
      </c>
      <c r="L270" s="187" t="s">
        <v>1</v>
      </c>
      <c r="M270" s="113" t="s">
        <v>40</v>
      </c>
      <c r="O270" s="114">
        <f>N270*H270</f>
        <v>0</v>
      </c>
      <c r="P270" s="114">
        <v>0</v>
      </c>
      <c r="Q270" s="114">
        <f>P270*H270</f>
        <v>0</v>
      </c>
      <c r="R270" s="114">
        <v>0</v>
      </c>
      <c r="S270" s="115">
        <f>R270*H270</f>
        <v>0</v>
      </c>
      <c r="AQ270" s="116" t="s">
        <v>85</v>
      </c>
      <c r="AS270" s="116" t="s">
        <v>126</v>
      </c>
      <c r="AT270" s="116" t="s">
        <v>81</v>
      </c>
      <c r="AX270" s="16" t="s">
        <v>125</v>
      </c>
      <c r="BD270" s="117">
        <f>IF(M270="základní",J270,0)</f>
        <v>0</v>
      </c>
      <c r="BE270" s="117">
        <f>IF(M270="snížená",J270,0)</f>
        <v>0</v>
      </c>
      <c r="BF270" s="117">
        <f>IF(M270="zákl. přenesená",J270,0)</f>
        <v>0</v>
      </c>
      <c r="BG270" s="117">
        <f>IF(M270="sníž. přenesená",J270,0)</f>
        <v>0</v>
      </c>
      <c r="BH270" s="117">
        <f>IF(M270="nulová",J270,0)</f>
        <v>0</v>
      </c>
      <c r="BI270" s="16" t="s">
        <v>19</v>
      </c>
      <c r="BJ270" s="117">
        <f>ROUND(I270*H270,2)</f>
        <v>0</v>
      </c>
      <c r="BK270" s="16" t="s">
        <v>85</v>
      </c>
      <c r="BL270" s="116" t="s">
        <v>135</v>
      </c>
    </row>
    <row r="271" spans="2:64" s="11" customFormat="1">
      <c r="B271" s="106"/>
      <c r="C271" s="130"/>
      <c r="D271" s="172"/>
      <c r="E271" s="181">
        <v>1085</v>
      </c>
      <c r="F271" s="193" t="s">
        <v>1314</v>
      </c>
      <c r="G271" s="183" t="s">
        <v>184</v>
      </c>
      <c r="H271" s="184">
        <v>12.5</v>
      </c>
      <c r="I271" s="304">
        <v>0</v>
      </c>
      <c r="J271" s="186">
        <f t="shared" si="4"/>
        <v>0</v>
      </c>
      <c r="O271" s="108">
        <f>SUM(O272:O281)</f>
        <v>0</v>
      </c>
      <c r="Q271" s="108">
        <f>SUM(Q272:Q281)</f>
        <v>0</v>
      </c>
      <c r="S271" s="109">
        <f>SUM(S272:S281)</f>
        <v>0</v>
      </c>
      <c r="AQ271" s="107" t="s">
        <v>19</v>
      </c>
      <c r="AS271" s="110" t="s">
        <v>74</v>
      </c>
      <c r="AT271" s="110" t="s">
        <v>19</v>
      </c>
      <c r="AX271" s="107" t="s">
        <v>125</v>
      </c>
      <c r="BJ271" s="111">
        <f>SUM(BJ272:BJ281)</f>
        <v>0</v>
      </c>
    </row>
    <row r="272" spans="2:64" s="1" customFormat="1" ht="12">
      <c r="B272" s="112"/>
      <c r="C272" s="130"/>
      <c r="D272" s="180"/>
      <c r="E272" s="181">
        <v>1086</v>
      </c>
      <c r="F272" s="193" t="s">
        <v>1389</v>
      </c>
      <c r="G272" s="183" t="s">
        <v>184</v>
      </c>
      <c r="H272" s="184">
        <v>62</v>
      </c>
      <c r="I272" s="304">
        <v>0</v>
      </c>
      <c r="J272" s="186">
        <f t="shared" si="4"/>
        <v>0</v>
      </c>
      <c r="L272" s="187" t="s">
        <v>1</v>
      </c>
      <c r="M272" s="113" t="s">
        <v>40</v>
      </c>
      <c r="O272" s="114">
        <f>N272*H272</f>
        <v>0</v>
      </c>
      <c r="P272" s="114">
        <v>0</v>
      </c>
      <c r="Q272" s="114">
        <f>P272*H272</f>
        <v>0</v>
      </c>
      <c r="R272" s="114">
        <v>0</v>
      </c>
      <c r="S272" s="115">
        <f>R272*H272</f>
        <v>0</v>
      </c>
      <c r="AQ272" s="116" t="s">
        <v>85</v>
      </c>
      <c r="AS272" s="116" t="s">
        <v>126</v>
      </c>
      <c r="AT272" s="116" t="s">
        <v>81</v>
      </c>
      <c r="AX272" s="16" t="s">
        <v>125</v>
      </c>
      <c r="BD272" s="117">
        <f>IF(M272="základní",J272,0)</f>
        <v>0</v>
      </c>
      <c r="BE272" s="117">
        <f>IF(M272="snížená",J272,0)</f>
        <v>0</v>
      </c>
      <c r="BF272" s="117">
        <f>IF(M272="zákl. přenesená",J272,0)</f>
        <v>0</v>
      </c>
      <c r="BG272" s="117">
        <f>IF(M272="sníž. přenesená",J272,0)</f>
        <v>0</v>
      </c>
      <c r="BH272" s="117">
        <f>IF(M272="nulová",J272,0)</f>
        <v>0</v>
      </c>
      <c r="BI272" s="16" t="s">
        <v>19</v>
      </c>
      <c r="BJ272" s="117">
        <f>ROUND(I272*H272,2)</f>
        <v>0</v>
      </c>
      <c r="BK272" s="16" t="s">
        <v>85</v>
      </c>
      <c r="BL272" s="116" t="s">
        <v>136</v>
      </c>
    </row>
    <row r="273" spans="2:64" s="12" customFormat="1" ht="22.5">
      <c r="B273" s="118"/>
      <c r="C273" s="130"/>
      <c r="D273" s="171"/>
      <c r="E273" s="181">
        <v>1087</v>
      </c>
      <c r="F273" s="193" t="s">
        <v>1315</v>
      </c>
      <c r="G273" s="183" t="s">
        <v>184</v>
      </c>
      <c r="H273" s="184">
        <v>4</v>
      </c>
      <c r="I273" s="304">
        <v>0</v>
      </c>
      <c r="J273" s="186">
        <f t="shared" si="4"/>
        <v>0</v>
      </c>
      <c r="S273" s="120"/>
      <c r="AS273" s="119" t="s">
        <v>129</v>
      </c>
      <c r="AT273" s="119" t="s">
        <v>81</v>
      </c>
      <c r="AU273" s="12" t="s">
        <v>19</v>
      </c>
      <c r="AV273" s="12" t="s">
        <v>31</v>
      </c>
      <c r="AW273" s="12" t="s">
        <v>75</v>
      </c>
      <c r="AX273" s="119" t="s">
        <v>125</v>
      </c>
    </row>
    <row r="274" spans="2:64" s="13" customFormat="1">
      <c r="B274" s="121"/>
      <c r="C274" s="130"/>
      <c r="D274" s="172"/>
      <c r="E274" s="181">
        <v>1088</v>
      </c>
      <c r="F274" s="193" t="s">
        <v>1316</v>
      </c>
      <c r="G274" s="183" t="s">
        <v>184</v>
      </c>
      <c r="H274" s="184">
        <v>55.1</v>
      </c>
      <c r="I274" s="304">
        <v>0</v>
      </c>
      <c r="J274" s="186">
        <f t="shared" si="4"/>
        <v>0</v>
      </c>
      <c r="S274" s="123"/>
      <c r="AS274" s="122" t="s">
        <v>129</v>
      </c>
      <c r="AT274" s="122" t="s">
        <v>81</v>
      </c>
      <c r="AU274" s="13" t="s">
        <v>81</v>
      </c>
      <c r="AV274" s="13" t="s">
        <v>31</v>
      </c>
      <c r="AW274" s="13" t="s">
        <v>75</v>
      </c>
      <c r="AX274" s="122" t="s">
        <v>125</v>
      </c>
    </row>
    <row r="275" spans="2:64" s="12" customFormat="1">
      <c r="B275" s="118"/>
      <c r="C275" s="130"/>
      <c r="D275" s="180"/>
      <c r="E275" s="181">
        <v>1089</v>
      </c>
      <c r="F275" s="193" t="s">
        <v>1318</v>
      </c>
      <c r="G275" s="183" t="s">
        <v>181</v>
      </c>
      <c r="H275" s="184">
        <v>10</v>
      </c>
      <c r="I275" s="304">
        <v>0</v>
      </c>
      <c r="J275" s="186">
        <f t="shared" si="4"/>
        <v>0</v>
      </c>
      <c r="S275" s="120"/>
      <c r="AS275" s="119" t="s">
        <v>129</v>
      </c>
      <c r="AT275" s="119" t="s">
        <v>81</v>
      </c>
      <c r="AU275" s="12" t="s">
        <v>19</v>
      </c>
      <c r="AV275" s="12" t="s">
        <v>31</v>
      </c>
      <c r="AW275" s="12" t="s">
        <v>75</v>
      </c>
      <c r="AX275" s="119" t="s">
        <v>125</v>
      </c>
    </row>
    <row r="276" spans="2:64" s="13" customFormat="1">
      <c r="B276" s="121"/>
      <c r="C276" s="130"/>
      <c r="D276" s="180"/>
      <c r="E276" s="181">
        <v>1090</v>
      </c>
      <c r="F276" s="193" t="s">
        <v>1321</v>
      </c>
      <c r="G276" s="183" t="s">
        <v>181</v>
      </c>
      <c r="H276" s="184">
        <v>3</v>
      </c>
      <c r="I276" s="304">
        <v>0</v>
      </c>
      <c r="J276" s="186">
        <f t="shared" si="4"/>
        <v>0</v>
      </c>
      <c r="S276" s="123"/>
      <c r="AS276" s="122" t="s">
        <v>129</v>
      </c>
      <c r="AT276" s="122" t="s">
        <v>81</v>
      </c>
      <c r="AU276" s="13" t="s">
        <v>81</v>
      </c>
      <c r="AV276" s="13" t="s">
        <v>31</v>
      </c>
      <c r="AW276" s="13" t="s">
        <v>75</v>
      </c>
      <c r="AX276" s="122" t="s">
        <v>125</v>
      </c>
    </row>
    <row r="277" spans="2:64" s="14" customFormat="1">
      <c r="B277" s="124"/>
      <c r="C277" s="130"/>
      <c r="D277" s="180"/>
      <c r="E277" s="181"/>
      <c r="F277" s="194"/>
      <c r="G277" s="195"/>
      <c r="H277" s="196"/>
      <c r="I277" s="302"/>
      <c r="J277" s="197"/>
      <c r="S277" s="126"/>
      <c r="AS277" s="125" t="s">
        <v>129</v>
      </c>
      <c r="AT277" s="125" t="s">
        <v>81</v>
      </c>
      <c r="AU277" s="14" t="s">
        <v>85</v>
      </c>
      <c r="AV277" s="14" t="s">
        <v>31</v>
      </c>
      <c r="AW277" s="14" t="s">
        <v>19</v>
      </c>
      <c r="AX277" s="125" t="s">
        <v>125</v>
      </c>
    </row>
    <row r="278" spans="2:64" s="1" customFormat="1" ht="12">
      <c r="B278" s="112"/>
      <c r="C278" s="130"/>
      <c r="D278" s="171"/>
      <c r="E278" s="181"/>
      <c r="F278" s="182" t="s">
        <v>1328</v>
      </c>
      <c r="G278" s="189"/>
      <c r="H278" s="190"/>
      <c r="I278" s="303"/>
      <c r="J278" s="186"/>
      <c r="L278" s="187" t="s">
        <v>1</v>
      </c>
      <c r="M278" s="113" t="s">
        <v>40</v>
      </c>
      <c r="O278" s="114">
        <f>N278*H278</f>
        <v>0</v>
      </c>
      <c r="P278" s="114">
        <v>1.4E-3</v>
      </c>
      <c r="Q278" s="114">
        <f>P278*H278</f>
        <v>0</v>
      </c>
      <c r="R278" s="114">
        <v>0</v>
      </c>
      <c r="S278" s="115">
        <f>R278*H278</f>
        <v>0</v>
      </c>
      <c r="AQ278" s="116" t="s">
        <v>85</v>
      </c>
      <c r="AS278" s="116" t="s">
        <v>126</v>
      </c>
      <c r="AT278" s="116" t="s">
        <v>81</v>
      </c>
      <c r="AX278" s="16" t="s">
        <v>125</v>
      </c>
      <c r="BD278" s="117">
        <f>IF(M278="základní",J278,0)</f>
        <v>0</v>
      </c>
      <c r="BE278" s="117">
        <f>IF(M278="snížená",J278,0)</f>
        <v>0</v>
      </c>
      <c r="BF278" s="117">
        <f>IF(M278="zákl. přenesená",J278,0)</f>
        <v>0</v>
      </c>
      <c r="BG278" s="117">
        <f>IF(M278="sníž. přenesená",J278,0)</f>
        <v>0</v>
      </c>
      <c r="BH278" s="117">
        <f>IF(M278="nulová",J278,0)</f>
        <v>0</v>
      </c>
      <c r="BI278" s="16" t="s">
        <v>19</v>
      </c>
      <c r="BJ278" s="117">
        <f>ROUND(I278*H278,2)</f>
        <v>0</v>
      </c>
      <c r="BK278" s="16" t="s">
        <v>85</v>
      </c>
      <c r="BL278" s="116" t="s">
        <v>138</v>
      </c>
    </row>
    <row r="279" spans="2:64" s="12" customFormat="1" ht="22.5">
      <c r="B279" s="118"/>
      <c r="C279" s="130"/>
      <c r="D279" s="172"/>
      <c r="E279" s="181">
        <v>1091</v>
      </c>
      <c r="F279" s="193" t="s">
        <v>1390</v>
      </c>
      <c r="G279" s="183" t="s">
        <v>181</v>
      </c>
      <c r="H279" s="184">
        <v>4</v>
      </c>
      <c r="I279" s="304">
        <v>0</v>
      </c>
      <c r="J279" s="186">
        <f>I279*H279</f>
        <v>0</v>
      </c>
      <c r="S279" s="120"/>
      <c r="AS279" s="119" t="s">
        <v>129</v>
      </c>
      <c r="AT279" s="119" t="s">
        <v>81</v>
      </c>
      <c r="AU279" s="12" t="s">
        <v>19</v>
      </c>
      <c r="AV279" s="12" t="s">
        <v>31</v>
      </c>
      <c r="AW279" s="12" t="s">
        <v>75</v>
      </c>
      <c r="AX279" s="119" t="s">
        <v>125</v>
      </c>
    </row>
    <row r="280" spans="2:64" s="12" customFormat="1" ht="22.5">
      <c r="B280" s="118"/>
      <c r="C280" s="130"/>
      <c r="D280" s="180"/>
      <c r="E280" s="181">
        <v>1092</v>
      </c>
      <c r="F280" s="193" t="s">
        <v>1391</v>
      </c>
      <c r="G280" s="183" t="s">
        <v>181</v>
      </c>
      <c r="H280" s="184">
        <v>10</v>
      </c>
      <c r="I280" s="304">
        <v>0</v>
      </c>
      <c r="J280" s="186">
        <f>I280*H280</f>
        <v>0</v>
      </c>
      <c r="S280" s="120"/>
      <c r="AS280" s="119" t="s">
        <v>129</v>
      </c>
      <c r="AT280" s="119" t="s">
        <v>81</v>
      </c>
      <c r="AU280" s="12" t="s">
        <v>19</v>
      </c>
      <c r="AV280" s="12" t="s">
        <v>31</v>
      </c>
      <c r="AW280" s="12" t="s">
        <v>75</v>
      </c>
      <c r="AX280" s="119" t="s">
        <v>125</v>
      </c>
    </row>
    <row r="281" spans="2:64" s="13" customFormat="1" ht="22.5">
      <c r="B281" s="121"/>
      <c r="C281" s="130"/>
      <c r="D281" s="171"/>
      <c r="E281" s="181">
        <v>1093</v>
      </c>
      <c r="F281" s="193" t="s">
        <v>1392</v>
      </c>
      <c r="G281" s="183" t="s">
        <v>181</v>
      </c>
      <c r="H281" s="184">
        <v>1</v>
      </c>
      <c r="I281" s="304">
        <v>0</v>
      </c>
      <c r="J281" s="186">
        <f>I281*H281</f>
        <v>0</v>
      </c>
      <c r="S281" s="123"/>
      <c r="AS281" s="122" t="s">
        <v>129</v>
      </c>
      <c r="AT281" s="122" t="s">
        <v>81</v>
      </c>
      <c r="AU281" s="13" t="s">
        <v>81</v>
      </c>
      <c r="AV281" s="13" t="s">
        <v>31</v>
      </c>
      <c r="AW281" s="13" t="s">
        <v>19</v>
      </c>
      <c r="AX281" s="122" t="s">
        <v>125</v>
      </c>
    </row>
    <row r="282" spans="2:64" s="11" customFormat="1" ht="45">
      <c r="B282" s="106"/>
      <c r="C282" s="130"/>
      <c r="D282" s="172"/>
      <c r="E282" s="181">
        <v>1094</v>
      </c>
      <c r="F282" s="193" t="s">
        <v>1393</v>
      </c>
      <c r="G282" s="183" t="s">
        <v>166</v>
      </c>
      <c r="H282" s="184">
        <v>1</v>
      </c>
      <c r="I282" s="304">
        <v>0</v>
      </c>
      <c r="J282" s="186">
        <f>I282*H282</f>
        <v>0</v>
      </c>
      <c r="O282" s="108">
        <f>SUM(O283:O300)</f>
        <v>0</v>
      </c>
      <c r="Q282" s="108">
        <f>SUM(Q283:Q300)</f>
        <v>0</v>
      </c>
      <c r="S282" s="109">
        <f>SUM(S283:S300)</f>
        <v>1.175</v>
      </c>
      <c r="AQ282" s="107" t="s">
        <v>19</v>
      </c>
      <c r="AS282" s="110" t="s">
        <v>74</v>
      </c>
      <c r="AT282" s="110" t="s">
        <v>19</v>
      </c>
      <c r="AX282" s="107" t="s">
        <v>125</v>
      </c>
      <c r="BJ282" s="111">
        <f>SUM(BJ283:BJ300)</f>
        <v>0</v>
      </c>
    </row>
    <row r="283" spans="2:64" s="1" customFormat="1" ht="45">
      <c r="B283" s="112"/>
      <c r="C283" s="130"/>
      <c r="D283" s="180"/>
      <c r="E283" s="181">
        <v>1095</v>
      </c>
      <c r="F283" s="193" t="s">
        <v>1394</v>
      </c>
      <c r="G283" s="183" t="s">
        <v>166</v>
      </c>
      <c r="H283" s="184">
        <v>1</v>
      </c>
      <c r="I283" s="304">
        <v>0</v>
      </c>
      <c r="J283" s="186">
        <f>I283*H283</f>
        <v>0</v>
      </c>
      <c r="L283" s="187" t="s">
        <v>1</v>
      </c>
      <c r="M283" s="113" t="s">
        <v>40</v>
      </c>
      <c r="O283" s="114">
        <f>N283*H283</f>
        <v>0</v>
      </c>
      <c r="P283" s="114">
        <v>0</v>
      </c>
      <c r="Q283" s="114">
        <f>P283*H283</f>
        <v>0</v>
      </c>
      <c r="R283" s="114">
        <v>1.175</v>
      </c>
      <c r="S283" s="115">
        <f>R283*H283</f>
        <v>1.175</v>
      </c>
      <c r="AQ283" s="116" t="s">
        <v>85</v>
      </c>
      <c r="AS283" s="116" t="s">
        <v>126</v>
      </c>
      <c r="AT283" s="116" t="s">
        <v>81</v>
      </c>
      <c r="AX283" s="16" t="s">
        <v>125</v>
      </c>
      <c r="BD283" s="117">
        <f>IF(M283="základní",J283,0)</f>
        <v>0</v>
      </c>
      <c r="BE283" s="117">
        <f>IF(M283="snížená",J283,0)</f>
        <v>0</v>
      </c>
      <c r="BF283" s="117">
        <f>IF(M283="zákl. přenesená",J283,0)</f>
        <v>0</v>
      </c>
      <c r="BG283" s="117">
        <f>IF(M283="sníž. přenesená",J283,0)</f>
        <v>0</v>
      </c>
      <c r="BH283" s="117">
        <f>IF(M283="nulová",J283,0)</f>
        <v>0</v>
      </c>
      <c r="BI283" s="16" t="s">
        <v>19</v>
      </c>
      <c r="BJ283" s="117">
        <f>ROUND(I283*H283,2)</f>
        <v>0</v>
      </c>
      <c r="BK283" s="16" t="s">
        <v>85</v>
      </c>
      <c r="BL283" s="116" t="s">
        <v>139</v>
      </c>
    </row>
    <row r="284" spans="2:64" s="12" customFormat="1" ht="12.75">
      <c r="B284" s="118"/>
      <c r="C284" s="130"/>
      <c r="D284" s="147"/>
      <c r="E284" s="181"/>
      <c r="F284" s="194"/>
      <c r="G284" s="195"/>
      <c r="H284" s="196"/>
      <c r="I284" s="302"/>
      <c r="J284" s="197"/>
      <c r="S284" s="120"/>
      <c r="AS284" s="119" t="s">
        <v>129</v>
      </c>
      <c r="AT284" s="119" t="s">
        <v>81</v>
      </c>
      <c r="AU284" s="12" t="s">
        <v>19</v>
      </c>
      <c r="AV284" s="12" t="s">
        <v>31</v>
      </c>
      <c r="AW284" s="12" t="s">
        <v>75</v>
      </c>
      <c r="AX284" s="119" t="s">
        <v>125</v>
      </c>
    </row>
    <row r="285" spans="2:64" s="13" customFormat="1">
      <c r="B285" s="121"/>
      <c r="C285" s="130"/>
      <c r="D285" s="180"/>
      <c r="E285" s="181"/>
      <c r="F285" s="182" t="s">
        <v>1338</v>
      </c>
      <c r="G285" s="183"/>
      <c r="H285" s="184"/>
      <c r="I285" s="301"/>
      <c r="J285" s="186"/>
      <c r="S285" s="123"/>
      <c r="AS285" s="122" t="s">
        <v>129</v>
      </c>
      <c r="AT285" s="122" t="s">
        <v>81</v>
      </c>
      <c r="AU285" s="13" t="s">
        <v>81</v>
      </c>
      <c r="AV285" s="13" t="s">
        <v>31</v>
      </c>
      <c r="AW285" s="13" t="s">
        <v>75</v>
      </c>
      <c r="AX285" s="122" t="s">
        <v>125</v>
      </c>
    </row>
    <row r="286" spans="2:64" s="13" customFormat="1">
      <c r="B286" s="121"/>
      <c r="C286" s="130"/>
      <c r="D286" s="171"/>
      <c r="E286" s="181">
        <v>1096</v>
      </c>
      <c r="F286" s="193" t="s">
        <v>1339</v>
      </c>
      <c r="G286" s="183" t="s">
        <v>184</v>
      </c>
      <c r="H286" s="184">
        <f>H269+H270+H271+H272</f>
        <v>174</v>
      </c>
      <c r="I286" s="304">
        <v>0</v>
      </c>
      <c r="J286" s="186">
        <f>H286*I286</f>
        <v>0</v>
      </c>
      <c r="S286" s="123"/>
      <c r="AS286" s="122" t="s">
        <v>129</v>
      </c>
      <c r="AT286" s="122" t="s">
        <v>81</v>
      </c>
      <c r="AU286" s="13" t="s">
        <v>81</v>
      </c>
      <c r="AV286" s="13" t="s">
        <v>31</v>
      </c>
      <c r="AW286" s="13" t="s">
        <v>75</v>
      </c>
      <c r="AX286" s="122" t="s">
        <v>125</v>
      </c>
    </row>
    <row r="287" spans="2:64" s="13" customFormat="1">
      <c r="B287" s="121"/>
      <c r="C287" s="130"/>
      <c r="D287" s="172"/>
      <c r="E287" s="181">
        <v>1097</v>
      </c>
      <c r="F287" s="193" t="s">
        <v>1340</v>
      </c>
      <c r="G287" s="183" t="s">
        <v>184</v>
      </c>
      <c r="H287" s="184">
        <f>H273+H274</f>
        <v>59.1</v>
      </c>
      <c r="I287" s="304">
        <v>0</v>
      </c>
      <c r="J287" s="186">
        <f>H287*I287</f>
        <v>0</v>
      </c>
      <c r="S287" s="123"/>
      <c r="AS287" s="122" t="s">
        <v>129</v>
      </c>
      <c r="AT287" s="122" t="s">
        <v>81</v>
      </c>
      <c r="AU287" s="13" t="s">
        <v>81</v>
      </c>
      <c r="AV287" s="13" t="s">
        <v>31</v>
      </c>
      <c r="AW287" s="13" t="s">
        <v>75</v>
      </c>
      <c r="AX287" s="122" t="s">
        <v>125</v>
      </c>
    </row>
    <row r="288" spans="2:64" s="13" customFormat="1">
      <c r="B288" s="121"/>
      <c r="C288" s="130"/>
      <c r="D288" s="180"/>
      <c r="E288" s="181"/>
      <c r="F288" s="193"/>
      <c r="G288" s="183"/>
      <c r="H288" s="183"/>
      <c r="I288" s="301"/>
      <c r="J288" s="186"/>
      <c r="S288" s="123"/>
      <c r="AS288" s="122" t="s">
        <v>129</v>
      </c>
      <c r="AT288" s="122" t="s">
        <v>81</v>
      </c>
      <c r="AU288" s="13" t="s">
        <v>81</v>
      </c>
      <c r="AV288" s="13" t="s">
        <v>31</v>
      </c>
      <c r="AW288" s="13" t="s">
        <v>75</v>
      </c>
      <c r="AX288" s="122" t="s">
        <v>125</v>
      </c>
    </row>
    <row r="289" spans="2:64" s="13" customFormat="1">
      <c r="B289" s="121"/>
      <c r="C289" s="130"/>
      <c r="D289" s="171"/>
      <c r="E289" s="181"/>
      <c r="F289" s="538" t="s">
        <v>230</v>
      </c>
      <c r="G289" s="538"/>
      <c r="H289" s="538"/>
      <c r="I289" s="191"/>
      <c r="J289" s="192">
        <f>SUM(J262:J287)</f>
        <v>0</v>
      </c>
      <c r="S289" s="123"/>
      <c r="AS289" s="122" t="s">
        <v>129</v>
      </c>
      <c r="AT289" s="122" t="s">
        <v>81</v>
      </c>
      <c r="AU289" s="13" t="s">
        <v>81</v>
      </c>
      <c r="AV289" s="13" t="s">
        <v>31</v>
      </c>
      <c r="AW289" s="13" t="s">
        <v>75</v>
      </c>
      <c r="AX289" s="122" t="s">
        <v>125</v>
      </c>
    </row>
    <row r="290" spans="2:64" s="13" customFormat="1">
      <c r="B290" s="121"/>
      <c r="C290" s="130"/>
      <c r="D290" s="172"/>
      <c r="E290" s="198"/>
      <c r="F290" s="199"/>
      <c r="G290" s="199"/>
      <c r="H290" s="199"/>
      <c r="I290" s="200"/>
      <c r="J290" s="201"/>
      <c r="S290" s="123"/>
      <c r="AS290" s="122" t="s">
        <v>129</v>
      </c>
      <c r="AT290" s="122" t="s">
        <v>81</v>
      </c>
      <c r="AU290" s="13" t="s">
        <v>81</v>
      </c>
      <c r="AV290" s="13" t="s">
        <v>31</v>
      </c>
      <c r="AW290" s="13" t="s">
        <v>75</v>
      </c>
      <c r="AX290" s="122" t="s">
        <v>125</v>
      </c>
    </row>
    <row r="291" spans="2:64" s="13" customFormat="1">
      <c r="B291" s="121"/>
      <c r="C291" s="130"/>
      <c r="D291" s="180"/>
      <c r="E291" s="198"/>
      <c r="F291" s="202" t="s">
        <v>1341</v>
      </c>
      <c r="G291" s="208"/>
      <c r="H291" s="208"/>
      <c r="I291" s="208"/>
      <c r="J291" s="208"/>
      <c r="S291" s="123"/>
      <c r="AS291" s="122" t="s">
        <v>129</v>
      </c>
      <c r="AT291" s="122" t="s">
        <v>81</v>
      </c>
      <c r="AU291" s="13" t="s">
        <v>81</v>
      </c>
      <c r="AV291" s="13" t="s">
        <v>31</v>
      </c>
      <c r="AW291" s="13" t="s">
        <v>75</v>
      </c>
      <c r="AX291" s="122" t="s">
        <v>125</v>
      </c>
    </row>
    <row r="292" spans="2:64" s="13" customFormat="1">
      <c r="B292" s="121"/>
      <c r="C292" s="130"/>
      <c r="D292" s="171"/>
      <c r="E292" s="198"/>
      <c r="F292" s="202"/>
      <c r="G292" s="208"/>
      <c r="H292" s="208"/>
      <c r="I292" s="208"/>
      <c r="J292" s="208"/>
      <c r="S292" s="123"/>
      <c r="AS292" s="122" t="s">
        <v>129</v>
      </c>
      <c r="AT292" s="122" t="s">
        <v>81</v>
      </c>
      <c r="AU292" s="13" t="s">
        <v>81</v>
      </c>
      <c r="AV292" s="13" t="s">
        <v>31</v>
      </c>
      <c r="AW292" s="13" t="s">
        <v>75</v>
      </c>
      <c r="AX292" s="122" t="s">
        <v>125</v>
      </c>
    </row>
    <row r="293" spans="2:64" s="14" customFormat="1">
      <c r="B293" s="124"/>
      <c r="C293" s="130"/>
      <c r="D293" s="172"/>
      <c r="E293" s="198"/>
      <c r="F293" s="204" t="s">
        <v>1342</v>
      </c>
      <c r="G293" s="204"/>
      <c r="H293" s="205"/>
      <c r="I293" s="205"/>
      <c r="J293" s="205"/>
      <c r="S293" s="126"/>
      <c r="AS293" s="125" t="s">
        <v>129</v>
      </c>
      <c r="AT293" s="125" t="s">
        <v>81</v>
      </c>
      <c r="AU293" s="14" t="s">
        <v>85</v>
      </c>
      <c r="AV293" s="14" t="s">
        <v>31</v>
      </c>
      <c r="AW293" s="14" t="s">
        <v>19</v>
      </c>
      <c r="AX293" s="125" t="s">
        <v>125</v>
      </c>
    </row>
    <row r="294" spans="2:64" s="1" customFormat="1" ht="12">
      <c r="B294" s="112"/>
      <c r="C294" s="130"/>
      <c r="D294" s="180"/>
      <c r="E294" s="198"/>
      <c r="F294" s="206" t="s">
        <v>1343</v>
      </c>
      <c r="G294" s="206"/>
      <c r="H294" s="206"/>
      <c r="I294" s="206"/>
      <c r="J294" s="206"/>
      <c r="L294" s="187" t="s">
        <v>1</v>
      </c>
      <c r="M294" s="113" t="s">
        <v>40</v>
      </c>
      <c r="O294" s="114">
        <f>N294*H294</f>
        <v>0</v>
      </c>
      <c r="P294" s="114">
        <v>0</v>
      </c>
      <c r="Q294" s="114">
        <f>P294*H294</f>
        <v>0</v>
      </c>
      <c r="R294" s="114">
        <v>6.2E-2</v>
      </c>
      <c r="S294" s="115">
        <f>R294*H294</f>
        <v>0</v>
      </c>
      <c r="AQ294" s="116" t="s">
        <v>85</v>
      </c>
      <c r="AS294" s="116" t="s">
        <v>126</v>
      </c>
      <c r="AT294" s="116" t="s">
        <v>81</v>
      </c>
      <c r="AX294" s="16" t="s">
        <v>125</v>
      </c>
      <c r="BD294" s="117">
        <f>IF(M294="základní",J294,0)</f>
        <v>0</v>
      </c>
      <c r="BE294" s="117">
        <f>IF(M294="snížená",J294,0)</f>
        <v>0</v>
      </c>
      <c r="BF294" s="117">
        <f>IF(M294="zákl. přenesená",J294,0)</f>
        <v>0</v>
      </c>
      <c r="BG294" s="117">
        <f>IF(M294="sníž. přenesená",J294,0)</f>
        <v>0</v>
      </c>
      <c r="BH294" s="117">
        <f>IF(M294="nulová",J294,0)</f>
        <v>0</v>
      </c>
      <c r="BI294" s="16" t="s">
        <v>19</v>
      </c>
      <c r="BJ294" s="117">
        <f>ROUND(I294*H294,2)</f>
        <v>0</v>
      </c>
      <c r="BK294" s="16" t="s">
        <v>85</v>
      </c>
      <c r="BL294" s="116" t="s">
        <v>140</v>
      </c>
    </row>
    <row r="295" spans="2:64" s="12" customFormat="1">
      <c r="B295" s="118"/>
      <c r="C295" s="130"/>
      <c r="D295" s="171"/>
      <c r="E295" s="198"/>
      <c r="F295" s="204" t="s">
        <v>1344</v>
      </c>
      <c r="G295" s="205"/>
      <c r="H295" s="205"/>
      <c r="I295" s="205"/>
      <c r="J295" s="205"/>
      <c r="S295" s="120"/>
      <c r="AS295" s="119" t="s">
        <v>129</v>
      </c>
      <c r="AT295" s="119" t="s">
        <v>81</v>
      </c>
      <c r="AU295" s="12" t="s">
        <v>19</v>
      </c>
      <c r="AV295" s="12" t="s">
        <v>31</v>
      </c>
      <c r="AW295" s="12" t="s">
        <v>75</v>
      </c>
      <c r="AX295" s="119" t="s">
        <v>125</v>
      </c>
    </row>
    <row r="296" spans="2:64" s="13" customFormat="1">
      <c r="B296" s="121"/>
      <c r="C296" s="130"/>
      <c r="D296" s="172"/>
      <c r="E296" s="198"/>
      <c r="F296" s="206" t="s">
        <v>1345</v>
      </c>
      <c r="G296" s="206"/>
      <c r="H296" s="206"/>
      <c r="I296" s="206"/>
      <c r="J296" s="206"/>
      <c r="S296" s="123"/>
      <c r="AS296" s="122" t="s">
        <v>129</v>
      </c>
      <c r="AT296" s="122" t="s">
        <v>81</v>
      </c>
      <c r="AU296" s="13" t="s">
        <v>81</v>
      </c>
      <c r="AV296" s="13" t="s">
        <v>31</v>
      </c>
      <c r="AW296" s="13" t="s">
        <v>75</v>
      </c>
      <c r="AX296" s="122" t="s">
        <v>125</v>
      </c>
    </row>
    <row r="297" spans="2:64" s="12" customFormat="1">
      <c r="B297" s="118"/>
      <c r="C297" s="130"/>
      <c r="D297" s="180"/>
      <c r="E297" s="198"/>
      <c r="F297" s="204" t="s">
        <v>1346</v>
      </c>
      <c r="G297" s="205"/>
      <c r="H297" s="205"/>
      <c r="I297" s="205"/>
      <c r="J297" s="205"/>
      <c r="S297" s="120"/>
      <c r="AS297" s="119" t="s">
        <v>129</v>
      </c>
      <c r="AT297" s="119" t="s">
        <v>81</v>
      </c>
      <c r="AU297" s="12" t="s">
        <v>19</v>
      </c>
      <c r="AV297" s="12" t="s">
        <v>31</v>
      </c>
      <c r="AW297" s="12" t="s">
        <v>75</v>
      </c>
      <c r="AX297" s="119" t="s">
        <v>125</v>
      </c>
    </row>
    <row r="298" spans="2:64" s="13" customFormat="1">
      <c r="B298" s="121"/>
      <c r="C298" s="130"/>
      <c r="D298" s="180"/>
      <c r="E298" s="198"/>
      <c r="F298" s="204" t="s">
        <v>1347</v>
      </c>
      <c r="G298" s="208"/>
      <c r="H298" s="208"/>
      <c r="I298" s="208"/>
      <c r="J298" s="208"/>
      <c r="S298" s="123"/>
      <c r="AS298" s="122" t="s">
        <v>129</v>
      </c>
      <c r="AT298" s="122" t="s">
        <v>81</v>
      </c>
      <c r="AU298" s="13" t="s">
        <v>81</v>
      </c>
      <c r="AV298" s="13" t="s">
        <v>31</v>
      </c>
      <c r="AW298" s="13" t="s">
        <v>75</v>
      </c>
      <c r="AX298" s="122" t="s">
        <v>125</v>
      </c>
    </row>
    <row r="299" spans="2:64" s="12" customFormat="1">
      <c r="B299" s="118"/>
      <c r="C299" s="130"/>
      <c r="D299" s="171"/>
      <c r="E299" s="198"/>
      <c r="F299" s="204" t="s">
        <v>1348</v>
      </c>
      <c r="G299" s="208"/>
      <c r="H299" s="208"/>
      <c r="I299" s="208"/>
      <c r="J299" s="208"/>
      <c r="S299" s="120"/>
      <c r="AS299" s="119" t="s">
        <v>129</v>
      </c>
      <c r="AT299" s="119" t="s">
        <v>81</v>
      </c>
      <c r="AU299" s="12" t="s">
        <v>19</v>
      </c>
      <c r="AV299" s="12" t="s">
        <v>31</v>
      </c>
      <c r="AW299" s="12" t="s">
        <v>75</v>
      </c>
      <c r="AX299" s="119" t="s">
        <v>125</v>
      </c>
    </row>
    <row r="300" spans="2:64" s="13" customFormat="1">
      <c r="B300" s="121"/>
      <c r="C300" s="130"/>
      <c r="D300" s="172"/>
      <c r="E300" s="198"/>
      <c r="F300" s="204" t="s">
        <v>1351</v>
      </c>
      <c r="G300" s="208"/>
      <c r="H300" s="208"/>
      <c r="I300" s="208"/>
      <c r="J300" s="208"/>
      <c r="S300" s="123"/>
      <c r="AS300" s="122" t="s">
        <v>129</v>
      </c>
      <c r="AT300" s="122" t="s">
        <v>81</v>
      </c>
      <c r="AU300" s="13" t="s">
        <v>81</v>
      </c>
      <c r="AV300" s="13" t="s">
        <v>31</v>
      </c>
      <c r="AW300" s="13" t="s">
        <v>75</v>
      </c>
      <c r="AX300" s="122" t="s">
        <v>125</v>
      </c>
    </row>
    <row r="301" spans="2:64" s="13" customFormat="1">
      <c r="C301" s="130"/>
      <c r="D301" s="172"/>
      <c r="E301" s="198"/>
      <c r="F301" s="204"/>
      <c r="G301" s="208"/>
      <c r="H301" s="208"/>
      <c r="I301" s="208"/>
      <c r="J301" s="208"/>
      <c r="AS301" s="122"/>
      <c r="AT301" s="122"/>
      <c r="AX301" s="122"/>
    </row>
    <row r="302" spans="2:64" s="13" customFormat="1">
      <c r="C302" s="130"/>
      <c r="D302" s="172"/>
      <c r="E302" s="181"/>
      <c r="F302" s="182" t="s">
        <v>1444</v>
      </c>
      <c r="G302" s="183"/>
      <c r="H302" s="184"/>
      <c r="I302" s="185"/>
      <c r="J302" s="186"/>
      <c r="AS302" s="122"/>
      <c r="AT302" s="122"/>
      <c r="AX302" s="122"/>
    </row>
    <row r="303" spans="2:64" s="13" customFormat="1">
      <c r="C303" s="130"/>
      <c r="D303" s="172"/>
      <c r="E303" s="188"/>
      <c r="F303" s="182" t="s">
        <v>1305</v>
      </c>
      <c r="G303" s="183"/>
      <c r="H303" s="184"/>
      <c r="I303" s="185"/>
      <c r="J303" s="186"/>
      <c r="AS303" s="122"/>
      <c r="AT303" s="122"/>
      <c r="AX303" s="122"/>
    </row>
    <row r="304" spans="2:64" s="13" customFormat="1">
      <c r="C304" s="130"/>
      <c r="D304" s="172"/>
      <c r="E304" s="181">
        <v>1149</v>
      </c>
      <c r="F304" s="193" t="s">
        <v>1416</v>
      </c>
      <c r="G304" s="183" t="s">
        <v>137</v>
      </c>
      <c r="H304" s="184">
        <f>(6*1*2.2)+(8*1*1.9)</f>
        <v>28.4</v>
      </c>
      <c r="I304" s="304">
        <v>0</v>
      </c>
      <c r="J304" s="186">
        <f t="shared" ref="J304:J309" si="5">H304*I304</f>
        <v>0</v>
      </c>
      <c r="AS304" s="122"/>
      <c r="AT304" s="122"/>
      <c r="AX304" s="122"/>
    </row>
    <row r="305" spans="3:50" s="13" customFormat="1">
      <c r="C305" s="130"/>
      <c r="D305" s="172"/>
      <c r="E305" s="181">
        <v>1150</v>
      </c>
      <c r="F305" s="193" t="s">
        <v>1419</v>
      </c>
      <c r="G305" s="183" t="s">
        <v>127</v>
      </c>
      <c r="H305" s="183">
        <f>(2*5.5*2)+(2*8*1.8)</f>
        <v>50.8</v>
      </c>
      <c r="I305" s="304">
        <v>0</v>
      </c>
      <c r="J305" s="186">
        <f t="shared" si="5"/>
        <v>0</v>
      </c>
      <c r="AS305" s="122"/>
      <c r="AT305" s="122"/>
      <c r="AX305" s="122"/>
    </row>
    <row r="306" spans="3:50" s="13" customFormat="1">
      <c r="C306" s="130"/>
      <c r="D306" s="172"/>
      <c r="E306" s="181">
        <v>1151</v>
      </c>
      <c r="F306" s="193" t="s">
        <v>1307</v>
      </c>
      <c r="G306" s="183" t="s">
        <v>137</v>
      </c>
      <c r="H306" s="184">
        <f>1*0.1*(5.5+8)+1</f>
        <v>2.35</v>
      </c>
      <c r="I306" s="304">
        <v>0</v>
      </c>
      <c r="J306" s="186">
        <f t="shared" si="5"/>
        <v>0</v>
      </c>
      <c r="AS306" s="122"/>
      <c r="AT306" s="122"/>
      <c r="AX306" s="122"/>
    </row>
    <row r="307" spans="3:50" s="13" customFormat="1">
      <c r="C307" s="130"/>
      <c r="D307" s="172"/>
      <c r="E307" s="181">
        <v>1152</v>
      </c>
      <c r="F307" s="193" t="s">
        <v>1308</v>
      </c>
      <c r="G307" s="183" t="s">
        <v>137</v>
      </c>
      <c r="H307" s="184">
        <f>0.8*0.35*(5.5+8)</f>
        <v>3.78</v>
      </c>
      <c r="I307" s="304">
        <v>0</v>
      </c>
      <c r="J307" s="186">
        <f t="shared" si="5"/>
        <v>0</v>
      </c>
      <c r="AS307" s="122"/>
      <c r="AT307" s="122"/>
      <c r="AX307" s="122"/>
    </row>
    <row r="308" spans="3:50" s="13" customFormat="1">
      <c r="C308" s="130"/>
      <c r="D308" s="172"/>
      <c r="E308" s="181">
        <v>1153</v>
      </c>
      <c r="F308" s="193" t="s">
        <v>1309</v>
      </c>
      <c r="G308" s="183" t="s">
        <v>137</v>
      </c>
      <c r="H308" s="184">
        <f>H304-H306-H307</f>
        <v>22.269999999999996</v>
      </c>
      <c r="I308" s="304">
        <v>0</v>
      </c>
      <c r="J308" s="186">
        <f t="shared" si="5"/>
        <v>0</v>
      </c>
      <c r="AS308" s="122"/>
      <c r="AT308" s="122"/>
      <c r="AX308" s="122"/>
    </row>
    <row r="309" spans="3:50" s="13" customFormat="1">
      <c r="C309" s="130"/>
      <c r="D309" s="172"/>
      <c r="E309" s="181">
        <v>1154</v>
      </c>
      <c r="F309" s="193" t="s">
        <v>1310</v>
      </c>
      <c r="G309" s="183" t="s">
        <v>137</v>
      </c>
      <c r="H309" s="184">
        <f>H304-H308</f>
        <v>6.1300000000000026</v>
      </c>
      <c r="I309" s="304">
        <v>0</v>
      </c>
      <c r="J309" s="186">
        <f t="shared" si="5"/>
        <v>0</v>
      </c>
      <c r="AS309" s="122"/>
      <c r="AT309" s="122"/>
      <c r="AX309" s="122"/>
    </row>
    <row r="310" spans="3:50" s="13" customFormat="1">
      <c r="C310" s="130"/>
      <c r="D310" s="172"/>
      <c r="E310" s="181"/>
      <c r="F310" s="193"/>
      <c r="G310" s="183"/>
      <c r="H310" s="184"/>
      <c r="I310" s="301"/>
      <c r="J310" s="186"/>
      <c r="AS310" s="122"/>
      <c r="AT310" s="122"/>
      <c r="AX310" s="122"/>
    </row>
    <row r="311" spans="3:50" s="13" customFormat="1">
      <c r="C311" s="130"/>
      <c r="D311" s="172"/>
      <c r="E311" s="181"/>
      <c r="F311" s="182" t="s">
        <v>1421</v>
      </c>
      <c r="G311" s="183"/>
      <c r="H311" s="183"/>
      <c r="I311" s="301"/>
      <c r="J311" s="186"/>
      <c r="AS311" s="122"/>
      <c r="AT311" s="122"/>
      <c r="AX311" s="122"/>
    </row>
    <row r="312" spans="3:50" s="13" customFormat="1" ht="22.5">
      <c r="C312" s="130"/>
      <c r="D312" s="172"/>
      <c r="E312" s="181">
        <v>1155</v>
      </c>
      <c r="F312" s="193" t="s">
        <v>1445</v>
      </c>
      <c r="G312" s="183" t="s">
        <v>130</v>
      </c>
      <c r="H312" s="184">
        <v>7.6</v>
      </c>
      <c r="I312" s="304">
        <v>0</v>
      </c>
      <c r="J312" s="186">
        <f>H312*I312</f>
        <v>0</v>
      </c>
      <c r="AS312" s="122"/>
      <c r="AT312" s="122"/>
      <c r="AX312" s="122"/>
    </row>
    <row r="313" spans="3:50" s="13" customFormat="1" ht="22.5">
      <c r="C313" s="130"/>
      <c r="D313" s="172"/>
      <c r="E313" s="181">
        <v>1156</v>
      </c>
      <c r="F313" s="193" t="s">
        <v>1446</v>
      </c>
      <c r="G313" s="183" t="s">
        <v>130</v>
      </c>
      <c r="H313" s="184">
        <v>6.5</v>
      </c>
      <c r="I313" s="304">
        <v>0</v>
      </c>
      <c r="J313" s="186">
        <f>H313*I313</f>
        <v>0</v>
      </c>
      <c r="AS313" s="122"/>
      <c r="AT313" s="122"/>
      <c r="AX313" s="122"/>
    </row>
    <row r="314" spans="3:50" s="13" customFormat="1">
      <c r="C314" s="130"/>
      <c r="D314" s="172"/>
      <c r="E314" s="181"/>
      <c r="F314" s="194"/>
      <c r="G314" s="195"/>
      <c r="H314" s="196"/>
      <c r="I314" s="302"/>
      <c r="J314" s="197"/>
      <c r="AS314" s="122"/>
      <c r="AT314" s="122"/>
      <c r="AX314" s="122"/>
    </row>
    <row r="315" spans="3:50" s="13" customFormat="1">
      <c r="C315" s="130"/>
      <c r="D315" s="172"/>
      <c r="E315" s="181"/>
      <c r="F315" s="182" t="s">
        <v>1398</v>
      </c>
      <c r="G315" s="183"/>
      <c r="H315" s="184"/>
      <c r="I315" s="301"/>
      <c r="J315" s="186"/>
      <c r="AS315" s="122"/>
      <c r="AT315" s="122"/>
      <c r="AX315" s="122"/>
    </row>
    <row r="316" spans="3:50" s="13" customFormat="1">
      <c r="C316" s="130"/>
      <c r="D316" s="172"/>
      <c r="E316" s="181">
        <v>1157</v>
      </c>
      <c r="F316" s="193" t="s">
        <v>1447</v>
      </c>
      <c r="G316" s="183" t="s">
        <v>181</v>
      </c>
      <c r="H316" s="184">
        <v>1</v>
      </c>
      <c r="I316" s="304">
        <v>0</v>
      </c>
      <c r="J316" s="186">
        <f t="shared" ref="J316:J322" si="6">H316*I316</f>
        <v>0</v>
      </c>
      <c r="AS316" s="122"/>
      <c r="AT316" s="122"/>
      <c r="AX316" s="122"/>
    </row>
    <row r="317" spans="3:50" s="13" customFormat="1">
      <c r="C317" s="130"/>
      <c r="D317" s="172"/>
      <c r="E317" s="181">
        <v>1158</v>
      </c>
      <c r="F317" s="193" t="s">
        <v>1448</v>
      </c>
      <c r="G317" s="183" t="s">
        <v>181</v>
      </c>
      <c r="H317" s="184">
        <v>1</v>
      </c>
      <c r="I317" s="304">
        <v>0</v>
      </c>
      <c r="J317" s="186">
        <f t="shared" si="6"/>
        <v>0</v>
      </c>
      <c r="AS317" s="122"/>
      <c r="AT317" s="122"/>
      <c r="AX317" s="122"/>
    </row>
    <row r="318" spans="3:50" s="13" customFormat="1">
      <c r="C318" s="130"/>
      <c r="D318" s="172"/>
      <c r="E318" s="181">
        <v>1159</v>
      </c>
      <c r="F318" s="193" t="s">
        <v>1449</v>
      </c>
      <c r="G318" s="183" t="s">
        <v>181</v>
      </c>
      <c r="H318" s="184">
        <v>1</v>
      </c>
      <c r="I318" s="304">
        <v>0</v>
      </c>
      <c r="J318" s="186">
        <f t="shared" si="6"/>
        <v>0</v>
      </c>
      <c r="AS318" s="122"/>
      <c r="AT318" s="122"/>
      <c r="AX318" s="122"/>
    </row>
    <row r="319" spans="3:50" s="13" customFormat="1">
      <c r="C319" s="130"/>
      <c r="D319" s="172"/>
      <c r="E319" s="181">
        <v>1160</v>
      </c>
      <c r="F319" s="193" t="s">
        <v>1450</v>
      </c>
      <c r="G319" s="183" t="s">
        <v>181</v>
      </c>
      <c r="H319" s="184">
        <v>1</v>
      </c>
      <c r="I319" s="304">
        <v>0</v>
      </c>
      <c r="J319" s="186">
        <f t="shared" si="6"/>
        <v>0</v>
      </c>
      <c r="AS319" s="122"/>
      <c r="AT319" s="122"/>
      <c r="AX319" s="122"/>
    </row>
    <row r="320" spans="3:50" s="13" customFormat="1">
      <c r="C320" s="130"/>
      <c r="D320" s="172"/>
      <c r="E320" s="181">
        <v>1161</v>
      </c>
      <c r="F320" s="193" t="s">
        <v>1403</v>
      </c>
      <c r="G320" s="183" t="s">
        <v>181</v>
      </c>
      <c r="H320" s="184">
        <v>2</v>
      </c>
      <c r="I320" s="304">
        <v>0</v>
      </c>
      <c r="J320" s="186">
        <f t="shared" si="6"/>
        <v>0</v>
      </c>
      <c r="AS320" s="122"/>
      <c r="AT320" s="122"/>
      <c r="AX320" s="122"/>
    </row>
    <row r="321" spans="3:50" s="13" customFormat="1">
      <c r="C321" s="130"/>
      <c r="D321" s="172"/>
      <c r="E321" s="181">
        <v>1162</v>
      </c>
      <c r="F321" s="193" t="s">
        <v>1406</v>
      </c>
      <c r="G321" s="183" t="s">
        <v>181</v>
      </c>
      <c r="H321" s="184">
        <v>2</v>
      </c>
      <c r="I321" s="304">
        <v>0</v>
      </c>
      <c r="J321" s="186">
        <f t="shared" si="6"/>
        <v>0</v>
      </c>
      <c r="AS321" s="122"/>
      <c r="AT321" s="122"/>
      <c r="AX321" s="122"/>
    </row>
    <row r="322" spans="3:50" s="13" customFormat="1" ht="22.5">
      <c r="C322" s="130"/>
      <c r="D322" s="172"/>
      <c r="E322" s="181">
        <v>1163</v>
      </c>
      <c r="F322" s="193" t="s">
        <v>1451</v>
      </c>
      <c r="G322" s="183" t="s">
        <v>166</v>
      </c>
      <c r="H322" s="184">
        <v>1</v>
      </c>
      <c r="I322" s="304">
        <v>0</v>
      </c>
      <c r="J322" s="186">
        <f t="shared" si="6"/>
        <v>0</v>
      </c>
      <c r="AS322" s="122"/>
      <c r="AT322" s="122"/>
      <c r="AX322" s="122"/>
    </row>
    <row r="323" spans="3:50" s="13" customFormat="1">
      <c r="C323" s="130"/>
      <c r="D323" s="172"/>
      <c r="E323" s="181"/>
      <c r="F323" s="194"/>
      <c r="G323" s="195"/>
      <c r="H323" s="196"/>
      <c r="I323" s="302"/>
      <c r="J323" s="197"/>
      <c r="AS323" s="122"/>
      <c r="AT323" s="122"/>
      <c r="AX323" s="122"/>
    </row>
    <row r="324" spans="3:50" s="13" customFormat="1">
      <c r="C324" s="130"/>
      <c r="D324" s="172"/>
      <c r="E324" s="181"/>
      <c r="F324" s="194"/>
      <c r="G324" s="195"/>
      <c r="H324" s="196"/>
      <c r="I324" s="302"/>
      <c r="J324" s="197"/>
      <c r="AS324" s="122"/>
      <c r="AT324" s="122"/>
      <c r="AX324" s="122"/>
    </row>
    <row r="325" spans="3:50" s="13" customFormat="1">
      <c r="C325" s="130"/>
      <c r="D325" s="172"/>
      <c r="E325" s="181"/>
      <c r="F325" s="182" t="s">
        <v>1452</v>
      </c>
      <c r="G325" s="183"/>
      <c r="H325" s="183"/>
      <c r="I325" s="301"/>
      <c r="J325" s="186"/>
      <c r="AS325" s="122"/>
      <c r="AT325" s="122"/>
      <c r="AX325" s="122"/>
    </row>
    <row r="326" spans="3:50" s="13" customFormat="1" ht="45">
      <c r="C326" s="130"/>
      <c r="D326" s="172"/>
      <c r="E326" s="181">
        <v>1164</v>
      </c>
      <c r="F326" s="193" t="s">
        <v>1456</v>
      </c>
      <c r="G326" s="183" t="s">
        <v>166</v>
      </c>
      <c r="H326" s="184">
        <v>1</v>
      </c>
      <c r="I326" s="304">
        <v>0</v>
      </c>
      <c r="J326" s="186">
        <f>H326*I326</f>
        <v>0</v>
      </c>
      <c r="AS326" s="122"/>
      <c r="AT326" s="122"/>
      <c r="AX326" s="122"/>
    </row>
    <row r="327" spans="3:50" s="13" customFormat="1">
      <c r="C327" s="130"/>
      <c r="D327" s="172"/>
      <c r="E327" s="181"/>
      <c r="F327" s="193"/>
      <c r="G327" s="183"/>
      <c r="H327" s="184"/>
      <c r="I327" s="301"/>
      <c r="J327" s="186"/>
      <c r="AS327" s="122"/>
      <c r="AT327" s="122"/>
      <c r="AX327" s="122"/>
    </row>
    <row r="328" spans="3:50" s="13" customFormat="1">
      <c r="C328" s="130"/>
      <c r="D328" s="172"/>
      <c r="E328" s="181"/>
      <c r="F328" s="182" t="s">
        <v>1453</v>
      </c>
      <c r="G328" s="183"/>
      <c r="H328" s="184"/>
      <c r="I328" s="301"/>
      <c r="J328" s="186"/>
      <c r="AS328" s="122"/>
      <c r="AT328" s="122"/>
      <c r="AX328" s="122"/>
    </row>
    <row r="329" spans="3:50" s="13" customFormat="1" ht="33.75">
      <c r="C329" s="130"/>
      <c r="D329" s="172"/>
      <c r="E329" s="181">
        <v>1165</v>
      </c>
      <c r="F329" s="193" t="s">
        <v>1454</v>
      </c>
      <c r="G329" s="183" t="s">
        <v>166</v>
      </c>
      <c r="H329" s="184">
        <v>1</v>
      </c>
      <c r="I329" s="304">
        <v>0</v>
      </c>
      <c r="J329" s="186">
        <f>H329*I329</f>
        <v>0</v>
      </c>
      <c r="AS329" s="122"/>
      <c r="AT329" s="122"/>
      <c r="AX329" s="122"/>
    </row>
    <row r="330" spans="3:50" s="13" customFormat="1">
      <c r="C330" s="130"/>
      <c r="D330" s="172"/>
      <c r="E330" s="181"/>
      <c r="F330" s="193"/>
      <c r="G330" s="183"/>
      <c r="H330" s="209"/>
      <c r="I330" s="301"/>
      <c r="J330" s="186"/>
      <c r="AS330" s="122"/>
      <c r="AT330" s="122"/>
      <c r="AX330" s="122"/>
    </row>
    <row r="331" spans="3:50" s="13" customFormat="1">
      <c r="C331" s="130"/>
      <c r="D331" s="172"/>
      <c r="E331" s="181"/>
      <c r="F331" s="182" t="s">
        <v>1338</v>
      </c>
      <c r="G331" s="183"/>
      <c r="H331" s="184"/>
      <c r="I331" s="301"/>
      <c r="J331" s="186"/>
      <c r="AS331" s="122"/>
      <c r="AT331" s="122"/>
      <c r="AX331" s="122"/>
    </row>
    <row r="332" spans="3:50" s="13" customFormat="1">
      <c r="C332" s="130"/>
      <c r="D332" s="172"/>
      <c r="E332" s="181">
        <v>1166</v>
      </c>
      <c r="F332" s="193" t="s">
        <v>1409</v>
      </c>
      <c r="G332" s="183" t="s">
        <v>130</v>
      </c>
      <c r="H332" s="184">
        <f>H312+H313</f>
        <v>14.1</v>
      </c>
      <c r="I332" s="304">
        <v>0</v>
      </c>
      <c r="J332" s="186">
        <f>H332*I332</f>
        <v>0</v>
      </c>
      <c r="AS332" s="122"/>
      <c r="AT332" s="122"/>
      <c r="AX332" s="122"/>
    </row>
    <row r="333" spans="3:50" s="13" customFormat="1">
      <c r="C333" s="130"/>
      <c r="D333" s="172"/>
      <c r="E333" s="181">
        <v>1167</v>
      </c>
      <c r="F333" s="193" t="s">
        <v>1410</v>
      </c>
      <c r="G333" s="183" t="s">
        <v>130</v>
      </c>
      <c r="H333" s="184">
        <f>(H312+H313)+4</f>
        <v>18.100000000000001</v>
      </c>
      <c r="I333" s="304">
        <v>0</v>
      </c>
      <c r="J333" s="186">
        <f>H333*I333</f>
        <v>0</v>
      </c>
      <c r="AS333" s="122"/>
      <c r="AT333" s="122"/>
      <c r="AX333" s="122"/>
    </row>
    <row r="334" spans="3:50" s="13" customFormat="1">
      <c r="C334" s="130"/>
      <c r="D334" s="172"/>
      <c r="E334" s="181">
        <v>1168</v>
      </c>
      <c r="F334" s="193" t="s">
        <v>1411</v>
      </c>
      <c r="G334" s="183" t="s">
        <v>130</v>
      </c>
      <c r="H334" s="184">
        <f>H312+H313</f>
        <v>14.1</v>
      </c>
      <c r="I334" s="304">
        <v>0</v>
      </c>
      <c r="J334" s="186">
        <f>H334*I334</f>
        <v>0</v>
      </c>
      <c r="AS334" s="122"/>
      <c r="AT334" s="122"/>
      <c r="AX334" s="122"/>
    </row>
    <row r="335" spans="3:50" s="13" customFormat="1">
      <c r="C335" s="130"/>
      <c r="D335" s="172"/>
      <c r="E335" s="181">
        <v>1169</v>
      </c>
      <c r="F335" s="193" t="s">
        <v>1412</v>
      </c>
      <c r="G335" s="183" t="s">
        <v>130</v>
      </c>
      <c r="H335" s="184">
        <f>H312</f>
        <v>7.6</v>
      </c>
      <c r="I335" s="304">
        <v>0</v>
      </c>
      <c r="J335" s="186">
        <f>H335*I335</f>
        <v>0</v>
      </c>
      <c r="AS335" s="122"/>
      <c r="AT335" s="122"/>
      <c r="AX335" s="122"/>
    </row>
    <row r="336" spans="3:50" s="13" customFormat="1">
      <c r="C336" s="130"/>
      <c r="D336" s="172"/>
      <c r="E336" s="181"/>
      <c r="F336" s="193"/>
      <c r="G336" s="183"/>
      <c r="H336" s="183"/>
      <c r="I336" s="301"/>
      <c r="J336" s="186"/>
      <c r="AS336" s="122"/>
      <c r="AT336" s="122"/>
      <c r="AX336" s="122"/>
    </row>
    <row r="337" spans="2:50" s="13" customFormat="1">
      <c r="C337" s="130"/>
      <c r="D337" s="172"/>
      <c r="E337" s="181"/>
      <c r="F337" s="538" t="s">
        <v>230</v>
      </c>
      <c r="G337" s="538"/>
      <c r="H337" s="538"/>
      <c r="I337" s="191"/>
      <c r="J337" s="192">
        <f>SUM(J304:J335)</f>
        <v>0</v>
      </c>
      <c r="AS337" s="122"/>
      <c r="AT337" s="122"/>
      <c r="AX337" s="122"/>
    </row>
    <row r="338" spans="2:50" s="13" customFormat="1">
      <c r="C338" s="130"/>
      <c r="D338" s="172"/>
      <c r="E338" s="198"/>
      <c r="F338" s="208"/>
      <c r="G338" s="208"/>
      <c r="H338" s="208"/>
      <c r="I338" s="208"/>
      <c r="J338" s="208"/>
      <c r="AS338" s="122"/>
      <c r="AT338" s="122"/>
      <c r="AX338" s="122"/>
    </row>
    <row r="339" spans="2:50" s="13" customFormat="1">
      <c r="C339" s="130"/>
      <c r="D339" s="172"/>
      <c r="E339" s="198"/>
      <c r="F339" s="202" t="s">
        <v>1341</v>
      </c>
      <c r="G339" s="208"/>
      <c r="H339" s="208"/>
      <c r="I339" s="208"/>
      <c r="J339" s="208"/>
      <c r="AS339" s="122"/>
      <c r="AT339" s="122"/>
      <c r="AX339" s="122"/>
    </row>
    <row r="340" spans="2:50" s="13" customFormat="1">
      <c r="C340" s="130"/>
      <c r="D340" s="172"/>
      <c r="E340" s="198"/>
      <c r="F340" s="206"/>
      <c r="G340" s="206"/>
      <c r="H340" s="208"/>
      <c r="I340" s="208"/>
      <c r="J340" s="208"/>
      <c r="AS340" s="122"/>
      <c r="AT340" s="122"/>
      <c r="AX340" s="122"/>
    </row>
    <row r="341" spans="2:50" s="13" customFormat="1">
      <c r="C341" s="130"/>
      <c r="D341" s="172"/>
      <c r="E341" s="198"/>
      <c r="F341" s="204" t="s">
        <v>1342</v>
      </c>
      <c r="G341" s="204"/>
      <c r="H341" s="205"/>
      <c r="I341" s="205"/>
      <c r="J341" s="205"/>
      <c r="AS341" s="122"/>
      <c r="AT341" s="122"/>
      <c r="AX341" s="122"/>
    </row>
    <row r="342" spans="2:50" s="13" customFormat="1">
      <c r="C342" s="130"/>
      <c r="D342" s="172"/>
      <c r="E342" s="198"/>
      <c r="F342" s="206" t="s">
        <v>1455</v>
      </c>
      <c r="G342" s="206"/>
      <c r="H342" s="206"/>
      <c r="I342" s="206"/>
      <c r="J342" s="206"/>
      <c r="AS342" s="122"/>
      <c r="AT342" s="122"/>
      <c r="AX342" s="122"/>
    </row>
    <row r="343" spans="2:50" s="13" customFormat="1">
      <c r="C343" s="130"/>
      <c r="D343" s="172"/>
      <c r="E343" s="198"/>
      <c r="F343" s="206" t="s">
        <v>1343</v>
      </c>
      <c r="G343" s="206"/>
      <c r="H343" s="206"/>
      <c r="I343" s="206"/>
      <c r="J343" s="206"/>
      <c r="AS343" s="122"/>
      <c r="AT343" s="122"/>
      <c r="AX343" s="122"/>
    </row>
    <row r="344" spans="2:50" s="13" customFormat="1">
      <c r="C344" s="130"/>
      <c r="D344" s="172"/>
      <c r="E344" s="198"/>
      <c r="F344" s="204" t="s">
        <v>1344</v>
      </c>
      <c r="G344" s="205"/>
      <c r="H344" s="205"/>
      <c r="I344" s="205"/>
      <c r="J344" s="205"/>
      <c r="AS344" s="122"/>
      <c r="AT344" s="122"/>
      <c r="AX344" s="122"/>
    </row>
    <row r="345" spans="2:50" s="13" customFormat="1">
      <c r="C345" s="130"/>
      <c r="D345" s="172"/>
      <c r="E345" s="198"/>
      <c r="F345" s="206" t="s">
        <v>1345</v>
      </c>
      <c r="G345" s="206"/>
      <c r="H345" s="206"/>
      <c r="I345" s="206"/>
      <c r="J345" s="206"/>
      <c r="AS345" s="122"/>
      <c r="AT345" s="122"/>
      <c r="AX345" s="122"/>
    </row>
    <row r="346" spans="2:50" s="13" customFormat="1">
      <c r="C346" s="130"/>
      <c r="D346" s="172"/>
      <c r="E346" s="198"/>
      <c r="F346" s="204" t="s">
        <v>1346</v>
      </c>
      <c r="G346" s="205"/>
      <c r="H346" s="205"/>
      <c r="I346" s="205"/>
      <c r="J346" s="205"/>
      <c r="AS346" s="122"/>
      <c r="AT346" s="122"/>
      <c r="AX346" s="122"/>
    </row>
    <row r="347" spans="2:50" s="13" customFormat="1">
      <c r="C347" s="130"/>
      <c r="D347" s="172"/>
      <c r="E347" s="198"/>
      <c r="F347" s="204" t="s">
        <v>1347</v>
      </c>
      <c r="G347" s="205"/>
      <c r="H347" s="205"/>
      <c r="I347" s="205"/>
      <c r="J347" s="205"/>
      <c r="AS347" s="122"/>
      <c r="AT347" s="122"/>
      <c r="AX347" s="122"/>
    </row>
    <row r="348" spans="2:50" s="13" customFormat="1">
      <c r="C348" s="130"/>
      <c r="D348" s="172"/>
      <c r="E348" s="198"/>
      <c r="F348" s="204" t="s">
        <v>1348</v>
      </c>
      <c r="G348" s="205"/>
      <c r="H348" s="205"/>
      <c r="I348" s="205"/>
      <c r="J348" s="205"/>
      <c r="AS348" s="122"/>
      <c r="AT348" s="122"/>
      <c r="AX348" s="122"/>
    </row>
    <row r="349" spans="2:50" s="13" customFormat="1" ht="12.75">
      <c r="C349" s="130"/>
      <c r="D349" s="172"/>
      <c r="E349" s="198"/>
      <c r="F349" s="210"/>
      <c r="G349" s="211"/>
      <c r="H349" s="211"/>
      <c r="I349" s="211"/>
      <c r="J349" s="211"/>
      <c r="AS349" s="122"/>
      <c r="AT349" s="122"/>
      <c r="AX349" s="122"/>
    </row>
    <row r="350" spans="2:50" ht="15">
      <c r="B350" s="131"/>
      <c r="D350" s="149"/>
      <c r="E350" s="150"/>
      <c r="F350" s="150" t="s">
        <v>202</v>
      </c>
      <c r="G350" s="150"/>
      <c r="H350" s="151"/>
      <c r="I350" s="152"/>
      <c r="J350" s="152">
        <f>J337+J289+J246+J173</f>
        <v>0</v>
      </c>
    </row>
  </sheetData>
  <sheetProtection algorithmName="SHA-512" hashValue="77htamUAgwWavurl5KCpY/AUKH2W0z+LYk8oxbKYET+9RRaQ2xaEaLZ5hOJKtjvCjiSlryAc+RlfnJ6KTPkVyg==" saltValue="0m9WDuEaQ/exZaCmeHlXNQ==" spinCount="100000" sheet="1" objects="1" scenarios="1"/>
  <mergeCells count="13">
    <mergeCell ref="K2:U2"/>
    <mergeCell ref="E7:H7"/>
    <mergeCell ref="E9:H9"/>
    <mergeCell ref="E17:H17"/>
    <mergeCell ref="E26:H26"/>
    <mergeCell ref="F337:H337"/>
    <mergeCell ref="F246:H246"/>
    <mergeCell ref="F289:H289"/>
    <mergeCell ref="E84:H84"/>
    <mergeCell ref="E118:H118"/>
    <mergeCell ref="E120:H120"/>
    <mergeCell ref="F173:H173"/>
    <mergeCell ref="E86:H86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79" min="2" max="9" man="1"/>
    <brk id="257" min="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4502-9B14-4E07-9555-B70899C2F592}">
  <dimension ref="B2:BL320"/>
  <sheetViews>
    <sheetView topLeftCell="A118" zoomScaleNormal="100" workbookViewId="0">
      <selection activeCell="F312" sqref="F3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0" t="s">
        <v>1027</v>
      </c>
      <c r="F9" s="533"/>
      <c r="G9" s="533"/>
      <c r="H9" s="533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7" t="str">
        <f>'Rekapitulace stavby'!E14</f>
        <v>Vyplň údaj</v>
      </c>
      <c r="F18" s="516"/>
      <c r="G18" s="516"/>
      <c r="H18" s="516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str">
        <f>E9</f>
        <v>SO001.2 - Vytápění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J238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J248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SO001.2 - Vytápění</v>
      </c>
      <c r="F121" s="533"/>
      <c r="G121" s="533"/>
      <c r="H121" s="533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'SO001.2 ÚT'!J320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160"/>
      <c r="E130" s="329" t="s">
        <v>149</v>
      </c>
      <c r="F130" s="329" t="s">
        <v>150</v>
      </c>
      <c r="G130" s="160"/>
      <c r="H130" s="160"/>
      <c r="I130" s="160"/>
      <c r="J130" s="330">
        <f>J131+J146+J157+J174+J204</f>
        <v>0</v>
      </c>
      <c r="O130" s="108">
        <f>O131+O139+O143+O154+O178</f>
        <v>0</v>
      </c>
      <c r="Q130" s="108">
        <f>Q131+Q139+Q143+Q154+Q178</f>
        <v>1.2000000000000001E-3</v>
      </c>
      <c r="S130" s="109">
        <f>S131+S139+S143+S154+S178</f>
        <v>25.025275000000001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160"/>
      <c r="E131" s="161" t="s">
        <v>239</v>
      </c>
      <c r="F131" s="161" t="s">
        <v>1028</v>
      </c>
      <c r="G131" s="160"/>
      <c r="H131" s="160"/>
      <c r="I131" s="160"/>
      <c r="J131" s="162">
        <f>SUM(J132:J144)</f>
        <v>0</v>
      </c>
      <c r="O131" s="108">
        <f>SUM(O132:O138)</f>
        <v>0</v>
      </c>
      <c r="Q131" s="108">
        <f>SUM(Q132:Q138)</f>
        <v>1.2000000000000001E-3</v>
      </c>
      <c r="S131" s="109">
        <f>SUM(S132:S138)</f>
        <v>5.2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60">
      <c r="B132" s="112"/>
      <c r="C132" s="293"/>
      <c r="D132" s="322" t="s">
        <v>19</v>
      </c>
      <c r="E132" s="323" t="s">
        <v>1029</v>
      </c>
      <c r="F132" s="454" t="s">
        <v>1030</v>
      </c>
      <c r="G132" s="324" t="s">
        <v>130</v>
      </c>
      <c r="H132" s="325">
        <v>10</v>
      </c>
      <c r="I132" s="340">
        <v>0</v>
      </c>
      <c r="J132" s="321">
        <f>ROUND(I132*H132,2)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1.2000000000000001E-3</v>
      </c>
      <c r="R132" s="114">
        <v>0.23</v>
      </c>
      <c r="S132" s="115">
        <f>R132*H132</f>
        <v>2.3000000000000003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20"/>
      <c r="E133" s="320"/>
      <c r="F133" s="455" t="s">
        <v>1031</v>
      </c>
      <c r="G133" s="320"/>
      <c r="H133" s="320"/>
      <c r="I133" s="320"/>
      <c r="J133" s="320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4">
      <c r="B134" s="118"/>
      <c r="C134" s="293"/>
      <c r="D134" s="332" t="s">
        <v>81</v>
      </c>
      <c r="E134" s="333" t="s">
        <v>1032</v>
      </c>
      <c r="F134" s="456" t="s">
        <v>1033</v>
      </c>
      <c r="G134" s="334" t="s">
        <v>130</v>
      </c>
      <c r="H134" s="335">
        <v>10</v>
      </c>
      <c r="I134" s="340">
        <v>0</v>
      </c>
      <c r="J134" s="331">
        <f>ROUND(I134*H134,2)</f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60">
      <c r="B135" s="121"/>
      <c r="C135" s="293"/>
      <c r="D135" s="322" t="s">
        <v>83</v>
      </c>
      <c r="E135" s="323" t="s">
        <v>1034</v>
      </c>
      <c r="F135" s="454" t="s">
        <v>1035</v>
      </c>
      <c r="G135" s="324" t="s">
        <v>130</v>
      </c>
      <c r="H135" s="325">
        <v>10</v>
      </c>
      <c r="I135" s="340">
        <v>0</v>
      </c>
      <c r="J135" s="321">
        <f>ROUND(I135*H135,2)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320"/>
      <c r="E136" s="320"/>
      <c r="F136" s="455" t="s">
        <v>1036</v>
      </c>
      <c r="G136" s="320"/>
      <c r="H136" s="320"/>
      <c r="I136" s="320"/>
      <c r="J136" s="320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4">
      <c r="B137" s="112"/>
      <c r="C137" s="293"/>
      <c r="D137" s="332" t="s">
        <v>85</v>
      </c>
      <c r="E137" s="333" t="s">
        <v>1037</v>
      </c>
      <c r="F137" s="456" t="s">
        <v>1038</v>
      </c>
      <c r="G137" s="334" t="s">
        <v>130</v>
      </c>
      <c r="H137" s="335">
        <v>10</v>
      </c>
      <c r="I137" s="340">
        <v>0</v>
      </c>
      <c r="J137" s="331">
        <f>ROUND(I137*H137,2)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2.9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48">
      <c r="B138" s="121"/>
      <c r="C138" s="293"/>
      <c r="D138" s="322" t="s">
        <v>87</v>
      </c>
      <c r="E138" s="323" t="s">
        <v>1039</v>
      </c>
      <c r="F138" s="454" t="s">
        <v>1040</v>
      </c>
      <c r="G138" s="324" t="s">
        <v>132</v>
      </c>
      <c r="H138" s="325">
        <v>24</v>
      </c>
      <c r="I138" s="340">
        <v>0</v>
      </c>
      <c r="J138" s="321">
        <f>ROUND(I138*H138,2)</f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320"/>
      <c r="E139" s="320"/>
      <c r="F139" s="455" t="s">
        <v>1041</v>
      </c>
      <c r="G139" s="320"/>
      <c r="H139" s="320"/>
      <c r="I139" s="320"/>
      <c r="J139" s="320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4">
      <c r="B140" s="112"/>
      <c r="C140" s="293"/>
      <c r="D140" s="332" t="s">
        <v>88</v>
      </c>
      <c r="E140" s="333" t="s">
        <v>1042</v>
      </c>
      <c r="F140" s="456" t="s">
        <v>1043</v>
      </c>
      <c r="G140" s="334" t="s">
        <v>132</v>
      </c>
      <c r="H140" s="335">
        <v>5</v>
      </c>
      <c r="I140" s="340">
        <v>0</v>
      </c>
      <c r="J140" s="331">
        <f>ROUND(I140*H140,2)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4">
      <c r="B141" s="112"/>
      <c r="C141" s="293"/>
      <c r="D141" s="332" t="s">
        <v>1044</v>
      </c>
      <c r="E141" s="333" t="s">
        <v>1045</v>
      </c>
      <c r="F141" s="456" t="s">
        <v>1046</v>
      </c>
      <c r="G141" s="334" t="s">
        <v>132</v>
      </c>
      <c r="H141" s="335">
        <v>15</v>
      </c>
      <c r="I141" s="340">
        <v>0</v>
      </c>
      <c r="J141" s="331">
        <f>ROUND(I141*H141,2)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4">
      <c r="B142" s="112"/>
      <c r="C142" s="293"/>
      <c r="D142" s="332" t="s">
        <v>89</v>
      </c>
      <c r="E142" s="333" t="s">
        <v>1047</v>
      </c>
      <c r="F142" s="456" t="s">
        <v>1048</v>
      </c>
      <c r="G142" s="334" t="s">
        <v>132</v>
      </c>
      <c r="H142" s="335">
        <v>3</v>
      </c>
      <c r="I142" s="340">
        <v>0</v>
      </c>
      <c r="J142" s="331">
        <f>ROUND(I142*H142,2)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4">
      <c r="B143" s="106"/>
      <c r="C143" s="293"/>
      <c r="D143" s="332" t="s">
        <v>90</v>
      </c>
      <c r="E143" s="333" t="s">
        <v>1049</v>
      </c>
      <c r="F143" s="456" t="s">
        <v>1050</v>
      </c>
      <c r="G143" s="334" t="s">
        <v>132</v>
      </c>
      <c r="H143" s="335">
        <v>1</v>
      </c>
      <c r="I143" s="340">
        <v>0</v>
      </c>
      <c r="J143" s="331">
        <f>ROUND(I143*H143,2)</f>
        <v>0</v>
      </c>
      <c r="O143" s="108">
        <f>SUM(O144:O153)</f>
        <v>0</v>
      </c>
      <c r="Q143" s="108">
        <f>SUM(Q144:Q153)</f>
        <v>0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48">
      <c r="B144" s="112"/>
      <c r="C144" s="293"/>
      <c r="D144" s="322" t="s">
        <v>22</v>
      </c>
      <c r="E144" s="323" t="s">
        <v>625</v>
      </c>
      <c r="F144" s="454" t="s">
        <v>1051</v>
      </c>
      <c r="G144" s="324" t="s">
        <v>142</v>
      </c>
      <c r="H144" s="325">
        <v>3.4000000000000002E-2</v>
      </c>
      <c r="I144" s="340">
        <v>0</v>
      </c>
      <c r="J144" s="321">
        <f>ROUND(I144*H144,2)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20"/>
      <c r="E145" s="320"/>
      <c r="F145" s="455" t="s">
        <v>1052</v>
      </c>
      <c r="G145" s="320"/>
      <c r="H145" s="320"/>
      <c r="I145" s="320"/>
      <c r="J145" s="320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12.75">
      <c r="B146" s="121"/>
      <c r="C146" s="293"/>
      <c r="D146" s="160"/>
      <c r="E146" s="161" t="s">
        <v>240</v>
      </c>
      <c r="F146" s="161" t="s">
        <v>1053</v>
      </c>
      <c r="G146" s="160"/>
      <c r="H146" s="160"/>
      <c r="I146" s="160"/>
      <c r="J146" s="162">
        <f>SUM(J147:J155)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6">
      <c r="B147" s="118"/>
      <c r="C147" s="293"/>
      <c r="D147" s="322" t="s">
        <v>231</v>
      </c>
      <c r="E147" s="323" t="s">
        <v>1054</v>
      </c>
      <c r="F147" s="454" t="s">
        <v>1055</v>
      </c>
      <c r="G147" s="324" t="s">
        <v>132</v>
      </c>
      <c r="H147" s="325">
        <v>1</v>
      </c>
      <c r="I147" s="340">
        <v>0</v>
      </c>
      <c r="J147" s="321">
        <f>ROUND(I147*H147,2)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20"/>
      <c r="E148" s="320"/>
      <c r="F148" s="455" t="s">
        <v>1056</v>
      </c>
      <c r="G148" s="320"/>
      <c r="H148" s="320"/>
      <c r="I148" s="320"/>
      <c r="J148" s="320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48">
      <c r="B149" s="124"/>
      <c r="C149" s="293"/>
      <c r="D149" s="322" t="s">
        <v>232</v>
      </c>
      <c r="E149" s="323" t="s">
        <v>1057</v>
      </c>
      <c r="F149" s="454" t="s">
        <v>1058</v>
      </c>
      <c r="G149" s="324" t="s">
        <v>178</v>
      </c>
      <c r="H149" s="325">
        <v>1</v>
      </c>
      <c r="I149" s="340">
        <v>0</v>
      </c>
      <c r="J149" s="321">
        <f>ROUND(I149*H149,2)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320"/>
      <c r="E150" s="320"/>
      <c r="F150" s="455" t="s">
        <v>1059</v>
      </c>
      <c r="G150" s="320"/>
      <c r="H150" s="320"/>
      <c r="I150" s="320"/>
      <c r="J150" s="320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36">
      <c r="B151" s="118"/>
      <c r="C151" s="293"/>
      <c r="D151" s="322" t="s">
        <v>233</v>
      </c>
      <c r="E151" s="323" t="s">
        <v>1060</v>
      </c>
      <c r="F151" s="454" t="s">
        <v>1061</v>
      </c>
      <c r="G151" s="324" t="s">
        <v>132</v>
      </c>
      <c r="H151" s="325">
        <v>1</v>
      </c>
      <c r="I151" s="340">
        <v>0</v>
      </c>
      <c r="J151" s="321">
        <f>ROUND(I151*H151,2)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20"/>
      <c r="E152" s="320"/>
      <c r="F152" s="455" t="s">
        <v>1062</v>
      </c>
      <c r="G152" s="320"/>
      <c r="H152" s="320"/>
      <c r="I152" s="320"/>
      <c r="J152" s="320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4">
      <c r="B153" s="121"/>
      <c r="C153" s="293"/>
      <c r="D153" s="322" t="s">
        <v>234</v>
      </c>
      <c r="E153" s="323" t="s">
        <v>1063</v>
      </c>
      <c r="F153" s="454" t="s">
        <v>1064</v>
      </c>
      <c r="G153" s="324" t="s">
        <v>178</v>
      </c>
      <c r="H153" s="325">
        <v>40</v>
      </c>
      <c r="I153" s="340">
        <v>0</v>
      </c>
      <c r="J153" s="321">
        <f>ROUND(I153*H153,2)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20"/>
      <c r="E154" s="320"/>
      <c r="F154" s="455" t="s">
        <v>1065</v>
      </c>
      <c r="G154" s="320"/>
      <c r="H154" s="320"/>
      <c r="I154" s="320"/>
      <c r="J154" s="320"/>
      <c r="O154" s="108">
        <f>SUM(O155:O177)</f>
        <v>0</v>
      </c>
      <c r="Q154" s="108">
        <f>SUM(Q155:Q177)</f>
        <v>0</v>
      </c>
      <c r="S154" s="109">
        <f>SUM(S155:S177)</f>
        <v>19.825275000000001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36">
      <c r="B155" s="112"/>
      <c r="C155" s="293"/>
      <c r="D155" s="322" t="s">
        <v>8</v>
      </c>
      <c r="E155" s="323" t="s">
        <v>1066</v>
      </c>
      <c r="F155" s="454" t="s">
        <v>1067</v>
      </c>
      <c r="G155" s="324" t="s">
        <v>142</v>
      </c>
      <c r="H155" s="325">
        <v>9.2999999999999999E-2</v>
      </c>
      <c r="I155" s="340">
        <v>0</v>
      </c>
      <c r="J155" s="321">
        <f>ROUND(I155*H155,2)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0.109275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1"/>
      <c r="E156" s="1"/>
      <c r="F156" s="457" t="s">
        <v>1068</v>
      </c>
      <c r="G156" s="1"/>
      <c r="H156" s="1"/>
      <c r="I156" s="1"/>
      <c r="J156" s="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12.75">
      <c r="B157" s="121"/>
      <c r="C157" s="293"/>
      <c r="D157" s="160"/>
      <c r="E157" s="161" t="s">
        <v>194</v>
      </c>
      <c r="F157" s="161" t="s">
        <v>1069</v>
      </c>
      <c r="G157" s="160"/>
      <c r="H157" s="160"/>
      <c r="I157" s="160"/>
      <c r="J157" s="162">
        <f>SUM(J158:J172)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24">
      <c r="B158" s="121"/>
      <c r="C158" s="293"/>
      <c r="D158" s="322" t="s">
        <v>152</v>
      </c>
      <c r="E158" s="323" t="s">
        <v>1070</v>
      </c>
      <c r="F158" s="454" t="s">
        <v>1071</v>
      </c>
      <c r="G158" s="324" t="s">
        <v>130</v>
      </c>
      <c r="H158" s="325">
        <v>10</v>
      </c>
      <c r="I158" s="340">
        <v>0</v>
      </c>
      <c r="J158" s="321">
        <f>ROUND(I158*H158,2)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320"/>
      <c r="E159" s="320"/>
      <c r="F159" s="455" t="s">
        <v>1072</v>
      </c>
      <c r="G159" s="320"/>
      <c r="H159" s="320"/>
      <c r="I159" s="320"/>
      <c r="J159" s="320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4">
      <c r="B160" s="121"/>
      <c r="C160" s="293"/>
      <c r="D160" s="322" t="s">
        <v>241</v>
      </c>
      <c r="E160" s="323" t="s">
        <v>1073</v>
      </c>
      <c r="F160" s="454" t="s">
        <v>1074</v>
      </c>
      <c r="G160" s="324" t="s">
        <v>130</v>
      </c>
      <c r="H160" s="325">
        <v>10</v>
      </c>
      <c r="I160" s="340">
        <v>0</v>
      </c>
      <c r="J160" s="321">
        <f>ROUND(I160*H160,2)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320"/>
      <c r="E161" s="320"/>
      <c r="F161" s="455" t="s">
        <v>1075</v>
      </c>
      <c r="G161" s="320"/>
      <c r="H161" s="320"/>
      <c r="I161" s="320"/>
      <c r="J161" s="320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4">
      <c r="B162" s="121"/>
      <c r="C162" s="293"/>
      <c r="D162" s="322" t="s">
        <v>242</v>
      </c>
      <c r="E162" s="323" t="s">
        <v>1076</v>
      </c>
      <c r="F162" s="454" t="s">
        <v>1077</v>
      </c>
      <c r="G162" s="324" t="s">
        <v>130</v>
      </c>
      <c r="H162" s="325">
        <v>10</v>
      </c>
      <c r="I162" s="340">
        <v>0</v>
      </c>
      <c r="J162" s="321">
        <f>ROUND(I162*H162,2)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320"/>
      <c r="E163" s="320"/>
      <c r="F163" s="455" t="s">
        <v>1078</v>
      </c>
      <c r="G163" s="320"/>
      <c r="H163" s="320"/>
      <c r="I163" s="320"/>
      <c r="J163" s="320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24">
      <c r="B164" s="121"/>
      <c r="C164" s="293"/>
      <c r="D164" s="322" t="s">
        <v>243</v>
      </c>
      <c r="E164" s="323" t="s">
        <v>1079</v>
      </c>
      <c r="F164" s="454" t="s">
        <v>1080</v>
      </c>
      <c r="G164" s="324" t="s">
        <v>130</v>
      </c>
      <c r="H164" s="325">
        <v>10</v>
      </c>
      <c r="I164" s="340">
        <v>0</v>
      </c>
      <c r="J164" s="321">
        <f>ROUND(I164*H164,2)</f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320"/>
      <c r="E165" s="320"/>
      <c r="F165" s="455" t="s">
        <v>1081</v>
      </c>
      <c r="G165" s="320"/>
      <c r="H165" s="320"/>
      <c r="I165" s="320"/>
      <c r="J165" s="320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36">
      <c r="B166" s="112"/>
      <c r="C166" s="293"/>
      <c r="D166" s="322" t="s">
        <v>244</v>
      </c>
      <c r="E166" s="323" t="s">
        <v>1082</v>
      </c>
      <c r="F166" s="454" t="s">
        <v>1083</v>
      </c>
      <c r="G166" s="324" t="s">
        <v>130</v>
      </c>
      <c r="H166" s="325">
        <v>318</v>
      </c>
      <c r="I166" s="340">
        <v>0</v>
      </c>
      <c r="J166" s="321">
        <f>ROUND(I166*H166,2)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19.716000000000001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320"/>
      <c r="E167" s="320"/>
      <c r="F167" s="455" t="s">
        <v>1084</v>
      </c>
      <c r="G167" s="320"/>
      <c r="H167" s="320"/>
      <c r="I167" s="320"/>
      <c r="J167" s="320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24">
      <c r="B168" s="121"/>
      <c r="C168" s="293"/>
      <c r="D168" s="322" t="s">
        <v>7</v>
      </c>
      <c r="E168" s="323" t="s">
        <v>1085</v>
      </c>
      <c r="F168" s="454" t="s">
        <v>1086</v>
      </c>
      <c r="G168" s="324" t="s">
        <v>130</v>
      </c>
      <c r="H168" s="325">
        <v>3899</v>
      </c>
      <c r="I168" s="340">
        <v>0</v>
      </c>
      <c r="J168" s="321">
        <f>ROUND(I168*H168,2)</f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320"/>
      <c r="E169" s="320"/>
      <c r="F169" s="455" t="s">
        <v>1087</v>
      </c>
      <c r="G169" s="320"/>
      <c r="H169" s="320"/>
      <c r="I169" s="320"/>
      <c r="J169" s="320"/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8">
      <c r="B170" s="121"/>
      <c r="C170" s="293"/>
      <c r="D170" s="322" t="s">
        <v>246</v>
      </c>
      <c r="E170" s="323" t="s">
        <v>1088</v>
      </c>
      <c r="F170" s="454" t="s">
        <v>1089</v>
      </c>
      <c r="G170" s="324" t="s">
        <v>130</v>
      </c>
      <c r="H170" s="325">
        <v>318</v>
      </c>
      <c r="I170" s="340">
        <v>0</v>
      </c>
      <c r="J170" s="321">
        <f>ROUND(I170*H170,2)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320"/>
      <c r="E171" s="320"/>
      <c r="F171" s="455" t="s">
        <v>1090</v>
      </c>
      <c r="G171" s="320"/>
      <c r="H171" s="320"/>
      <c r="I171" s="320"/>
      <c r="J171" s="320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8">
      <c r="B172" s="121"/>
      <c r="C172" s="293"/>
      <c r="D172" s="322" t="s">
        <v>247</v>
      </c>
      <c r="E172" s="323" t="s">
        <v>1091</v>
      </c>
      <c r="F172" s="454" t="s">
        <v>1092</v>
      </c>
      <c r="G172" s="324" t="s">
        <v>142</v>
      </c>
      <c r="H172" s="325">
        <v>0.28100000000000003</v>
      </c>
      <c r="I172" s="340">
        <v>0</v>
      </c>
      <c r="J172" s="321">
        <f>ROUND(I172*H172,2)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320"/>
      <c r="E173" s="320"/>
      <c r="F173" s="455" t="s">
        <v>1093</v>
      </c>
      <c r="G173" s="320"/>
      <c r="H173" s="320"/>
      <c r="I173" s="320"/>
      <c r="J173" s="320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12.75">
      <c r="B174" s="121"/>
      <c r="C174" s="293"/>
      <c r="D174" s="326"/>
      <c r="E174" s="327" t="s">
        <v>245</v>
      </c>
      <c r="F174" s="327" t="s">
        <v>1094</v>
      </c>
      <c r="G174" s="326"/>
      <c r="H174" s="326"/>
      <c r="I174" s="326"/>
      <c r="J174" s="328">
        <f>SUM(J175:J202)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12">
      <c r="B175" s="118"/>
      <c r="C175" s="293"/>
      <c r="D175" s="322" t="s">
        <v>248</v>
      </c>
      <c r="E175" s="323" t="s">
        <v>1095</v>
      </c>
      <c r="F175" s="454" t="s">
        <v>1096</v>
      </c>
      <c r="G175" s="324" t="s">
        <v>132</v>
      </c>
      <c r="H175" s="325">
        <v>14</v>
      </c>
      <c r="I175" s="340">
        <v>0</v>
      </c>
      <c r="J175" s="321">
        <f>ROUND(I175*H175,2)</f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320"/>
      <c r="E176" s="320"/>
      <c r="F176" s="455" t="s">
        <v>1097</v>
      </c>
      <c r="G176" s="320"/>
      <c r="H176" s="320"/>
      <c r="I176" s="320"/>
      <c r="J176" s="320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36">
      <c r="B177" s="124"/>
      <c r="C177" s="293"/>
      <c r="D177" s="332" t="s">
        <v>249</v>
      </c>
      <c r="E177" s="333" t="s">
        <v>1098</v>
      </c>
      <c r="F177" s="456" t="s">
        <v>1099</v>
      </c>
      <c r="G177" s="334" t="s">
        <v>132</v>
      </c>
      <c r="H177" s="335">
        <v>7</v>
      </c>
      <c r="I177" s="340">
        <v>0</v>
      </c>
      <c r="J177" s="331">
        <f>ROUND(I177*H177,2)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4">
      <c r="B178" s="106"/>
      <c r="C178" s="293"/>
      <c r="D178" s="322" t="s">
        <v>250</v>
      </c>
      <c r="E178" s="323" t="s">
        <v>1100</v>
      </c>
      <c r="F178" s="454" t="s">
        <v>1101</v>
      </c>
      <c r="G178" s="324" t="s">
        <v>132</v>
      </c>
      <c r="H178" s="325">
        <v>2</v>
      </c>
      <c r="I178" s="340">
        <v>0</v>
      </c>
      <c r="J178" s="321">
        <f>ROUND(I178*H178,2)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320"/>
      <c r="E179" s="320"/>
      <c r="F179" s="455" t="s">
        <v>1102</v>
      </c>
      <c r="G179" s="320"/>
      <c r="H179" s="320"/>
      <c r="I179" s="320"/>
      <c r="J179" s="320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4">
      <c r="B180" s="112"/>
      <c r="C180" s="293"/>
      <c r="D180" s="322" t="s">
        <v>251</v>
      </c>
      <c r="E180" s="323" t="s">
        <v>1103</v>
      </c>
      <c r="F180" s="454" t="s">
        <v>1104</v>
      </c>
      <c r="G180" s="324" t="s">
        <v>132</v>
      </c>
      <c r="H180" s="325">
        <v>3</v>
      </c>
      <c r="I180" s="340">
        <v>0</v>
      </c>
      <c r="J180" s="321">
        <f>ROUND(I180*H180,2)</f>
        <v>0</v>
      </c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320"/>
      <c r="E181" s="320"/>
      <c r="F181" s="455" t="s">
        <v>1105</v>
      </c>
      <c r="G181" s="320"/>
      <c r="H181" s="320"/>
      <c r="I181" s="320"/>
      <c r="J181" s="320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24">
      <c r="B182" s="112"/>
      <c r="C182" s="293"/>
      <c r="D182" s="322" t="s">
        <v>252</v>
      </c>
      <c r="E182" s="323" t="s">
        <v>1106</v>
      </c>
      <c r="F182" s="454" t="s">
        <v>1107</v>
      </c>
      <c r="G182" s="324" t="s">
        <v>132</v>
      </c>
      <c r="H182" s="325">
        <v>12</v>
      </c>
      <c r="I182" s="340">
        <v>0</v>
      </c>
      <c r="J182" s="321">
        <f>ROUND(I182*H182,2)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320"/>
      <c r="E183" s="320"/>
      <c r="F183" s="455" t="s">
        <v>1108</v>
      </c>
      <c r="G183" s="320"/>
      <c r="H183" s="320"/>
      <c r="I183" s="320"/>
      <c r="J183" s="320"/>
      <c r="O183" s="108" t="e">
        <f>O184+O204+#REF!+O238</f>
        <v>#REF!</v>
      </c>
      <c r="Q183" s="108" t="e">
        <f>Q184+Q204+#REF!+Q238</f>
        <v>#REF!</v>
      </c>
      <c r="S183" s="109" t="e">
        <f>S184+S204+#REF!+S238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BJ184+BJ204+#REF!+BJ238</f>
        <v>#REF!</v>
      </c>
    </row>
    <row r="184" spans="2:64" s="11" customFormat="1" ht="36">
      <c r="B184" s="106"/>
      <c r="C184" s="293"/>
      <c r="D184" s="322" t="s">
        <v>253</v>
      </c>
      <c r="E184" s="323" t="s">
        <v>1109</v>
      </c>
      <c r="F184" s="454" t="s">
        <v>1110</v>
      </c>
      <c r="G184" s="324" t="s">
        <v>132</v>
      </c>
      <c r="H184" s="325">
        <v>1</v>
      </c>
      <c r="I184" s="340">
        <v>0</v>
      </c>
      <c r="J184" s="321">
        <f>ROUND(I184*H184,2)</f>
        <v>0</v>
      </c>
      <c r="O184" s="108">
        <f>SUM(O185:O203)</f>
        <v>0</v>
      </c>
      <c r="Q184" s="108">
        <f>SUM(Q185:Q203)</f>
        <v>0</v>
      </c>
      <c r="S184" s="109">
        <f>SUM(S185:S203)</f>
        <v>3.1949999999999999E-2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12">
      <c r="B185" s="112"/>
      <c r="C185" s="293"/>
      <c r="D185" s="320"/>
      <c r="E185" s="320"/>
      <c r="F185" s="455" t="s">
        <v>1111</v>
      </c>
      <c r="G185" s="320"/>
      <c r="H185" s="320"/>
      <c r="I185" s="320"/>
      <c r="J185" s="320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24">
      <c r="B186" s="118"/>
      <c r="C186" s="293"/>
      <c r="D186" s="322" t="s">
        <v>254</v>
      </c>
      <c r="E186" s="323" t="s">
        <v>1112</v>
      </c>
      <c r="F186" s="454" t="s">
        <v>1113</v>
      </c>
      <c r="G186" s="324" t="s">
        <v>132</v>
      </c>
      <c r="H186" s="325">
        <v>10</v>
      </c>
      <c r="I186" s="340">
        <v>0</v>
      </c>
      <c r="J186" s="321">
        <f>ROUND(I186*H186,2)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320"/>
      <c r="E187" s="320"/>
      <c r="F187" s="455" t="s">
        <v>1114</v>
      </c>
      <c r="G187" s="320"/>
      <c r="H187" s="320"/>
      <c r="I187" s="320"/>
      <c r="J187" s="320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 ht="24">
      <c r="B188" s="124"/>
      <c r="C188" s="293"/>
      <c r="D188" s="322" t="s">
        <v>255</v>
      </c>
      <c r="E188" s="323" t="s">
        <v>1115</v>
      </c>
      <c r="F188" s="454" t="s">
        <v>1116</v>
      </c>
      <c r="G188" s="324" t="s">
        <v>132</v>
      </c>
      <c r="H188" s="325">
        <v>5</v>
      </c>
      <c r="I188" s="340">
        <v>0</v>
      </c>
      <c r="J188" s="321">
        <f>ROUND(I188*H188,2)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24">
      <c r="B189" s="112"/>
      <c r="C189" s="293"/>
      <c r="D189" s="322" t="s">
        <v>170</v>
      </c>
      <c r="E189" s="323" t="s">
        <v>1117</v>
      </c>
      <c r="F189" s="454" t="s">
        <v>1118</v>
      </c>
      <c r="G189" s="324" t="s">
        <v>132</v>
      </c>
      <c r="H189" s="325">
        <v>3</v>
      </c>
      <c r="I189" s="340">
        <v>0</v>
      </c>
      <c r="J189" s="321">
        <f>ROUND(I189*H189,2)</f>
        <v>0</v>
      </c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3.1949999999999999E-2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320"/>
      <c r="E190" s="320"/>
      <c r="F190" s="455" t="s">
        <v>1119</v>
      </c>
      <c r="G190" s="320"/>
      <c r="H190" s="320"/>
      <c r="I190" s="320"/>
      <c r="J190" s="320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36">
      <c r="B191" s="121"/>
      <c r="C191" s="293"/>
      <c r="D191" s="322" t="s">
        <v>256</v>
      </c>
      <c r="E191" s="323" t="s">
        <v>1120</v>
      </c>
      <c r="F191" s="454" t="s">
        <v>1121</v>
      </c>
      <c r="G191" s="324" t="s">
        <v>132</v>
      </c>
      <c r="H191" s="325">
        <v>6</v>
      </c>
      <c r="I191" s="340">
        <v>0</v>
      </c>
      <c r="J191" s="321">
        <f>ROUND(I191*H191,2)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320"/>
      <c r="E192" s="320"/>
      <c r="F192" s="455" t="s">
        <v>1122</v>
      </c>
      <c r="G192" s="320"/>
      <c r="H192" s="320"/>
      <c r="I192" s="320"/>
      <c r="J192" s="320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 ht="24">
      <c r="B193" s="121"/>
      <c r="C193" s="293"/>
      <c r="D193" s="322" t="s">
        <v>257</v>
      </c>
      <c r="E193" s="323" t="s">
        <v>1123</v>
      </c>
      <c r="F193" s="454" t="s">
        <v>1124</v>
      </c>
      <c r="G193" s="324" t="s">
        <v>132</v>
      </c>
      <c r="H193" s="325">
        <v>5</v>
      </c>
      <c r="I193" s="340">
        <v>0</v>
      </c>
      <c r="J193" s="321">
        <f>ROUND(I193*H193,2)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320"/>
      <c r="E194" s="320"/>
      <c r="F194" s="455" t="s">
        <v>1125</v>
      </c>
      <c r="G194" s="320"/>
      <c r="H194" s="320"/>
      <c r="I194" s="320"/>
      <c r="J194" s="320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36">
      <c r="B195" s="121"/>
      <c r="C195" s="293"/>
      <c r="D195" s="322" t="s">
        <v>258</v>
      </c>
      <c r="E195" s="323" t="s">
        <v>1126</v>
      </c>
      <c r="F195" s="454" t="s">
        <v>1127</v>
      </c>
      <c r="G195" s="324" t="s">
        <v>132</v>
      </c>
      <c r="H195" s="325">
        <v>6</v>
      </c>
      <c r="I195" s="340">
        <v>0</v>
      </c>
      <c r="J195" s="321">
        <f>ROUND(I195*H195,2)</f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 ht="24">
      <c r="B196" s="121"/>
      <c r="C196" s="293"/>
      <c r="D196" s="322" t="s">
        <v>259</v>
      </c>
      <c r="E196" s="323" t="s">
        <v>1128</v>
      </c>
      <c r="F196" s="454" t="s">
        <v>1129</v>
      </c>
      <c r="G196" s="324" t="s">
        <v>132</v>
      </c>
      <c r="H196" s="325">
        <v>6</v>
      </c>
      <c r="I196" s="340">
        <v>0</v>
      </c>
      <c r="J196" s="321">
        <f>ROUND(I196*H196,2)</f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320"/>
      <c r="E197" s="320"/>
      <c r="F197" s="455" t="s">
        <v>1130</v>
      </c>
      <c r="G197" s="320"/>
      <c r="H197" s="320"/>
      <c r="I197" s="320"/>
      <c r="J197" s="320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 ht="24">
      <c r="B198" s="121"/>
      <c r="C198" s="293"/>
      <c r="D198" s="322" t="s">
        <v>260</v>
      </c>
      <c r="E198" s="323" t="s">
        <v>1131</v>
      </c>
      <c r="F198" s="454" t="s">
        <v>1132</v>
      </c>
      <c r="G198" s="324" t="s">
        <v>132</v>
      </c>
      <c r="H198" s="325">
        <v>6</v>
      </c>
      <c r="I198" s="340">
        <v>0</v>
      </c>
      <c r="J198" s="321">
        <f>ROUND(I198*H198,2)</f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320"/>
      <c r="E199" s="320"/>
      <c r="F199" s="455" t="s">
        <v>1133</v>
      </c>
      <c r="G199" s="320"/>
      <c r="H199" s="320"/>
      <c r="I199" s="320"/>
      <c r="J199" s="320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 ht="36">
      <c r="B200" s="121"/>
      <c r="C200" s="293"/>
      <c r="D200" s="322" t="s">
        <v>261</v>
      </c>
      <c r="E200" s="323" t="s">
        <v>1134</v>
      </c>
      <c r="F200" s="454" t="s">
        <v>1135</v>
      </c>
      <c r="G200" s="324" t="s">
        <v>132</v>
      </c>
      <c r="H200" s="325">
        <v>6</v>
      </c>
      <c r="I200" s="340">
        <v>0</v>
      </c>
      <c r="J200" s="321">
        <f>ROUND(I200*H200,2)</f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320"/>
      <c r="E201" s="320"/>
      <c r="F201" s="455" t="s">
        <v>1136</v>
      </c>
      <c r="G201" s="320"/>
      <c r="H201" s="320"/>
      <c r="I201" s="320"/>
      <c r="J201" s="320"/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 ht="36">
      <c r="B202" s="121"/>
      <c r="C202" s="293"/>
      <c r="D202" s="322" t="s">
        <v>262</v>
      </c>
      <c r="E202" s="323" t="s">
        <v>1137</v>
      </c>
      <c r="F202" s="454" t="s">
        <v>1138</v>
      </c>
      <c r="G202" s="324" t="s">
        <v>142</v>
      </c>
      <c r="H202" s="325">
        <v>5.2999999999999999E-2</v>
      </c>
      <c r="I202" s="340">
        <v>0</v>
      </c>
      <c r="J202" s="321">
        <f>ROUND(I202*H202,2)</f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1"/>
      <c r="E203" s="1"/>
      <c r="F203" s="457" t="s">
        <v>1139</v>
      </c>
      <c r="G203" s="1"/>
      <c r="H203" s="1"/>
      <c r="I203" s="1"/>
      <c r="J203" s="1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160"/>
      <c r="E204" s="161" t="s">
        <v>195</v>
      </c>
      <c r="F204" s="161" t="s">
        <v>1140</v>
      </c>
      <c r="G204" s="160"/>
      <c r="H204" s="160"/>
      <c r="I204" s="160"/>
      <c r="J204" s="162">
        <f>SUM(J205:J249)</f>
        <v>0</v>
      </c>
      <c r="O204" s="108">
        <f>SUM(O205:O215)</f>
        <v>0</v>
      </c>
      <c r="Q204" s="108">
        <f>SUM(Q205:Q215)</f>
        <v>0</v>
      </c>
      <c r="S204" s="109">
        <f>SUM(S205:S215)</f>
        <v>4.944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36">
      <c r="B205" s="112"/>
      <c r="C205" s="293"/>
      <c r="D205" s="322" t="s">
        <v>263</v>
      </c>
      <c r="E205" s="323" t="s">
        <v>1141</v>
      </c>
      <c r="F205" s="454" t="s">
        <v>1142</v>
      </c>
      <c r="G205" s="324" t="s">
        <v>127</v>
      </c>
      <c r="H205" s="325">
        <v>520</v>
      </c>
      <c r="I205" s="340">
        <v>0</v>
      </c>
      <c r="J205" s="321">
        <f>ROUND(I205*H205,2)</f>
        <v>0</v>
      </c>
      <c r="L205" s="132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2.08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320"/>
      <c r="E206" s="320"/>
      <c r="F206" s="455" t="s">
        <v>1143</v>
      </c>
      <c r="G206" s="320"/>
      <c r="H206" s="320"/>
      <c r="I206" s="320"/>
      <c r="J206" s="320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 ht="36">
      <c r="B207" s="121"/>
      <c r="C207" s="293"/>
      <c r="D207" s="322" t="s">
        <v>264</v>
      </c>
      <c r="E207" s="323" t="s">
        <v>1144</v>
      </c>
      <c r="F207" s="454" t="s">
        <v>1145</v>
      </c>
      <c r="G207" s="324" t="s">
        <v>130</v>
      </c>
      <c r="H207" s="325">
        <v>497</v>
      </c>
      <c r="I207" s="340">
        <v>0</v>
      </c>
      <c r="J207" s="321">
        <f>ROUND(I207*H207,2)</f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6">
      <c r="B208" s="124"/>
      <c r="C208" s="293"/>
      <c r="D208" s="322" t="s">
        <v>265</v>
      </c>
      <c r="E208" s="323" t="s">
        <v>1146</v>
      </c>
      <c r="F208" s="454" t="s">
        <v>1147</v>
      </c>
      <c r="G208" s="324" t="s">
        <v>130</v>
      </c>
      <c r="H208" s="325">
        <v>179</v>
      </c>
      <c r="I208" s="340">
        <v>0</v>
      </c>
      <c r="J208" s="321">
        <f>ROUND(I208*H208,2)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12">
      <c r="B209" s="112"/>
      <c r="C209" s="293"/>
      <c r="D209" s="320"/>
      <c r="E209" s="320"/>
      <c r="F209" s="455" t="s">
        <v>1148</v>
      </c>
      <c r="G209" s="320"/>
      <c r="H209" s="320"/>
      <c r="I209" s="320"/>
      <c r="J209" s="320"/>
      <c r="L209" s="132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0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 ht="36">
      <c r="B210" s="121"/>
      <c r="C210" s="293"/>
      <c r="D210" s="322" t="s">
        <v>266</v>
      </c>
      <c r="E210" s="323" t="s">
        <v>1149</v>
      </c>
      <c r="F210" s="454" t="s">
        <v>1150</v>
      </c>
      <c r="G210" s="324" t="s">
        <v>130</v>
      </c>
      <c r="H210" s="325">
        <v>51</v>
      </c>
      <c r="I210" s="340">
        <v>0</v>
      </c>
      <c r="J210" s="321">
        <f>ROUND(I210*H210,2)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 ht="36">
      <c r="B211" s="121"/>
      <c r="C211" s="293"/>
      <c r="D211" s="322" t="s">
        <v>267</v>
      </c>
      <c r="E211" s="323" t="s">
        <v>1151</v>
      </c>
      <c r="F211" s="454" t="s">
        <v>1152</v>
      </c>
      <c r="G211" s="324" t="s">
        <v>130</v>
      </c>
      <c r="H211" s="325">
        <v>1479</v>
      </c>
      <c r="I211" s="340">
        <v>0</v>
      </c>
      <c r="J211" s="321">
        <f>ROUND(I211*H211,2)</f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36">
      <c r="B212" s="121"/>
      <c r="C212" s="293"/>
      <c r="D212" s="322" t="s">
        <v>1153</v>
      </c>
      <c r="E212" s="323" t="s">
        <v>1154</v>
      </c>
      <c r="F212" s="454" t="s">
        <v>1155</v>
      </c>
      <c r="G212" s="324" t="s">
        <v>130</v>
      </c>
      <c r="H212" s="325">
        <v>81</v>
      </c>
      <c r="I212" s="340">
        <v>0</v>
      </c>
      <c r="J212" s="321">
        <f>ROUND(I212*H212,2)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 ht="36">
      <c r="B213" s="121"/>
      <c r="C213" s="293"/>
      <c r="D213" s="322" t="s">
        <v>1156</v>
      </c>
      <c r="E213" s="323" t="s">
        <v>1157</v>
      </c>
      <c r="F213" s="454" t="s">
        <v>1158</v>
      </c>
      <c r="G213" s="324" t="s">
        <v>130</v>
      </c>
      <c r="H213" s="325">
        <v>478</v>
      </c>
      <c r="I213" s="340">
        <v>0</v>
      </c>
      <c r="J213" s="321">
        <f>ROUND(I213*H213,2)</f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12">
      <c r="B214" s="112"/>
      <c r="C214" s="293"/>
      <c r="D214" s="320"/>
      <c r="E214" s="320"/>
      <c r="F214" s="455" t="s">
        <v>1159</v>
      </c>
      <c r="G214" s="320"/>
      <c r="H214" s="320"/>
      <c r="I214" s="320"/>
      <c r="J214" s="320"/>
      <c r="L214" s="132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36">
      <c r="B215" s="112"/>
      <c r="C215" s="293"/>
      <c r="D215" s="322" t="s">
        <v>1160</v>
      </c>
      <c r="E215" s="323" t="s">
        <v>1161</v>
      </c>
      <c r="F215" s="454" t="s">
        <v>1162</v>
      </c>
      <c r="G215" s="324" t="s">
        <v>130</v>
      </c>
      <c r="H215" s="325">
        <v>716</v>
      </c>
      <c r="I215" s="340">
        <v>0</v>
      </c>
      <c r="J215" s="321">
        <f>ROUND(I215*H215,2)</f>
        <v>0</v>
      </c>
      <c r="L215" s="132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2.8639999999999999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36">
      <c r="B216" s="112"/>
      <c r="C216" s="293"/>
      <c r="D216" s="322" t="s">
        <v>1163</v>
      </c>
      <c r="E216" s="323" t="s">
        <v>1164</v>
      </c>
      <c r="F216" s="454" t="s">
        <v>1165</v>
      </c>
      <c r="G216" s="324" t="s">
        <v>130</v>
      </c>
      <c r="H216" s="325">
        <v>100</v>
      </c>
      <c r="I216" s="340">
        <v>0</v>
      </c>
      <c r="J216" s="321">
        <f>ROUND(I216*H216,2)</f>
        <v>0</v>
      </c>
      <c r="L216" s="132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0.32500000000000001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320"/>
      <c r="E217" s="320"/>
      <c r="F217" s="455" t="s">
        <v>1166</v>
      </c>
      <c r="G217" s="320"/>
      <c r="H217" s="320"/>
      <c r="I217" s="320"/>
      <c r="J217" s="320"/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 ht="24">
      <c r="B218" s="121"/>
      <c r="C218" s="293"/>
      <c r="D218" s="322" t="s">
        <v>1167</v>
      </c>
      <c r="E218" s="323" t="s">
        <v>1168</v>
      </c>
      <c r="F218" s="454" t="s">
        <v>1169</v>
      </c>
      <c r="G218" s="324" t="s">
        <v>127</v>
      </c>
      <c r="H218" s="325">
        <v>650</v>
      </c>
      <c r="I218" s="340">
        <v>0</v>
      </c>
      <c r="J218" s="321">
        <f>ROUND(I218*H218,2)</f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320"/>
      <c r="E219" s="320"/>
      <c r="F219" s="455" t="s">
        <v>1170</v>
      </c>
      <c r="G219" s="320"/>
      <c r="H219" s="320"/>
      <c r="I219" s="320"/>
      <c r="J219" s="320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 ht="24">
      <c r="B220" s="121"/>
      <c r="C220" s="293"/>
      <c r="D220" s="322" t="s">
        <v>1171</v>
      </c>
      <c r="E220" s="323" t="s">
        <v>1172</v>
      </c>
      <c r="F220" s="454" t="s">
        <v>1173</v>
      </c>
      <c r="G220" s="324" t="s">
        <v>130</v>
      </c>
      <c r="H220" s="325">
        <v>750</v>
      </c>
      <c r="I220" s="340">
        <v>0</v>
      </c>
      <c r="J220" s="321">
        <f>ROUND(I220*H220,2)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320"/>
      <c r="E221" s="320"/>
      <c r="F221" s="455" t="s">
        <v>1174</v>
      </c>
      <c r="G221" s="320"/>
      <c r="H221" s="320"/>
      <c r="I221" s="320"/>
      <c r="J221" s="320"/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 ht="24">
      <c r="B222" s="121"/>
      <c r="C222" s="293"/>
      <c r="D222" s="322" t="s">
        <v>1175</v>
      </c>
      <c r="E222" s="323" t="s">
        <v>1176</v>
      </c>
      <c r="F222" s="454" t="s">
        <v>1177</v>
      </c>
      <c r="G222" s="324" t="s">
        <v>130</v>
      </c>
      <c r="H222" s="325">
        <v>100</v>
      </c>
      <c r="I222" s="340">
        <v>0</v>
      </c>
      <c r="J222" s="321">
        <f>ROUND(I222*H222,2)</f>
        <v>0</v>
      </c>
      <c r="S222" s="123"/>
      <c r="AS222" s="122" t="s">
        <v>129</v>
      </c>
      <c r="AT222" s="122" t="s">
        <v>81</v>
      </c>
      <c r="AU222" s="13" t="s">
        <v>81</v>
      </c>
      <c r="AV222" s="13" t="s">
        <v>31</v>
      </c>
      <c r="AW222" s="13" t="s">
        <v>75</v>
      </c>
      <c r="AX222" s="122" t="s">
        <v>125</v>
      </c>
    </row>
    <row r="223" spans="2:64" s="13" customFormat="1">
      <c r="B223" s="121"/>
      <c r="C223" s="293"/>
      <c r="D223" s="320"/>
      <c r="E223" s="320"/>
      <c r="F223" s="455" t="s">
        <v>1178</v>
      </c>
      <c r="G223" s="320"/>
      <c r="H223" s="320"/>
      <c r="I223" s="320"/>
      <c r="J223" s="320"/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 ht="24">
      <c r="B224" s="121"/>
      <c r="C224" s="293"/>
      <c r="D224" s="322" t="s">
        <v>1179</v>
      </c>
      <c r="E224" s="323" t="s">
        <v>1180</v>
      </c>
      <c r="F224" s="454" t="s">
        <v>1181</v>
      </c>
      <c r="G224" s="324" t="s">
        <v>130</v>
      </c>
      <c r="H224" s="325">
        <v>100</v>
      </c>
      <c r="I224" s="340">
        <v>0</v>
      </c>
      <c r="J224" s="321">
        <f>ROUND(I224*H224,2)</f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320"/>
      <c r="E225" s="320"/>
      <c r="F225" s="455" t="s">
        <v>1182</v>
      </c>
      <c r="G225" s="320"/>
      <c r="H225" s="320"/>
      <c r="I225" s="320"/>
      <c r="J225" s="320"/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2" customFormat="1" ht="24">
      <c r="B226" s="118"/>
      <c r="C226" s="293"/>
      <c r="D226" s="322" t="s">
        <v>1183</v>
      </c>
      <c r="E226" s="323" t="s">
        <v>1184</v>
      </c>
      <c r="F226" s="454" t="s">
        <v>1185</v>
      </c>
      <c r="G226" s="324" t="s">
        <v>132</v>
      </c>
      <c r="H226" s="325">
        <v>1</v>
      </c>
      <c r="I226" s="340">
        <v>0</v>
      </c>
      <c r="J226" s="321">
        <f>ROUND(I226*H226,2)</f>
        <v>0</v>
      </c>
      <c r="S226" s="120"/>
      <c r="AS226" s="119" t="s">
        <v>129</v>
      </c>
      <c r="AT226" s="119" t="s">
        <v>81</v>
      </c>
      <c r="AU226" s="12" t="s">
        <v>19</v>
      </c>
      <c r="AV226" s="12" t="s">
        <v>31</v>
      </c>
      <c r="AW226" s="12" t="s">
        <v>75</v>
      </c>
      <c r="AX226" s="119" t="s">
        <v>125</v>
      </c>
    </row>
    <row r="227" spans="2:64" s="14" customFormat="1">
      <c r="B227" s="124"/>
      <c r="C227" s="293"/>
      <c r="D227" s="320"/>
      <c r="E227" s="320"/>
      <c r="F227" s="455" t="s">
        <v>1186</v>
      </c>
      <c r="G227" s="320"/>
      <c r="H227" s="320"/>
      <c r="I227" s="320"/>
      <c r="J227" s="320"/>
      <c r="S227" s="126"/>
      <c r="AS227" s="125" t="s">
        <v>129</v>
      </c>
      <c r="AT227" s="125" t="s">
        <v>81</v>
      </c>
      <c r="AU227" s="14" t="s">
        <v>85</v>
      </c>
      <c r="AV227" s="14" t="s">
        <v>31</v>
      </c>
      <c r="AW227" s="14" t="s">
        <v>19</v>
      </c>
      <c r="AX227" s="125" t="s">
        <v>125</v>
      </c>
    </row>
    <row r="228" spans="2:64" s="1" customFormat="1" ht="24">
      <c r="B228" s="112"/>
      <c r="C228" s="293"/>
      <c r="D228" s="322" t="s">
        <v>1187</v>
      </c>
      <c r="E228" s="323" t="s">
        <v>1188</v>
      </c>
      <c r="F228" s="454" t="s">
        <v>1189</v>
      </c>
      <c r="G228" s="324" t="s">
        <v>132</v>
      </c>
      <c r="H228" s="325">
        <v>1</v>
      </c>
      <c r="I228" s="340">
        <v>0</v>
      </c>
      <c r="J228" s="321">
        <f>ROUND(I228*H228,2)</f>
        <v>0</v>
      </c>
      <c r="L228" s="132" t="s">
        <v>1</v>
      </c>
      <c r="M228" s="113" t="s">
        <v>40</v>
      </c>
      <c r="O228" s="114">
        <f>N228*H228</f>
        <v>0</v>
      </c>
      <c r="P228" s="114">
        <v>0</v>
      </c>
      <c r="Q228" s="114">
        <f>P228*H228</f>
        <v>0</v>
      </c>
      <c r="R228" s="114">
        <v>2.7220000000000001E-2</v>
      </c>
      <c r="S228" s="115">
        <f>R228*H228</f>
        <v>2.7220000000000001E-2</v>
      </c>
      <c r="AQ228" s="116" t="s">
        <v>152</v>
      </c>
      <c r="AS228" s="116" t="s">
        <v>126</v>
      </c>
      <c r="AT228" s="116" t="s">
        <v>81</v>
      </c>
      <c r="AX228" s="16" t="s">
        <v>125</v>
      </c>
      <c r="BD228" s="117">
        <f>IF(M228="základní",J228,0)</f>
        <v>0</v>
      </c>
      <c r="BE228" s="117">
        <f>IF(M228="snížená",J228,0)</f>
        <v>0</v>
      </c>
      <c r="BF228" s="117">
        <f>IF(M228="zákl. přenesená",J228,0)</f>
        <v>0</v>
      </c>
      <c r="BG228" s="117">
        <f>IF(M228="sníž. přenesená",J228,0)</f>
        <v>0</v>
      </c>
      <c r="BH228" s="117">
        <f>IF(M228="nulová",J228,0)</f>
        <v>0</v>
      </c>
      <c r="BI228" s="16" t="s">
        <v>19</v>
      </c>
      <c r="BJ228" s="117">
        <f>ROUND(I228*H228,2)</f>
        <v>0</v>
      </c>
      <c r="BK228" s="16" t="s">
        <v>152</v>
      </c>
      <c r="BL228" s="116" t="s">
        <v>162</v>
      </c>
    </row>
    <row r="229" spans="2:64" s="13" customFormat="1">
      <c r="B229" s="121"/>
      <c r="C229" s="293"/>
      <c r="D229" s="320"/>
      <c r="E229" s="320"/>
      <c r="F229" s="455" t="s">
        <v>1190</v>
      </c>
      <c r="G229" s="320"/>
      <c r="H229" s="320"/>
      <c r="I229" s="320"/>
      <c r="J229" s="320"/>
      <c r="S229" s="123"/>
      <c r="AS229" s="122" t="s">
        <v>129</v>
      </c>
      <c r="AT229" s="122" t="s">
        <v>81</v>
      </c>
      <c r="AU229" s="13" t="s">
        <v>81</v>
      </c>
      <c r="AV229" s="13" t="s">
        <v>31</v>
      </c>
      <c r="AW229" s="13" t="s">
        <v>75</v>
      </c>
      <c r="AX229" s="122" t="s">
        <v>125</v>
      </c>
    </row>
    <row r="230" spans="2:64" s="13" customFormat="1" ht="24">
      <c r="B230" s="121"/>
      <c r="C230" s="293"/>
      <c r="D230" s="322" t="s">
        <v>1191</v>
      </c>
      <c r="E230" s="323" t="s">
        <v>1192</v>
      </c>
      <c r="F230" s="454" t="s">
        <v>1193</v>
      </c>
      <c r="G230" s="324" t="s">
        <v>132</v>
      </c>
      <c r="H230" s="325">
        <v>1</v>
      </c>
      <c r="I230" s="340">
        <v>0</v>
      </c>
      <c r="J230" s="321">
        <f>ROUND(I230*H230,2)</f>
        <v>0</v>
      </c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320"/>
      <c r="E231" s="320"/>
      <c r="F231" s="455" t="s">
        <v>1194</v>
      </c>
      <c r="G231" s="320"/>
      <c r="H231" s="320"/>
      <c r="I231" s="320"/>
      <c r="J231" s="320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 ht="24">
      <c r="B232" s="121"/>
      <c r="C232" s="293"/>
      <c r="D232" s="322" t="s">
        <v>1195</v>
      </c>
      <c r="E232" s="323" t="s">
        <v>1196</v>
      </c>
      <c r="F232" s="454" t="s">
        <v>1197</v>
      </c>
      <c r="G232" s="324" t="s">
        <v>132</v>
      </c>
      <c r="H232" s="325">
        <v>2</v>
      </c>
      <c r="I232" s="340">
        <v>0</v>
      </c>
      <c r="J232" s="321">
        <f>ROUND(I232*H232,2)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320"/>
      <c r="E233" s="320"/>
      <c r="F233" s="455" t="s">
        <v>1198</v>
      </c>
      <c r="G233" s="320"/>
      <c r="H233" s="320"/>
      <c r="I233" s="320"/>
      <c r="J233" s="320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 ht="36">
      <c r="B234" s="121"/>
      <c r="C234" s="293"/>
      <c r="D234" s="322" t="s">
        <v>1199</v>
      </c>
      <c r="E234" s="323" t="s">
        <v>1200</v>
      </c>
      <c r="F234" s="454" t="s">
        <v>1201</v>
      </c>
      <c r="G234" s="324" t="s">
        <v>132</v>
      </c>
      <c r="H234" s="325">
        <v>5</v>
      </c>
      <c r="I234" s="340">
        <v>0</v>
      </c>
      <c r="J234" s="321">
        <f>ROUND(I234*H234,2)</f>
        <v>0</v>
      </c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>
      <c r="B235" s="121"/>
      <c r="C235" s="293"/>
      <c r="D235" s="320"/>
      <c r="E235" s="320"/>
      <c r="F235" s="455" t="s">
        <v>1202</v>
      </c>
      <c r="G235" s="320"/>
      <c r="H235" s="320"/>
      <c r="I235" s="320"/>
      <c r="J235" s="320"/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4">
      <c r="B236" s="121"/>
      <c r="C236" s="293"/>
      <c r="D236" s="322" t="s">
        <v>1203</v>
      </c>
      <c r="E236" s="323" t="s">
        <v>1204</v>
      </c>
      <c r="F236" s="454" t="s">
        <v>1205</v>
      </c>
      <c r="G236" s="324" t="s">
        <v>132</v>
      </c>
      <c r="H236" s="325">
        <v>48</v>
      </c>
      <c r="I236" s="340">
        <v>0</v>
      </c>
      <c r="J236" s="321">
        <f>ROUND(I236*H236,2)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4" customFormat="1">
      <c r="B237" s="124"/>
      <c r="C237" s="293"/>
      <c r="D237" s="320"/>
      <c r="E237" s="320"/>
      <c r="F237" s="455" t="s">
        <v>1206</v>
      </c>
      <c r="G237" s="320"/>
      <c r="H237" s="320"/>
      <c r="I237" s="320"/>
      <c r="J237" s="320"/>
      <c r="S237" s="126"/>
      <c r="AS237" s="125" t="s">
        <v>129</v>
      </c>
      <c r="AT237" s="125" t="s">
        <v>81</v>
      </c>
      <c r="AU237" s="14" t="s">
        <v>85</v>
      </c>
      <c r="AV237" s="14" t="s">
        <v>31</v>
      </c>
      <c r="AW237" s="14" t="s">
        <v>19</v>
      </c>
      <c r="AX237" s="125" t="s">
        <v>125</v>
      </c>
    </row>
    <row r="238" spans="2:64" s="11" customFormat="1" ht="24">
      <c r="B238" s="106"/>
      <c r="C238" s="293"/>
      <c r="D238" s="322" t="s">
        <v>1207</v>
      </c>
      <c r="E238" s="323" t="s">
        <v>1208</v>
      </c>
      <c r="F238" s="454" t="s">
        <v>1209</v>
      </c>
      <c r="G238" s="324" t="s">
        <v>132</v>
      </c>
      <c r="H238" s="325">
        <v>50</v>
      </c>
      <c r="I238" s="340">
        <v>0</v>
      </c>
      <c r="J238" s="321">
        <f>ROUND(I238*H238,2)</f>
        <v>0</v>
      </c>
      <c r="O238" s="108">
        <f>SUM(O239:O247)</f>
        <v>0</v>
      </c>
      <c r="Q238" s="108">
        <f>SUM(Q239:Q247)</f>
        <v>0</v>
      </c>
      <c r="S238" s="109">
        <f>SUM(S239:S247)</f>
        <v>0</v>
      </c>
      <c r="AQ238" s="107" t="s">
        <v>81</v>
      </c>
      <c r="AS238" s="110" t="s">
        <v>74</v>
      </c>
      <c r="AT238" s="110" t="s">
        <v>19</v>
      </c>
      <c r="AX238" s="107" t="s">
        <v>125</v>
      </c>
      <c r="BJ238" s="111">
        <f>SUM(BJ239:BJ247)</f>
        <v>0</v>
      </c>
    </row>
    <row r="239" spans="2:64" s="1" customFormat="1" ht="12">
      <c r="B239" s="112"/>
      <c r="C239" s="293"/>
      <c r="D239" s="320"/>
      <c r="E239" s="320"/>
      <c r="F239" s="455" t="s">
        <v>1210</v>
      </c>
      <c r="G239" s="320"/>
      <c r="H239" s="320"/>
      <c r="I239" s="320"/>
      <c r="J239" s="320"/>
      <c r="L239" s="132" t="s">
        <v>1</v>
      </c>
      <c r="M239" s="113" t="s">
        <v>40</v>
      </c>
      <c r="O239" s="114">
        <f>N239*H239</f>
        <v>0</v>
      </c>
      <c r="P239" s="114">
        <v>0</v>
      </c>
      <c r="Q239" s="114">
        <f>P239*H239</f>
        <v>0</v>
      </c>
      <c r="R239" s="114">
        <v>2.7199999999999998E-2</v>
      </c>
      <c r="S239" s="115">
        <f>R239*H239</f>
        <v>0</v>
      </c>
      <c r="AQ239" s="116" t="s">
        <v>152</v>
      </c>
      <c r="AS239" s="116" t="s">
        <v>126</v>
      </c>
      <c r="AT239" s="116" t="s">
        <v>81</v>
      </c>
      <c r="AX239" s="16" t="s">
        <v>125</v>
      </c>
      <c r="BD239" s="117">
        <f>IF(M239="základní",J239,0)</f>
        <v>0</v>
      </c>
      <c r="BE239" s="117">
        <f>IF(M239="snížená",J239,0)</f>
        <v>0</v>
      </c>
      <c r="BF239" s="117">
        <f>IF(M239="zákl. přenesená",J239,0)</f>
        <v>0</v>
      </c>
      <c r="BG239" s="117">
        <f>IF(M239="sníž. přenesená",J239,0)</f>
        <v>0</v>
      </c>
      <c r="BH239" s="117">
        <f>IF(M239="nulová",J239,0)</f>
        <v>0</v>
      </c>
      <c r="BI239" s="16" t="s">
        <v>19</v>
      </c>
      <c r="BJ239" s="117">
        <f>ROUND(I239*H239,2)</f>
        <v>0</v>
      </c>
      <c r="BK239" s="16" t="s">
        <v>152</v>
      </c>
      <c r="BL239" s="116" t="s">
        <v>164</v>
      </c>
    </row>
    <row r="240" spans="2:64" s="12" customFormat="1" ht="24">
      <c r="B240" s="118"/>
      <c r="C240" s="293"/>
      <c r="D240" s="322" t="s">
        <v>1211</v>
      </c>
      <c r="E240" s="323" t="s">
        <v>1212</v>
      </c>
      <c r="F240" s="454" t="s">
        <v>1213</v>
      </c>
      <c r="G240" s="324" t="s">
        <v>132</v>
      </c>
      <c r="H240" s="325">
        <v>49</v>
      </c>
      <c r="I240" s="340">
        <v>0</v>
      </c>
      <c r="J240" s="321">
        <f>ROUND(I240*H240,2)</f>
        <v>0</v>
      </c>
      <c r="S240" s="120"/>
      <c r="AS240" s="119" t="s">
        <v>129</v>
      </c>
      <c r="AT240" s="119" t="s">
        <v>81</v>
      </c>
      <c r="AU240" s="12" t="s">
        <v>19</v>
      </c>
      <c r="AV240" s="12" t="s">
        <v>31</v>
      </c>
      <c r="AW240" s="12" t="s">
        <v>75</v>
      </c>
      <c r="AX240" s="119" t="s">
        <v>125</v>
      </c>
    </row>
    <row r="241" spans="2:64" s="13" customFormat="1">
      <c r="B241" s="121"/>
      <c r="C241" s="293"/>
      <c r="D241" s="320"/>
      <c r="E241" s="320"/>
      <c r="F241" s="455" t="s">
        <v>1214</v>
      </c>
      <c r="G241" s="320"/>
      <c r="H241" s="320"/>
      <c r="I241" s="320"/>
      <c r="J241" s="320"/>
      <c r="S241" s="123"/>
      <c r="AS241" s="122" t="s">
        <v>129</v>
      </c>
      <c r="AT241" s="122" t="s">
        <v>81</v>
      </c>
      <c r="AU241" s="13" t="s">
        <v>81</v>
      </c>
      <c r="AV241" s="13" t="s">
        <v>31</v>
      </c>
      <c r="AW241" s="13" t="s">
        <v>75</v>
      </c>
      <c r="AX241" s="122" t="s">
        <v>125</v>
      </c>
    </row>
    <row r="242" spans="2:64" s="12" customFormat="1" ht="216">
      <c r="B242" s="118"/>
      <c r="C242" s="293"/>
      <c r="D242" s="322" t="s">
        <v>1215</v>
      </c>
      <c r="E242" s="323" t="s">
        <v>1216</v>
      </c>
      <c r="F242" s="454" t="s">
        <v>1217</v>
      </c>
      <c r="G242" s="324" t="s">
        <v>132</v>
      </c>
      <c r="H242" s="325">
        <v>1</v>
      </c>
      <c r="I242" s="340">
        <v>0</v>
      </c>
      <c r="J242" s="321">
        <f>ROUND(I242*H242,2)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 ht="216">
      <c r="B243" s="121"/>
      <c r="C243" s="293"/>
      <c r="D243" s="322" t="s">
        <v>1218</v>
      </c>
      <c r="E243" s="323" t="s">
        <v>1219</v>
      </c>
      <c r="F243" s="454" t="s">
        <v>1220</v>
      </c>
      <c r="G243" s="324" t="s">
        <v>132</v>
      </c>
      <c r="H243" s="325">
        <v>1</v>
      </c>
      <c r="I243" s="340">
        <v>0</v>
      </c>
      <c r="J243" s="321">
        <f>ROUND(I243*H243,2)</f>
        <v>0</v>
      </c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2" customFormat="1" ht="216">
      <c r="B244" s="118"/>
      <c r="C244" s="293"/>
      <c r="D244" s="322" t="s">
        <v>1221</v>
      </c>
      <c r="E244" s="323" t="s">
        <v>1222</v>
      </c>
      <c r="F244" s="454" t="s">
        <v>1223</v>
      </c>
      <c r="G244" s="324" t="s">
        <v>132</v>
      </c>
      <c r="H244" s="325">
        <v>1</v>
      </c>
      <c r="I244" s="340">
        <v>0</v>
      </c>
      <c r="J244" s="321">
        <f>ROUND(I244*H244,2)</f>
        <v>0</v>
      </c>
      <c r="S244" s="120"/>
      <c r="AS244" s="119" t="s">
        <v>129</v>
      </c>
      <c r="AT244" s="119" t="s">
        <v>81</v>
      </c>
      <c r="AU244" s="12" t="s">
        <v>19</v>
      </c>
      <c r="AV244" s="12" t="s">
        <v>31</v>
      </c>
      <c r="AW244" s="12" t="s">
        <v>75</v>
      </c>
      <c r="AX244" s="119" t="s">
        <v>125</v>
      </c>
    </row>
    <row r="245" spans="2:64" s="13" customFormat="1" ht="216">
      <c r="B245" s="121"/>
      <c r="C245" s="293"/>
      <c r="D245" s="322" t="s">
        <v>1224</v>
      </c>
      <c r="E245" s="323" t="s">
        <v>1225</v>
      </c>
      <c r="F245" s="454" t="s">
        <v>1226</v>
      </c>
      <c r="G245" s="324" t="s">
        <v>132</v>
      </c>
      <c r="H245" s="325">
        <v>2</v>
      </c>
      <c r="I245" s="340">
        <v>0</v>
      </c>
      <c r="J245" s="321">
        <f>ROUND(I245*H245,2)</f>
        <v>0</v>
      </c>
      <c r="S245" s="123"/>
      <c r="AS245" s="122" t="s">
        <v>129</v>
      </c>
      <c r="AT245" s="122" t="s">
        <v>81</v>
      </c>
      <c r="AU245" s="13" t="s">
        <v>81</v>
      </c>
      <c r="AV245" s="13" t="s">
        <v>31</v>
      </c>
      <c r="AW245" s="13" t="s">
        <v>75</v>
      </c>
      <c r="AX245" s="122" t="s">
        <v>125</v>
      </c>
    </row>
    <row r="246" spans="2:64" s="12" customFormat="1" ht="24">
      <c r="B246" s="118"/>
      <c r="C246" s="293"/>
      <c r="D246" s="322" t="s">
        <v>1227</v>
      </c>
      <c r="E246" s="323" t="s">
        <v>1228</v>
      </c>
      <c r="F246" s="454" t="s">
        <v>1229</v>
      </c>
      <c r="G246" s="324" t="s">
        <v>132</v>
      </c>
      <c r="H246" s="325">
        <v>7</v>
      </c>
      <c r="I246" s="340">
        <v>0</v>
      </c>
      <c r="J246" s="321">
        <f>ROUND(I246*H246,2)</f>
        <v>0</v>
      </c>
      <c r="S246" s="120"/>
      <c r="AS246" s="119" t="s">
        <v>129</v>
      </c>
      <c r="AT246" s="119" t="s">
        <v>81</v>
      </c>
      <c r="AU246" s="12" t="s">
        <v>19</v>
      </c>
      <c r="AV246" s="12" t="s">
        <v>31</v>
      </c>
      <c r="AW246" s="12" t="s">
        <v>75</v>
      </c>
      <c r="AX246" s="119" t="s">
        <v>125</v>
      </c>
    </row>
    <row r="247" spans="2:64" s="12" customFormat="1">
      <c r="B247" s="118"/>
      <c r="C247" s="293"/>
      <c r="D247" s="320"/>
      <c r="E247" s="320"/>
      <c r="F247" s="455" t="s">
        <v>1230</v>
      </c>
      <c r="G247" s="320"/>
      <c r="H247" s="320"/>
      <c r="I247" s="320"/>
      <c r="J247" s="320"/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1" customFormat="1" ht="24">
      <c r="B248" s="106"/>
      <c r="C248" s="293"/>
      <c r="D248" s="332" t="s">
        <v>1231</v>
      </c>
      <c r="E248" s="333" t="s">
        <v>1232</v>
      </c>
      <c r="F248" s="456" t="s">
        <v>1233</v>
      </c>
      <c r="G248" s="334" t="s">
        <v>132</v>
      </c>
      <c r="H248" s="335">
        <v>7</v>
      </c>
      <c r="I248" s="340">
        <v>0</v>
      </c>
      <c r="J248" s="331">
        <f>ROUND(I248*H248,2)</f>
        <v>0</v>
      </c>
      <c r="O248" s="108">
        <f>SUM(O249:O261)</f>
        <v>0</v>
      </c>
      <c r="Q248" s="108">
        <f>SUM(Q249:Q261)</f>
        <v>0</v>
      </c>
      <c r="S248" s="109">
        <f>SUM(S249:S261)</f>
        <v>0</v>
      </c>
      <c r="AQ248" s="107" t="s">
        <v>85</v>
      </c>
      <c r="AS248" s="110" t="s">
        <v>74</v>
      </c>
      <c r="AT248" s="110" t="s">
        <v>19</v>
      </c>
      <c r="AX248" s="107" t="s">
        <v>125</v>
      </c>
      <c r="BJ248" s="111">
        <f>SUM(BJ249:BJ261)</f>
        <v>0</v>
      </c>
    </row>
    <row r="249" spans="2:64" s="13" customFormat="1" ht="48">
      <c r="B249" s="121"/>
      <c r="C249" s="293"/>
      <c r="D249" s="322" t="s">
        <v>1234</v>
      </c>
      <c r="E249" s="323" t="s">
        <v>1235</v>
      </c>
      <c r="F249" s="454" t="s">
        <v>1236</v>
      </c>
      <c r="G249" s="324" t="s">
        <v>142</v>
      </c>
      <c r="H249" s="325">
        <v>1.607</v>
      </c>
      <c r="I249" s="340">
        <v>0</v>
      </c>
      <c r="J249" s="321">
        <f>ROUND(I249*H249,2)</f>
        <v>0</v>
      </c>
      <c r="S249" s="123"/>
      <c r="AS249" s="122" t="s">
        <v>129</v>
      </c>
      <c r="AT249" s="122" t="s">
        <v>81</v>
      </c>
      <c r="AU249" s="13" t="s">
        <v>81</v>
      </c>
      <c r="AV249" s="13" t="s">
        <v>31</v>
      </c>
      <c r="AW249" s="13" t="s">
        <v>75</v>
      </c>
      <c r="AX249" s="122" t="s">
        <v>125</v>
      </c>
    </row>
    <row r="250" spans="2:64" s="12" customFormat="1">
      <c r="B250" s="118"/>
      <c r="C250" s="293"/>
      <c r="D250" s="320"/>
      <c r="E250" s="320"/>
      <c r="F250" s="455" t="s">
        <v>1237</v>
      </c>
      <c r="G250" s="320"/>
      <c r="H250" s="320"/>
      <c r="I250" s="320"/>
      <c r="J250" s="320"/>
      <c r="S250" s="120"/>
      <c r="AS250" s="119" t="s">
        <v>129</v>
      </c>
      <c r="AT250" s="119" t="s">
        <v>81</v>
      </c>
      <c r="AU250" s="12" t="s">
        <v>19</v>
      </c>
      <c r="AV250" s="12" t="s">
        <v>31</v>
      </c>
      <c r="AW250" s="12" t="s">
        <v>75</v>
      </c>
      <c r="AX250" s="119" t="s">
        <v>125</v>
      </c>
    </row>
    <row r="251" spans="2:64" s="12" customFormat="1" ht="15">
      <c r="B251" s="118"/>
      <c r="C251" s="293"/>
      <c r="D251" s="160"/>
      <c r="E251" s="329" t="s">
        <v>175</v>
      </c>
      <c r="F251" s="329" t="s">
        <v>1238</v>
      </c>
      <c r="G251" s="160"/>
      <c r="H251" s="160"/>
      <c r="I251" s="160"/>
      <c r="J251" s="330">
        <f>J252+J257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" customFormat="1" ht="12.75">
      <c r="B252" s="112"/>
      <c r="C252" s="293"/>
      <c r="D252" s="160"/>
      <c r="E252" s="161" t="s">
        <v>1239</v>
      </c>
      <c r="F252" s="161" t="s">
        <v>1240</v>
      </c>
      <c r="G252" s="160"/>
      <c r="H252" s="160"/>
      <c r="I252" s="160"/>
      <c r="J252" s="162">
        <f>J253+J255</f>
        <v>0</v>
      </c>
      <c r="L252" s="132" t="s">
        <v>1</v>
      </c>
      <c r="M252" s="113" t="s">
        <v>40</v>
      </c>
      <c r="O252" s="114">
        <f>N252*H252</f>
        <v>0</v>
      </c>
      <c r="P252" s="114">
        <v>0</v>
      </c>
      <c r="Q252" s="114">
        <f>P252*H252</f>
        <v>0</v>
      </c>
      <c r="R252" s="114">
        <v>0</v>
      </c>
      <c r="S252" s="115">
        <f>R252*H252</f>
        <v>0</v>
      </c>
      <c r="AQ252" s="116" t="s">
        <v>165</v>
      </c>
      <c r="AS252" s="116" t="s">
        <v>126</v>
      </c>
      <c r="AT252" s="116" t="s">
        <v>81</v>
      </c>
      <c r="AX252" s="16" t="s">
        <v>125</v>
      </c>
      <c r="BD252" s="117">
        <f>IF(M252="základní",J252,0)</f>
        <v>0</v>
      </c>
      <c r="BE252" s="117">
        <f>IF(M252="snížená",J252,0)</f>
        <v>0</v>
      </c>
      <c r="BF252" s="117">
        <f>IF(M252="zákl. přenesená",J252,0)</f>
        <v>0</v>
      </c>
      <c r="BG252" s="117">
        <f>IF(M252="sníž. přenesená",J252,0)</f>
        <v>0</v>
      </c>
      <c r="BH252" s="117">
        <f>IF(M252="nulová",J252,0)</f>
        <v>0</v>
      </c>
      <c r="BI252" s="16" t="s">
        <v>19</v>
      </c>
      <c r="BJ252" s="117">
        <f>ROUND(I252*H252,2)</f>
        <v>0</v>
      </c>
      <c r="BK252" s="16" t="s">
        <v>165</v>
      </c>
      <c r="BL252" s="116" t="s">
        <v>167</v>
      </c>
    </row>
    <row r="253" spans="2:64" s="13" customFormat="1" ht="24">
      <c r="B253" s="121"/>
      <c r="C253" s="293"/>
      <c r="D253" s="322" t="s">
        <v>1241</v>
      </c>
      <c r="E253" s="323" t="s">
        <v>1242</v>
      </c>
      <c r="F253" s="454" t="s">
        <v>1243</v>
      </c>
      <c r="G253" s="324" t="s">
        <v>130</v>
      </c>
      <c r="H253" s="325">
        <v>3909</v>
      </c>
      <c r="I253" s="340">
        <v>0</v>
      </c>
      <c r="J253" s="321">
        <f>ROUND(I253*H253,2)</f>
        <v>0</v>
      </c>
      <c r="S253" s="123"/>
      <c r="AS253" s="122" t="s">
        <v>129</v>
      </c>
      <c r="AT253" s="122" t="s">
        <v>81</v>
      </c>
      <c r="AU253" s="13" t="s">
        <v>81</v>
      </c>
      <c r="AV253" s="13" t="s">
        <v>31</v>
      </c>
      <c r="AW253" s="13" t="s">
        <v>75</v>
      </c>
      <c r="AX253" s="122" t="s">
        <v>125</v>
      </c>
    </row>
    <row r="254" spans="2:64" s="13" customFormat="1">
      <c r="B254" s="121"/>
      <c r="C254" s="293"/>
      <c r="D254" s="320"/>
      <c r="E254" s="320"/>
      <c r="F254" s="455" t="s">
        <v>1244</v>
      </c>
      <c r="G254" s="320"/>
      <c r="H254" s="320"/>
      <c r="I254" s="320"/>
      <c r="J254" s="320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19</v>
      </c>
      <c r="AX254" s="122" t="s">
        <v>125</v>
      </c>
    </row>
    <row r="255" spans="2:64" s="1" customFormat="1" ht="24">
      <c r="B255" s="112"/>
      <c r="C255" s="293"/>
      <c r="D255" s="322" t="s">
        <v>1245</v>
      </c>
      <c r="E255" s="323" t="s">
        <v>1246</v>
      </c>
      <c r="F255" s="454" t="s">
        <v>1247</v>
      </c>
      <c r="G255" s="324" t="s">
        <v>130</v>
      </c>
      <c r="H255" s="325">
        <v>10</v>
      </c>
      <c r="I255" s="340">
        <v>0</v>
      </c>
      <c r="J255" s="321">
        <f>ROUND(I255*H255,2)</f>
        <v>0</v>
      </c>
      <c r="L255" s="132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168</v>
      </c>
    </row>
    <row r="256" spans="2:64" s="1" customFormat="1" ht="12">
      <c r="B256" s="112"/>
      <c r="C256" s="293"/>
      <c r="D256" s="320"/>
      <c r="E256" s="320"/>
      <c r="F256" s="455" t="s">
        <v>1248</v>
      </c>
      <c r="G256" s="320"/>
      <c r="H256" s="320"/>
      <c r="I256" s="320"/>
      <c r="J256" s="320"/>
      <c r="L256" s="132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169</v>
      </c>
    </row>
    <row r="257" spans="2:64" s="1" customFormat="1" ht="12.75">
      <c r="B257" s="112"/>
      <c r="C257" s="293"/>
      <c r="D257" s="326"/>
      <c r="E257" s="327" t="s">
        <v>1249</v>
      </c>
      <c r="F257" s="327" t="s">
        <v>1250</v>
      </c>
      <c r="G257" s="326"/>
      <c r="H257" s="326"/>
      <c r="I257" s="326"/>
      <c r="J257" s="328">
        <f>J258+J260</f>
        <v>0</v>
      </c>
      <c r="L257" s="132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171</v>
      </c>
    </row>
    <row r="258" spans="2:64" s="1" customFormat="1" ht="24">
      <c r="B258" s="112"/>
      <c r="C258" s="293"/>
      <c r="D258" s="322" t="s">
        <v>1251</v>
      </c>
      <c r="E258" s="323" t="s">
        <v>1252</v>
      </c>
      <c r="F258" s="454" t="s">
        <v>1253</v>
      </c>
      <c r="G258" s="324" t="s">
        <v>225</v>
      </c>
      <c r="H258" s="325">
        <v>72</v>
      </c>
      <c r="I258" s="340">
        <v>0</v>
      </c>
      <c r="J258" s="321">
        <f>ROUND(I258*H258,2)</f>
        <v>0</v>
      </c>
      <c r="L258" s="132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172</v>
      </c>
    </row>
    <row r="259" spans="2:64" s="1" customFormat="1" ht="12">
      <c r="B259" s="112"/>
      <c r="C259" s="293"/>
      <c r="D259" s="320"/>
      <c r="E259" s="320"/>
      <c r="F259" s="455" t="s">
        <v>1254</v>
      </c>
      <c r="G259" s="320"/>
      <c r="H259" s="320"/>
      <c r="I259" s="320"/>
      <c r="J259" s="320"/>
      <c r="L259" s="132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173</v>
      </c>
    </row>
    <row r="260" spans="2:64" s="12" customFormat="1" ht="24">
      <c r="B260" s="118"/>
      <c r="C260" s="293"/>
      <c r="D260" s="322" t="s">
        <v>1255</v>
      </c>
      <c r="E260" s="323" t="s">
        <v>1256</v>
      </c>
      <c r="F260" s="454" t="s">
        <v>1257</v>
      </c>
      <c r="G260" s="324" t="s">
        <v>225</v>
      </c>
      <c r="H260" s="325">
        <v>20</v>
      </c>
      <c r="I260" s="340">
        <v>0</v>
      </c>
      <c r="J260" s="321">
        <f>ROUND(I260*H260,2)</f>
        <v>0</v>
      </c>
      <c r="S260" s="120"/>
      <c r="AS260" s="119" t="s">
        <v>129</v>
      </c>
      <c r="AT260" s="119" t="s">
        <v>81</v>
      </c>
      <c r="AU260" s="12" t="s">
        <v>19</v>
      </c>
      <c r="AV260" s="12" t="s">
        <v>31</v>
      </c>
      <c r="AW260" s="12" t="s">
        <v>75</v>
      </c>
      <c r="AX260" s="119" t="s">
        <v>125</v>
      </c>
    </row>
    <row r="261" spans="2:64" s="13" customFormat="1">
      <c r="B261" s="121"/>
      <c r="C261" s="293"/>
      <c r="D261" s="320"/>
      <c r="E261" s="320"/>
      <c r="F261" s="455" t="s">
        <v>1258</v>
      </c>
      <c r="G261" s="320"/>
      <c r="H261" s="320"/>
      <c r="I261" s="320"/>
      <c r="J261" s="320"/>
      <c r="S261" s="123"/>
      <c r="AS261" s="122" t="s">
        <v>129</v>
      </c>
      <c r="AT261" s="122" t="s">
        <v>81</v>
      </c>
      <c r="AU261" s="13" t="s">
        <v>81</v>
      </c>
      <c r="AV261" s="13" t="s">
        <v>31</v>
      </c>
      <c r="AW261" s="13" t="s">
        <v>75</v>
      </c>
      <c r="AX261" s="122" t="s">
        <v>125</v>
      </c>
    </row>
    <row r="262" spans="2:64" s="1" customFormat="1" ht="12.75">
      <c r="B262" s="112"/>
      <c r="C262" s="293"/>
      <c r="D262" s="160"/>
      <c r="E262" s="161"/>
      <c r="F262" s="164" t="s">
        <v>1461</v>
      </c>
      <c r="G262" s="160"/>
      <c r="H262" s="160"/>
      <c r="I262" s="160"/>
      <c r="J262" s="162">
        <f>SUM(J263:J305)</f>
        <v>0</v>
      </c>
      <c r="L262" s="132" t="s">
        <v>1</v>
      </c>
      <c r="M262" s="113" t="s">
        <v>40</v>
      </c>
      <c r="O262" s="114">
        <f>N262*H262</f>
        <v>0</v>
      </c>
      <c r="P262" s="114">
        <v>0</v>
      </c>
      <c r="Q262" s="114">
        <f>P262*H262</f>
        <v>0</v>
      </c>
      <c r="R262" s="114">
        <v>0</v>
      </c>
      <c r="S262" s="115">
        <f>R262*H262</f>
        <v>0</v>
      </c>
      <c r="AQ262" s="116" t="s">
        <v>165</v>
      </c>
      <c r="AS262" s="116" t="s">
        <v>126</v>
      </c>
      <c r="AT262" s="116" t="s">
        <v>81</v>
      </c>
      <c r="AX262" s="16" t="s">
        <v>125</v>
      </c>
      <c r="BD262" s="117">
        <f>IF(M262="základní",J262,0)</f>
        <v>0</v>
      </c>
      <c r="BE262" s="117">
        <f>IF(M262="snížená",J262,0)</f>
        <v>0</v>
      </c>
      <c r="BF262" s="117">
        <f>IF(M262="zákl. přenesená",J262,0)</f>
        <v>0</v>
      </c>
      <c r="BG262" s="117">
        <f>IF(M262="sníž. přenesená",J262,0)</f>
        <v>0</v>
      </c>
      <c r="BH262" s="117">
        <f>IF(M262="nulová",J262,0)</f>
        <v>0</v>
      </c>
      <c r="BI262" s="16" t="s">
        <v>19</v>
      </c>
      <c r="BJ262" s="117">
        <f>ROUND(I262*H262,2)</f>
        <v>0</v>
      </c>
      <c r="BK262" s="16" t="s">
        <v>165</v>
      </c>
      <c r="BL262" s="116" t="s">
        <v>167</v>
      </c>
    </row>
    <row r="263" spans="2:64" s="166" customFormat="1" ht="36">
      <c r="B263" s="165"/>
      <c r="C263" s="306"/>
      <c r="D263" s="307">
        <v>72</v>
      </c>
      <c r="E263" s="308" t="s">
        <v>1462</v>
      </c>
      <c r="F263" s="313" t="s">
        <v>1464</v>
      </c>
      <c r="G263" s="310" t="s">
        <v>130</v>
      </c>
      <c r="H263" s="311">
        <v>500</v>
      </c>
      <c r="I263" s="340">
        <v>0</v>
      </c>
      <c r="J263" s="305">
        <f>ROUND(I263*H263,2)</f>
        <v>0</v>
      </c>
      <c r="S263" s="167"/>
      <c r="AS263" s="168" t="s">
        <v>129</v>
      </c>
      <c r="AT263" s="168" t="s">
        <v>81</v>
      </c>
      <c r="AU263" s="166" t="s">
        <v>81</v>
      </c>
      <c r="AV263" s="166" t="s">
        <v>31</v>
      </c>
      <c r="AW263" s="166" t="s">
        <v>75</v>
      </c>
      <c r="AX263" s="168" t="s">
        <v>125</v>
      </c>
    </row>
    <row r="264" spans="2:64" s="166" customFormat="1" ht="36">
      <c r="B264" s="165"/>
      <c r="C264" s="306"/>
      <c r="D264" s="307">
        <v>73</v>
      </c>
      <c r="E264" s="308" t="s">
        <v>1463</v>
      </c>
      <c r="F264" s="313" t="s">
        <v>1465</v>
      </c>
      <c r="G264" s="310" t="s">
        <v>130</v>
      </c>
      <c r="H264" s="311">
        <v>105</v>
      </c>
      <c r="I264" s="340">
        <v>0</v>
      </c>
      <c r="J264" s="305">
        <f t="shared" ref="J264:J305" si="0">ROUND(I264*H264,2)</f>
        <v>0</v>
      </c>
      <c r="S264" s="167"/>
      <c r="AS264" s="168" t="s">
        <v>129</v>
      </c>
      <c r="AT264" s="168" t="s">
        <v>81</v>
      </c>
      <c r="AU264" s="166" t="s">
        <v>81</v>
      </c>
      <c r="AV264" s="166" t="s">
        <v>31</v>
      </c>
      <c r="AW264" s="166" t="s">
        <v>75</v>
      </c>
      <c r="AX264" s="168" t="s">
        <v>125</v>
      </c>
    </row>
    <row r="265" spans="2:64" s="166" customFormat="1" ht="24">
      <c r="B265" s="165"/>
      <c r="C265" s="306"/>
      <c r="D265" s="307">
        <v>74</v>
      </c>
      <c r="E265" s="308" t="s">
        <v>1499</v>
      </c>
      <c r="F265" s="313" t="s">
        <v>1610</v>
      </c>
      <c r="G265" s="310" t="s">
        <v>181</v>
      </c>
      <c r="H265" s="311">
        <v>5</v>
      </c>
      <c r="I265" s="340">
        <v>0</v>
      </c>
      <c r="J265" s="305">
        <f t="shared" si="0"/>
        <v>0</v>
      </c>
      <c r="S265" s="167"/>
      <c r="AS265" s="168" t="s">
        <v>129</v>
      </c>
      <c r="AT265" s="168" t="s">
        <v>81</v>
      </c>
      <c r="AU265" s="166" t="s">
        <v>81</v>
      </c>
      <c r="AV265" s="166" t="s">
        <v>31</v>
      </c>
      <c r="AW265" s="166" t="s">
        <v>75</v>
      </c>
      <c r="AX265" s="168" t="s">
        <v>125</v>
      </c>
    </row>
    <row r="266" spans="2:64" s="166" customFormat="1" ht="24">
      <c r="B266" s="165"/>
      <c r="C266" s="306"/>
      <c r="D266" s="307">
        <v>75</v>
      </c>
      <c r="E266" s="308" t="s">
        <v>1500</v>
      </c>
      <c r="F266" s="313" t="s">
        <v>1466</v>
      </c>
      <c r="G266" s="310" t="s">
        <v>268</v>
      </c>
      <c r="H266" s="311">
        <v>100</v>
      </c>
      <c r="I266" s="340">
        <v>0</v>
      </c>
      <c r="J266" s="305">
        <f t="shared" si="0"/>
        <v>0</v>
      </c>
      <c r="S266" s="167"/>
      <c r="AS266" s="168" t="s">
        <v>129</v>
      </c>
      <c r="AT266" s="168" t="s">
        <v>81</v>
      </c>
      <c r="AU266" s="166" t="s">
        <v>81</v>
      </c>
      <c r="AV266" s="166" t="s">
        <v>31</v>
      </c>
      <c r="AW266" s="166" t="s">
        <v>75</v>
      </c>
      <c r="AX266" s="168" t="s">
        <v>125</v>
      </c>
    </row>
    <row r="267" spans="2:64" s="166" customFormat="1" ht="36">
      <c r="B267" s="165"/>
      <c r="C267" s="306"/>
      <c r="D267" s="307">
        <v>76</v>
      </c>
      <c r="E267" s="308" t="s">
        <v>1501</v>
      </c>
      <c r="F267" s="313" t="s">
        <v>1467</v>
      </c>
      <c r="G267" s="310" t="s">
        <v>130</v>
      </c>
      <c r="H267" s="311">
        <v>500</v>
      </c>
      <c r="I267" s="340">
        <v>0</v>
      </c>
      <c r="J267" s="305">
        <f t="shared" si="0"/>
        <v>0</v>
      </c>
      <c r="S267" s="167"/>
      <c r="AS267" s="168" t="s">
        <v>129</v>
      </c>
      <c r="AT267" s="168" t="s">
        <v>81</v>
      </c>
      <c r="AU267" s="166" t="s">
        <v>81</v>
      </c>
      <c r="AV267" s="166" t="s">
        <v>31</v>
      </c>
      <c r="AW267" s="166" t="s">
        <v>75</v>
      </c>
      <c r="AX267" s="168" t="s">
        <v>125</v>
      </c>
    </row>
    <row r="268" spans="2:64" s="166" customFormat="1" ht="60">
      <c r="B268" s="165"/>
      <c r="C268" s="306"/>
      <c r="D268" s="307">
        <v>77</v>
      </c>
      <c r="E268" s="308" t="s">
        <v>1502</v>
      </c>
      <c r="F268" s="312" t="s">
        <v>1468</v>
      </c>
      <c r="G268" s="310" t="s">
        <v>268</v>
      </c>
      <c r="H268" s="311">
        <v>7500</v>
      </c>
      <c r="I268" s="340">
        <v>0</v>
      </c>
      <c r="J268" s="305">
        <f t="shared" si="0"/>
        <v>0</v>
      </c>
      <c r="S268" s="167"/>
      <c r="AS268" s="168" t="s">
        <v>129</v>
      </c>
      <c r="AT268" s="168" t="s">
        <v>81</v>
      </c>
      <c r="AU268" s="166" t="s">
        <v>81</v>
      </c>
      <c r="AV268" s="166" t="s">
        <v>31</v>
      </c>
      <c r="AW268" s="166" t="s">
        <v>75</v>
      </c>
      <c r="AX268" s="168" t="s">
        <v>125</v>
      </c>
    </row>
    <row r="269" spans="2:64" s="166" customFormat="1" ht="12">
      <c r="B269" s="165"/>
      <c r="C269" s="306"/>
      <c r="D269" s="307">
        <v>78</v>
      </c>
      <c r="E269" s="308" t="s">
        <v>1502</v>
      </c>
      <c r="F269" s="319" t="s">
        <v>1469</v>
      </c>
      <c r="G269" s="310" t="s">
        <v>181</v>
      </c>
      <c r="H269" s="311">
        <v>1</v>
      </c>
      <c r="I269" s="340">
        <v>0</v>
      </c>
      <c r="J269" s="305">
        <f t="shared" si="0"/>
        <v>0</v>
      </c>
      <c r="S269" s="167"/>
      <c r="AS269" s="168" t="s">
        <v>129</v>
      </c>
      <c r="AT269" s="168" t="s">
        <v>81</v>
      </c>
      <c r="AU269" s="166" t="s">
        <v>81</v>
      </c>
      <c r="AV269" s="166" t="s">
        <v>31</v>
      </c>
      <c r="AW269" s="166" t="s">
        <v>75</v>
      </c>
      <c r="AX269" s="168" t="s">
        <v>125</v>
      </c>
    </row>
    <row r="270" spans="2:64" s="166" customFormat="1" ht="12">
      <c r="B270" s="165"/>
      <c r="C270" s="306"/>
      <c r="D270" s="307">
        <v>79</v>
      </c>
      <c r="E270" s="308" t="s">
        <v>1503</v>
      </c>
      <c r="F270" s="313" t="s">
        <v>1470</v>
      </c>
      <c r="G270" s="310" t="s">
        <v>181</v>
      </c>
      <c r="H270" s="311">
        <v>5</v>
      </c>
      <c r="I270" s="340">
        <v>0</v>
      </c>
      <c r="J270" s="305">
        <f t="shared" si="0"/>
        <v>0</v>
      </c>
      <c r="S270" s="167"/>
      <c r="AS270" s="168" t="s">
        <v>129</v>
      </c>
      <c r="AT270" s="168" t="s">
        <v>81</v>
      </c>
      <c r="AU270" s="166" t="s">
        <v>81</v>
      </c>
      <c r="AV270" s="166" t="s">
        <v>31</v>
      </c>
      <c r="AW270" s="166" t="s">
        <v>75</v>
      </c>
      <c r="AX270" s="168" t="s">
        <v>125</v>
      </c>
    </row>
    <row r="271" spans="2:64" s="166" customFormat="1" ht="96">
      <c r="B271" s="165"/>
      <c r="C271" s="306"/>
      <c r="D271" s="307">
        <v>80</v>
      </c>
      <c r="E271" s="308" t="s">
        <v>1504</v>
      </c>
      <c r="F271" s="313" t="s">
        <v>1471</v>
      </c>
      <c r="G271" s="310" t="s">
        <v>181</v>
      </c>
      <c r="H271" s="311">
        <v>5</v>
      </c>
      <c r="I271" s="340">
        <v>0</v>
      </c>
      <c r="J271" s="305">
        <f t="shared" si="0"/>
        <v>0</v>
      </c>
      <c r="S271" s="167"/>
      <c r="AS271" s="168" t="s">
        <v>129</v>
      </c>
      <c r="AT271" s="168" t="s">
        <v>81</v>
      </c>
      <c r="AU271" s="166" t="s">
        <v>81</v>
      </c>
      <c r="AV271" s="166" t="s">
        <v>31</v>
      </c>
      <c r="AW271" s="166" t="s">
        <v>75</v>
      </c>
      <c r="AX271" s="168" t="s">
        <v>125</v>
      </c>
    </row>
    <row r="272" spans="2:64" s="166" customFormat="1" ht="60">
      <c r="B272" s="165"/>
      <c r="C272" s="306"/>
      <c r="D272" s="307">
        <v>81</v>
      </c>
      <c r="E272" s="308" t="s">
        <v>1505</v>
      </c>
      <c r="F272" s="313" t="s">
        <v>1472</v>
      </c>
      <c r="G272" s="310" t="s">
        <v>181</v>
      </c>
      <c r="H272" s="311">
        <v>3</v>
      </c>
      <c r="I272" s="340">
        <v>0</v>
      </c>
      <c r="J272" s="305">
        <f t="shared" si="0"/>
        <v>0</v>
      </c>
      <c r="S272" s="167"/>
      <c r="AS272" s="168" t="s">
        <v>129</v>
      </c>
      <c r="AT272" s="168" t="s">
        <v>81</v>
      </c>
      <c r="AU272" s="166" t="s">
        <v>81</v>
      </c>
      <c r="AV272" s="166" t="s">
        <v>31</v>
      </c>
      <c r="AW272" s="166" t="s">
        <v>75</v>
      </c>
      <c r="AX272" s="168" t="s">
        <v>125</v>
      </c>
    </row>
    <row r="273" spans="2:50" s="166" customFormat="1" ht="24">
      <c r="B273" s="165"/>
      <c r="C273" s="306"/>
      <c r="D273" s="307">
        <v>82</v>
      </c>
      <c r="E273" s="308" t="s">
        <v>1506</v>
      </c>
      <c r="F273" s="313" t="s">
        <v>1473</v>
      </c>
      <c r="G273" s="310" t="s">
        <v>166</v>
      </c>
      <c r="H273" s="311">
        <v>1</v>
      </c>
      <c r="I273" s="340">
        <v>0</v>
      </c>
      <c r="J273" s="305">
        <f t="shared" si="0"/>
        <v>0</v>
      </c>
      <c r="S273" s="167"/>
      <c r="AS273" s="168" t="s">
        <v>129</v>
      </c>
      <c r="AT273" s="168" t="s">
        <v>81</v>
      </c>
      <c r="AU273" s="166" t="s">
        <v>81</v>
      </c>
      <c r="AV273" s="166" t="s">
        <v>31</v>
      </c>
      <c r="AW273" s="166" t="s">
        <v>75</v>
      </c>
      <c r="AX273" s="168" t="s">
        <v>125</v>
      </c>
    </row>
    <row r="274" spans="2:50" s="166" customFormat="1" ht="24">
      <c r="B274" s="165"/>
      <c r="C274" s="306"/>
      <c r="D274" s="307">
        <v>83</v>
      </c>
      <c r="E274" s="308" t="s">
        <v>1507</v>
      </c>
      <c r="F274" s="313" t="s">
        <v>1474</v>
      </c>
      <c r="G274" s="310" t="s">
        <v>166</v>
      </c>
      <c r="H274" s="311">
        <v>1</v>
      </c>
      <c r="I274" s="340">
        <v>0</v>
      </c>
      <c r="J274" s="305">
        <f t="shared" si="0"/>
        <v>0</v>
      </c>
      <c r="S274" s="167"/>
      <c r="AS274" s="168" t="s">
        <v>129</v>
      </c>
      <c r="AT274" s="168" t="s">
        <v>81</v>
      </c>
      <c r="AU274" s="166" t="s">
        <v>81</v>
      </c>
      <c r="AV274" s="166" t="s">
        <v>31</v>
      </c>
      <c r="AW274" s="166" t="s">
        <v>75</v>
      </c>
      <c r="AX274" s="168" t="s">
        <v>125</v>
      </c>
    </row>
    <row r="275" spans="2:50" s="166" customFormat="1" ht="12">
      <c r="B275" s="165"/>
      <c r="C275" s="306"/>
      <c r="D275" s="307">
        <v>84</v>
      </c>
      <c r="E275" s="308" t="s">
        <v>1508</v>
      </c>
      <c r="F275" s="313"/>
      <c r="G275" s="310"/>
      <c r="H275" s="311"/>
      <c r="I275" s="314"/>
      <c r="J275" s="305">
        <f t="shared" si="0"/>
        <v>0</v>
      </c>
      <c r="S275" s="167"/>
      <c r="AS275" s="168" t="s">
        <v>129</v>
      </c>
      <c r="AT275" s="168" t="s">
        <v>81</v>
      </c>
      <c r="AU275" s="166" t="s">
        <v>81</v>
      </c>
      <c r="AV275" s="166" t="s">
        <v>31</v>
      </c>
      <c r="AW275" s="166" t="s">
        <v>75</v>
      </c>
      <c r="AX275" s="168" t="s">
        <v>125</v>
      </c>
    </row>
    <row r="276" spans="2:50" s="166" customFormat="1" ht="12">
      <c r="B276" s="165"/>
      <c r="C276" s="306"/>
      <c r="D276" s="307">
        <v>85</v>
      </c>
      <c r="E276" s="308" t="s">
        <v>1509</v>
      </c>
      <c r="F276" s="315" t="s">
        <v>1475</v>
      </c>
      <c r="G276" s="316"/>
      <c r="H276" s="317"/>
      <c r="I276" s="318"/>
      <c r="J276" s="305">
        <f t="shared" si="0"/>
        <v>0</v>
      </c>
      <c r="S276" s="167"/>
      <c r="AS276" s="168" t="s">
        <v>129</v>
      </c>
      <c r="AT276" s="168" t="s">
        <v>81</v>
      </c>
      <c r="AU276" s="166" t="s">
        <v>81</v>
      </c>
      <c r="AV276" s="166" t="s">
        <v>31</v>
      </c>
      <c r="AW276" s="166" t="s">
        <v>75</v>
      </c>
      <c r="AX276" s="168" t="s">
        <v>125</v>
      </c>
    </row>
    <row r="277" spans="2:50" s="166" customFormat="1" ht="24">
      <c r="B277" s="165"/>
      <c r="C277" s="306"/>
      <c r="D277" s="307">
        <v>86</v>
      </c>
      <c r="E277" s="308" t="s">
        <v>1510</v>
      </c>
      <c r="F277" s="313" t="s">
        <v>1476</v>
      </c>
      <c r="G277" s="310" t="s">
        <v>225</v>
      </c>
      <c r="H277" s="311">
        <v>50</v>
      </c>
      <c r="I277" s="340">
        <v>0</v>
      </c>
      <c r="J277" s="305">
        <f t="shared" si="0"/>
        <v>0</v>
      </c>
      <c r="S277" s="167"/>
      <c r="AS277" s="168" t="s">
        <v>129</v>
      </c>
      <c r="AT277" s="168" t="s">
        <v>81</v>
      </c>
      <c r="AU277" s="166" t="s">
        <v>81</v>
      </c>
      <c r="AV277" s="166" t="s">
        <v>31</v>
      </c>
      <c r="AW277" s="166" t="s">
        <v>75</v>
      </c>
      <c r="AX277" s="168" t="s">
        <v>125</v>
      </c>
    </row>
    <row r="278" spans="2:50" s="166" customFormat="1" ht="12">
      <c r="B278" s="165"/>
      <c r="C278" s="306"/>
      <c r="D278" s="307">
        <v>87</v>
      </c>
      <c r="E278" s="308" t="s">
        <v>1511</v>
      </c>
      <c r="F278" s="313" t="s">
        <v>1477</v>
      </c>
      <c r="G278" s="310" t="s">
        <v>166</v>
      </c>
      <c r="H278" s="311">
        <v>1</v>
      </c>
      <c r="I278" s="340">
        <v>0</v>
      </c>
      <c r="J278" s="305">
        <f t="shared" si="0"/>
        <v>0</v>
      </c>
      <c r="S278" s="167"/>
      <c r="AS278" s="168" t="s">
        <v>129</v>
      </c>
      <c r="AT278" s="168" t="s">
        <v>81</v>
      </c>
      <c r="AU278" s="166" t="s">
        <v>81</v>
      </c>
      <c r="AV278" s="166" t="s">
        <v>31</v>
      </c>
      <c r="AW278" s="166" t="s">
        <v>75</v>
      </c>
      <c r="AX278" s="168" t="s">
        <v>125</v>
      </c>
    </row>
    <row r="279" spans="2:50" s="166" customFormat="1" ht="24">
      <c r="B279" s="165"/>
      <c r="C279" s="306"/>
      <c r="D279" s="307">
        <v>88</v>
      </c>
      <c r="E279" s="308" t="s">
        <v>1512</v>
      </c>
      <c r="F279" s="313" t="s">
        <v>1478</v>
      </c>
      <c r="G279" s="310" t="s">
        <v>166</v>
      </c>
      <c r="H279" s="311">
        <v>1</v>
      </c>
      <c r="I279" s="340">
        <v>0</v>
      </c>
      <c r="J279" s="305">
        <f t="shared" si="0"/>
        <v>0</v>
      </c>
      <c r="S279" s="167"/>
      <c r="AS279" s="168" t="s">
        <v>129</v>
      </c>
      <c r="AT279" s="168" t="s">
        <v>81</v>
      </c>
      <c r="AU279" s="166" t="s">
        <v>81</v>
      </c>
      <c r="AV279" s="166" t="s">
        <v>31</v>
      </c>
      <c r="AW279" s="166" t="s">
        <v>75</v>
      </c>
      <c r="AX279" s="168" t="s">
        <v>125</v>
      </c>
    </row>
    <row r="280" spans="2:50" s="166" customFormat="1" ht="36">
      <c r="B280" s="165"/>
      <c r="C280" s="306"/>
      <c r="D280" s="307">
        <v>89</v>
      </c>
      <c r="E280" s="308" t="s">
        <v>1513</v>
      </c>
      <c r="F280" s="313" t="s">
        <v>1479</v>
      </c>
      <c r="G280" s="310" t="s">
        <v>181</v>
      </c>
      <c r="H280" s="311">
        <v>1</v>
      </c>
      <c r="I280" s="340">
        <v>0</v>
      </c>
      <c r="J280" s="305">
        <f t="shared" si="0"/>
        <v>0</v>
      </c>
      <c r="S280" s="167"/>
      <c r="AS280" s="168" t="s">
        <v>129</v>
      </c>
      <c r="AT280" s="168" t="s">
        <v>81</v>
      </c>
      <c r="AU280" s="166" t="s">
        <v>81</v>
      </c>
      <c r="AV280" s="166" t="s">
        <v>31</v>
      </c>
      <c r="AW280" s="166" t="s">
        <v>75</v>
      </c>
      <c r="AX280" s="168" t="s">
        <v>125</v>
      </c>
    </row>
    <row r="281" spans="2:50" s="166" customFormat="1" ht="60">
      <c r="B281" s="165"/>
      <c r="C281" s="306"/>
      <c r="D281" s="307">
        <v>90</v>
      </c>
      <c r="E281" s="308" t="s">
        <v>1514</v>
      </c>
      <c r="F281" s="313" t="s">
        <v>1480</v>
      </c>
      <c r="G281" s="310" t="s">
        <v>184</v>
      </c>
      <c r="H281" s="311">
        <v>116</v>
      </c>
      <c r="I281" s="340">
        <v>0</v>
      </c>
      <c r="J281" s="305">
        <f t="shared" si="0"/>
        <v>0</v>
      </c>
      <c r="S281" s="167"/>
      <c r="AS281" s="168" t="s">
        <v>129</v>
      </c>
      <c r="AT281" s="168" t="s">
        <v>81</v>
      </c>
      <c r="AU281" s="166" t="s">
        <v>81</v>
      </c>
      <c r="AV281" s="166" t="s">
        <v>31</v>
      </c>
      <c r="AW281" s="166" t="s">
        <v>75</v>
      </c>
      <c r="AX281" s="168" t="s">
        <v>125</v>
      </c>
    </row>
    <row r="282" spans="2:50" s="166" customFormat="1" ht="36">
      <c r="B282" s="165"/>
      <c r="C282" s="306"/>
      <c r="D282" s="307">
        <v>91</v>
      </c>
      <c r="E282" s="308" t="s">
        <v>1515</v>
      </c>
      <c r="F282" s="313" t="s">
        <v>1481</v>
      </c>
      <c r="G282" s="310" t="s">
        <v>1482</v>
      </c>
      <c r="H282" s="311">
        <v>1300</v>
      </c>
      <c r="I282" s="340">
        <v>0</v>
      </c>
      <c r="J282" s="305">
        <f t="shared" si="0"/>
        <v>0</v>
      </c>
      <c r="S282" s="167"/>
      <c r="AS282" s="168" t="s">
        <v>129</v>
      </c>
      <c r="AT282" s="168" t="s">
        <v>81</v>
      </c>
      <c r="AU282" s="166" t="s">
        <v>81</v>
      </c>
      <c r="AV282" s="166" t="s">
        <v>31</v>
      </c>
      <c r="AW282" s="166" t="s">
        <v>75</v>
      </c>
      <c r="AX282" s="168" t="s">
        <v>125</v>
      </c>
    </row>
    <row r="283" spans="2:50" s="166" customFormat="1" ht="36">
      <c r="B283" s="165"/>
      <c r="C283" s="306"/>
      <c r="D283" s="307">
        <v>92</v>
      </c>
      <c r="E283" s="308" t="s">
        <v>1516</v>
      </c>
      <c r="F283" s="313" t="s">
        <v>1483</v>
      </c>
      <c r="G283" s="310" t="s">
        <v>1482</v>
      </c>
      <c r="H283" s="311">
        <v>1800</v>
      </c>
      <c r="I283" s="340">
        <v>0</v>
      </c>
      <c r="J283" s="305">
        <f t="shared" si="0"/>
        <v>0</v>
      </c>
      <c r="S283" s="167"/>
      <c r="AS283" s="168" t="s">
        <v>129</v>
      </c>
      <c r="AT283" s="168" t="s">
        <v>81</v>
      </c>
      <c r="AU283" s="166" t="s">
        <v>81</v>
      </c>
      <c r="AV283" s="166" t="s">
        <v>31</v>
      </c>
      <c r="AW283" s="166" t="s">
        <v>75</v>
      </c>
      <c r="AX283" s="168" t="s">
        <v>125</v>
      </c>
    </row>
    <row r="284" spans="2:50" s="166" customFormat="1" ht="48">
      <c r="B284" s="165"/>
      <c r="C284" s="306"/>
      <c r="D284" s="307">
        <v>93</v>
      </c>
      <c r="E284" s="308" t="s">
        <v>1517</v>
      </c>
      <c r="F284" s="313" t="s">
        <v>1484</v>
      </c>
      <c r="G284" s="310" t="s">
        <v>181</v>
      </c>
      <c r="H284" s="311">
        <v>10</v>
      </c>
      <c r="I284" s="340">
        <v>0</v>
      </c>
      <c r="J284" s="305">
        <f t="shared" si="0"/>
        <v>0</v>
      </c>
      <c r="S284" s="167"/>
      <c r="AS284" s="168" t="s">
        <v>129</v>
      </c>
      <c r="AT284" s="168" t="s">
        <v>81</v>
      </c>
      <c r="AU284" s="166" t="s">
        <v>81</v>
      </c>
      <c r="AV284" s="166" t="s">
        <v>31</v>
      </c>
      <c r="AW284" s="166" t="s">
        <v>75</v>
      </c>
      <c r="AX284" s="168" t="s">
        <v>125</v>
      </c>
    </row>
    <row r="285" spans="2:50" s="166" customFormat="1" ht="36">
      <c r="B285" s="165"/>
      <c r="C285" s="306"/>
      <c r="D285" s="307">
        <v>94</v>
      </c>
      <c r="E285" s="308" t="s">
        <v>1518</v>
      </c>
      <c r="F285" s="313" t="s">
        <v>1644</v>
      </c>
      <c r="G285" s="310" t="s">
        <v>130</v>
      </c>
      <c r="H285" s="311">
        <v>188</v>
      </c>
      <c r="I285" s="340">
        <v>0</v>
      </c>
      <c r="J285" s="305">
        <f t="shared" si="0"/>
        <v>0</v>
      </c>
      <c r="S285" s="167"/>
      <c r="AS285" s="168" t="s">
        <v>129</v>
      </c>
      <c r="AT285" s="168" t="s">
        <v>81</v>
      </c>
      <c r="AU285" s="166" t="s">
        <v>81</v>
      </c>
      <c r="AV285" s="166" t="s">
        <v>31</v>
      </c>
      <c r="AW285" s="166" t="s">
        <v>75</v>
      </c>
      <c r="AX285" s="168" t="s">
        <v>125</v>
      </c>
    </row>
    <row r="286" spans="2:50" s="166" customFormat="1" ht="12">
      <c r="B286" s="165"/>
      <c r="C286" s="306"/>
      <c r="D286" s="307">
        <v>95</v>
      </c>
      <c r="E286" s="308" t="s">
        <v>1519</v>
      </c>
      <c r="F286" s="313" t="s">
        <v>1485</v>
      </c>
      <c r="G286" s="310" t="s">
        <v>181</v>
      </c>
      <c r="H286" s="311">
        <v>10</v>
      </c>
      <c r="I286" s="340">
        <v>0</v>
      </c>
      <c r="J286" s="305">
        <f t="shared" si="0"/>
        <v>0</v>
      </c>
      <c r="S286" s="167"/>
      <c r="AS286" s="168" t="s">
        <v>129</v>
      </c>
      <c r="AT286" s="168" t="s">
        <v>81</v>
      </c>
      <c r="AU286" s="166" t="s">
        <v>81</v>
      </c>
      <c r="AV286" s="166" t="s">
        <v>31</v>
      </c>
      <c r="AW286" s="166" t="s">
        <v>75</v>
      </c>
      <c r="AX286" s="168" t="s">
        <v>125</v>
      </c>
    </row>
    <row r="287" spans="2:50" s="166" customFormat="1" ht="72">
      <c r="B287" s="165"/>
      <c r="C287" s="306"/>
      <c r="D287" s="307">
        <v>96</v>
      </c>
      <c r="E287" s="308" t="s">
        <v>1520</v>
      </c>
      <c r="F287" s="313" t="s">
        <v>1486</v>
      </c>
      <c r="G287" s="310" t="s">
        <v>181</v>
      </c>
      <c r="H287" s="311">
        <v>1</v>
      </c>
      <c r="I287" s="340">
        <v>0</v>
      </c>
      <c r="J287" s="305">
        <f t="shared" si="0"/>
        <v>0</v>
      </c>
      <c r="S287" s="167"/>
      <c r="AS287" s="168" t="s">
        <v>129</v>
      </c>
      <c r="AT287" s="168" t="s">
        <v>81</v>
      </c>
      <c r="AU287" s="166" t="s">
        <v>81</v>
      </c>
      <c r="AV287" s="166" t="s">
        <v>31</v>
      </c>
      <c r="AW287" s="166" t="s">
        <v>75</v>
      </c>
      <c r="AX287" s="168" t="s">
        <v>125</v>
      </c>
    </row>
    <row r="288" spans="2:50" s="166" customFormat="1" ht="36">
      <c r="B288" s="165"/>
      <c r="C288" s="306"/>
      <c r="D288" s="307">
        <v>97</v>
      </c>
      <c r="E288" s="308" t="s">
        <v>1521</v>
      </c>
      <c r="F288" s="313" t="s">
        <v>1645</v>
      </c>
      <c r="G288" s="310" t="s">
        <v>130</v>
      </c>
      <c r="H288" s="311">
        <v>24</v>
      </c>
      <c r="I288" s="340">
        <v>0</v>
      </c>
      <c r="J288" s="305">
        <f t="shared" si="0"/>
        <v>0</v>
      </c>
      <c r="S288" s="167"/>
      <c r="AS288" s="168" t="s">
        <v>129</v>
      </c>
      <c r="AT288" s="168" t="s">
        <v>81</v>
      </c>
      <c r="AU288" s="166" t="s">
        <v>81</v>
      </c>
      <c r="AV288" s="166" t="s">
        <v>31</v>
      </c>
      <c r="AW288" s="166" t="s">
        <v>75</v>
      </c>
      <c r="AX288" s="168" t="s">
        <v>125</v>
      </c>
    </row>
    <row r="289" spans="2:50" s="166" customFormat="1" ht="12">
      <c r="B289" s="165"/>
      <c r="C289" s="306"/>
      <c r="D289" s="307">
        <v>98</v>
      </c>
      <c r="E289" s="308" t="s">
        <v>1522</v>
      </c>
      <c r="F289" s="313" t="s">
        <v>1487</v>
      </c>
      <c r="G289" s="310" t="s">
        <v>181</v>
      </c>
      <c r="H289" s="311">
        <v>6</v>
      </c>
      <c r="I289" s="340">
        <v>0</v>
      </c>
      <c r="J289" s="305">
        <f t="shared" si="0"/>
        <v>0</v>
      </c>
      <c r="S289" s="167"/>
      <c r="AS289" s="168" t="s">
        <v>129</v>
      </c>
      <c r="AT289" s="168" t="s">
        <v>81</v>
      </c>
      <c r="AU289" s="166" t="s">
        <v>81</v>
      </c>
      <c r="AV289" s="166" t="s">
        <v>31</v>
      </c>
      <c r="AW289" s="166" t="s">
        <v>75</v>
      </c>
      <c r="AX289" s="168" t="s">
        <v>125</v>
      </c>
    </row>
    <row r="290" spans="2:50" s="166" customFormat="1" ht="12">
      <c r="B290" s="165"/>
      <c r="C290" s="306"/>
      <c r="D290" s="307">
        <v>99</v>
      </c>
      <c r="E290" s="308" t="s">
        <v>1523</v>
      </c>
      <c r="F290" s="313" t="s">
        <v>1488</v>
      </c>
      <c r="G290" s="310" t="s">
        <v>181</v>
      </c>
      <c r="H290" s="311">
        <v>4</v>
      </c>
      <c r="I290" s="340">
        <v>0</v>
      </c>
      <c r="J290" s="305">
        <f t="shared" si="0"/>
        <v>0</v>
      </c>
      <c r="S290" s="167"/>
      <c r="AS290" s="168" t="s">
        <v>129</v>
      </c>
      <c r="AT290" s="168" t="s">
        <v>81</v>
      </c>
      <c r="AU290" s="166" t="s">
        <v>81</v>
      </c>
      <c r="AV290" s="166" t="s">
        <v>31</v>
      </c>
      <c r="AW290" s="166" t="s">
        <v>75</v>
      </c>
      <c r="AX290" s="168" t="s">
        <v>125</v>
      </c>
    </row>
    <row r="291" spans="2:50" s="166" customFormat="1" ht="12">
      <c r="B291" s="165"/>
      <c r="C291" s="306"/>
      <c r="D291" s="307">
        <v>100</v>
      </c>
      <c r="E291" s="308" t="s">
        <v>1524</v>
      </c>
      <c r="F291" s="313" t="s">
        <v>1489</v>
      </c>
      <c r="G291" s="310" t="s">
        <v>181</v>
      </c>
      <c r="H291" s="311">
        <v>2</v>
      </c>
      <c r="I291" s="340">
        <v>0</v>
      </c>
      <c r="J291" s="305">
        <f t="shared" si="0"/>
        <v>0</v>
      </c>
      <c r="S291" s="167"/>
      <c r="AS291" s="168" t="s">
        <v>129</v>
      </c>
      <c r="AT291" s="168" t="s">
        <v>81</v>
      </c>
      <c r="AU291" s="166" t="s">
        <v>81</v>
      </c>
      <c r="AV291" s="166" t="s">
        <v>31</v>
      </c>
      <c r="AW291" s="166" t="s">
        <v>75</v>
      </c>
      <c r="AX291" s="168" t="s">
        <v>125</v>
      </c>
    </row>
    <row r="292" spans="2:50" s="166" customFormat="1" ht="12">
      <c r="B292" s="165"/>
      <c r="C292" s="306"/>
      <c r="D292" s="307">
        <v>101</v>
      </c>
      <c r="E292" s="308" t="s">
        <v>1525</v>
      </c>
      <c r="F292" s="313" t="s">
        <v>1611</v>
      </c>
      <c r="G292" s="310" t="s">
        <v>130</v>
      </c>
      <c r="H292" s="311">
        <v>92</v>
      </c>
      <c r="I292" s="340">
        <v>0</v>
      </c>
      <c r="J292" s="305">
        <f t="shared" si="0"/>
        <v>0</v>
      </c>
      <c r="S292" s="167"/>
      <c r="AS292" s="168" t="s">
        <v>129</v>
      </c>
      <c r="AT292" s="168" t="s">
        <v>81</v>
      </c>
      <c r="AU292" s="166" t="s">
        <v>81</v>
      </c>
      <c r="AV292" s="166" t="s">
        <v>31</v>
      </c>
      <c r="AW292" s="166" t="s">
        <v>75</v>
      </c>
      <c r="AX292" s="168" t="s">
        <v>125</v>
      </c>
    </row>
    <row r="293" spans="2:50" s="166" customFormat="1" ht="12">
      <c r="B293" s="165"/>
      <c r="C293" s="306"/>
      <c r="D293" s="307">
        <v>102</v>
      </c>
      <c r="E293" s="308" t="s">
        <v>1526</v>
      </c>
      <c r="F293" s="313" t="s">
        <v>1612</v>
      </c>
      <c r="G293" s="310" t="s">
        <v>130</v>
      </c>
      <c r="H293" s="311">
        <v>24</v>
      </c>
      <c r="I293" s="340">
        <v>0</v>
      </c>
      <c r="J293" s="305">
        <f t="shared" si="0"/>
        <v>0</v>
      </c>
      <c r="S293" s="167"/>
      <c r="AS293" s="168" t="s">
        <v>129</v>
      </c>
      <c r="AT293" s="168" t="s">
        <v>81</v>
      </c>
      <c r="AU293" s="166" t="s">
        <v>81</v>
      </c>
      <c r="AV293" s="166" t="s">
        <v>31</v>
      </c>
      <c r="AW293" s="166" t="s">
        <v>75</v>
      </c>
      <c r="AX293" s="168" t="s">
        <v>125</v>
      </c>
    </row>
    <row r="294" spans="2:50" s="166" customFormat="1" ht="12">
      <c r="B294" s="165"/>
      <c r="C294" s="306"/>
      <c r="D294" s="307">
        <v>103</v>
      </c>
      <c r="E294" s="308" t="s">
        <v>1527</v>
      </c>
      <c r="F294" s="313" t="s">
        <v>1613</v>
      </c>
      <c r="G294" s="310" t="s">
        <v>130</v>
      </c>
      <c r="H294" s="311">
        <v>92</v>
      </c>
      <c r="I294" s="340">
        <v>0</v>
      </c>
      <c r="J294" s="305">
        <f t="shared" si="0"/>
        <v>0</v>
      </c>
      <c r="S294" s="167"/>
      <c r="AS294" s="168" t="s">
        <v>129</v>
      </c>
      <c r="AT294" s="168" t="s">
        <v>81</v>
      </c>
      <c r="AU294" s="166" t="s">
        <v>81</v>
      </c>
      <c r="AV294" s="166" t="s">
        <v>31</v>
      </c>
      <c r="AW294" s="166" t="s">
        <v>75</v>
      </c>
      <c r="AX294" s="168" t="s">
        <v>125</v>
      </c>
    </row>
    <row r="295" spans="2:50" s="166" customFormat="1" ht="12">
      <c r="B295" s="165"/>
      <c r="C295" s="306"/>
      <c r="D295" s="307">
        <v>104</v>
      </c>
      <c r="E295" s="308" t="s">
        <v>1528</v>
      </c>
      <c r="F295" s="313" t="s">
        <v>1614</v>
      </c>
      <c r="G295" s="310" t="s">
        <v>130</v>
      </c>
      <c r="H295" s="311">
        <v>24</v>
      </c>
      <c r="I295" s="340">
        <v>0</v>
      </c>
      <c r="J295" s="305">
        <f t="shared" si="0"/>
        <v>0</v>
      </c>
      <c r="S295" s="167"/>
      <c r="AS295" s="168" t="s">
        <v>129</v>
      </c>
      <c r="AT295" s="168" t="s">
        <v>81</v>
      </c>
      <c r="AU295" s="166" t="s">
        <v>81</v>
      </c>
      <c r="AV295" s="166" t="s">
        <v>31</v>
      </c>
      <c r="AW295" s="166" t="s">
        <v>75</v>
      </c>
      <c r="AX295" s="168" t="s">
        <v>125</v>
      </c>
    </row>
    <row r="296" spans="2:50" s="166" customFormat="1" ht="36">
      <c r="B296" s="165"/>
      <c r="C296" s="306"/>
      <c r="D296" s="307">
        <v>105</v>
      </c>
      <c r="E296" s="308" t="s">
        <v>1529</v>
      </c>
      <c r="F296" s="313" t="s">
        <v>1490</v>
      </c>
      <c r="G296" s="310" t="s">
        <v>181</v>
      </c>
      <c r="H296" s="311">
        <v>2</v>
      </c>
      <c r="I296" s="340">
        <v>0</v>
      </c>
      <c r="J296" s="305">
        <f t="shared" si="0"/>
        <v>0</v>
      </c>
      <c r="S296" s="167"/>
      <c r="AS296" s="168" t="s">
        <v>129</v>
      </c>
      <c r="AT296" s="168" t="s">
        <v>81</v>
      </c>
      <c r="AU296" s="166" t="s">
        <v>81</v>
      </c>
      <c r="AV296" s="166" t="s">
        <v>31</v>
      </c>
      <c r="AW296" s="166" t="s">
        <v>75</v>
      </c>
      <c r="AX296" s="168" t="s">
        <v>125</v>
      </c>
    </row>
    <row r="297" spans="2:50" s="166" customFormat="1" ht="36">
      <c r="B297" s="165"/>
      <c r="C297" s="306"/>
      <c r="D297" s="307">
        <v>106</v>
      </c>
      <c r="E297" s="308" t="s">
        <v>1530</v>
      </c>
      <c r="F297" s="313" t="s">
        <v>1491</v>
      </c>
      <c r="G297" s="310" t="s">
        <v>181</v>
      </c>
      <c r="H297" s="311">
        <v>1</v>
      </c>
      <c r="I297" s="340">
        <v>0</v>
      </c>
      <c r="J297" s="305">
        <f t="shared" si="0"/>
        <v>0</v>
      </c>
      <c r="S297" s="167"/>
      <c r="AS297" s="168" t="s">
        <v>129</v>
      </c>
      <c r="AT297" s="168" t="s">
        <v>81</v>
      </c>
      <c r="AU297" s="166" t="s">
        <v>81</v>
      </c>
      <c r="AV297" s="166" t="s">
        <v>31</v>
      </c>
      <c r="AW297" s="166" t="s">
        <v>75</v>
      </c>
      <c r="AX297" s="168" t="s">
        <v>125</v>
      </c>
    </row>
    <row r="298" spans="2:50" s="166" customFormat="1" ht="12">
      <c r="B298" s="165"/>
      <c r="C298" s="306"/>
      <c r="D298" s="307">
        <v>107</v>
      </c>
      <c r="E298" s="308" t="s">
        <v>1531</v>
      </c>
      <c r="F298" s="309" t="s">
        <v>1615</v>
      </c>
      <c r="G298" s="310" t="s">
        <v>181</v>
      </c>
      <c r="H298" s="311">
        <v>2</v>
      </c>
      <c r="I298" s="340">
        <v>0</v>
      </c>
      <c r="J298" s="305">
        <f t="shared" si="0"/>
        <v>0</v>
      </c>
      <c r="S298" s="167"/>
      <c r="AS298" s="168" t="s">
        <v>129</v>
      </c>
      <c r="AT298" s="168" t="s">
        <v>81</v>
      </c>
      <c r="AU298" s="166" t="s">
        <v>81</v>
      </c>
      <c r="AV298" s="166" t="s">
        <v>31</v>
      </c>
      <c r="AW298" s="166" t="s">
        <v>75</v>
      </c>
      <c r="AX298" s="168" t="s">
        <v>125</v>
      </c>
    </row>
    <row r="299" spans="2:50" s="166" customFormat="1" ht="12">
      <c r="B299" s="165"/>
      <c r="C299" s="306"/>
      <c r="D299" s="307">
        <v>108</v>
      </c>
      <c r="E299" s="308" t="s">
        <v>1532</v>
      </c>
      <c r="F299" s="309" t="s">
        <v>1492</v>
      </c>
      <c r="G299" s="310" t="s">
        <v>181</v>
      </c>
      <c r="H299" s="311">
        <v>1</v>
      </c>
      <c r="I299" s="340">
        <v>0</v>
      </c>
      <c r="J299" s="305">
        <f t="shared" si="0"/>
        <v>0</v>
      </c>
      <c r="S299" s="167"/>
      <c r="AS299" s="168" t="s">
        <v>129</v>
      </c>
      <c r="AT299" s="168" t="s">
        <v>81</v>
      </c>
      <c r="AU299" s="166" t="s">
        <v>81</v>
      </c>
      <c r="AV299" s="166" t="s">
        <v>31</v>
      </c>
      <c r="AW299" s="166" t="s">
        <v>75</v>
      </c>
      <c r="AX299" s="168" t="s">
        <v>125</v>
      </c>
    </row>
    <row r="300" spans="2:50" s="166" customFormat="1" ht="12">
      <c r="B300" s="165"/>
      <c r="C300" s="306"/>
      <c r="D300" s="307">
        <v>109</v>
      </c>
      <c r="E300" s="308" t="s">
        <v>1533</v>
      </c>
      <c r="F300" s="309" t="s">
        <v>1493</v>
      </c>
      <c r="G300" s="310" t="s">
        <v>181</v>
      </c>
      <c r="H300" s="311">
        <v>2</v>
      </c>
      <c r="I300" s="340">
        <v>0</v>
      </c>
      <c r="J300" s="305">
        <f t="shared" si="0"/>
        <v>0</v>
      </c>
      <c r="S300" s="167"/>
      <c r="AS300" s="168" t="s">
        <v>129</v>
      </c>
      <c r="AT300" s="168" t="s">
        <v>81</v>
      </c>
      <c r="AU300" s="166" t="s">
        <v>81</v>
      </c>
      <c r="AV300" s="166" t="s">
        <v>31</v>
      </c>
      <c r="AW300" s="166" t="s">
        <v>75</v>
      </c>
      <c r="AX300" s="168" t="s">
        <v>125</v>
      </c>
    </row>
    <row r="301" spans="2:50" s="166" customFormat="1" ht="12">
      <c r="B301" s="165"/>
      <c r="C301" s="306"/>
      <c r="D301" s="307">
        <v>110</v>
      </c>
      <c r="E301" s="308" t="s">
        <v>1534</v>
      </c>
      <c r="F301" s="309" t="s">
        <v>1494</v>
      </c>
      <c r="G301" s="310" t="s">
        <v>181</v>
      </c>
      <c r="H301" s="311">
        <v>2</v>
      </c>
      <c r="I301" s="340">
        <v>0</v>
      </c>
      <c r="J301" s="305">
        <f t="shared" si="0"/>
        <v>0</v>
      </c>
      <c r="S301" s="167"/>
      <c r="AS301" s="168" t="s">
        <v>129</v>
      </c>
      <c r="AT301" s="168" t="s">
        <v>81</v>
      </c>
      <c r="AU301" s="166" t="s">
        <v>81</v>
      </c>
      <c r="AV301" s="166" t="s">
        <v>31</v>
      </c>
      <c r="AW301" s="166" t="s">
        <v>75</v>
      </c>
      <c r="AX301" s="168" t="s">
        <v>125</v>
      </c>
    </row>
    <row r="302" spans="2:50" s="166" customFormat="1" ht="60">
      <c r="B302" s="165"/>
      <c r="C302" s="306"/>
      <c r="D302" s="307">
        <v>111</v>
      </c>
      <c r="E302" s="308" t="s">
        <v>1535</v>
      </c>
      <c r="F302" s="312" t="s">
        <v>1616</v>
      </c>
      <c r="G302" s="310" t="s">
        <v>1482</v>
      </c>
      <c r="H302" s="311">
        <v>375</v>
      </c>
      <c r="I302" s="340">
        <v>0</v>
      </c>
      <c r="J302" s="305">
        <f t="shared" si="0"/>
        <v>0</v>
      </c>
      <c r="S302" s="167"/>
      <c r="AS302" s="168" t="s">
        <v>129</v>
      </c>
      <c r="AT302" s="168" t="s">
        <v>81</v>
      </c>
      <c r="AU302" s="166" t="s">
        <v>81</v>
      </c>
      <c r="AV302" s="166" t="s">
        <v>31</v>
      </c>
      <c r="AW302" s="166" t="s">
        <v>75</v>
      </c>
      <c r="AX302" s="168" t="s">
        <v>125</v>
      </c>
    </row>
    <row r="303" spans="2:50" s="166" customFormat="1" ht="24">
      <c r="B303" s="165"/>
      <c r="C303" s="306"/>
      <c r="D303" s="307">
        <v>112</v>
      </c>
      <c r="E303" s="308" t="s">
        <v>1536</v>
      </c>
      <c r="F303" s="312" t="s">
        <v>1495</v>
      </c>
      <c r="G303" s="310" t="s">
        <v>166</v>
      </c>
      <c r="H303" s="311">
        <v>1</v>
      </c>
      <c r="I303" s="340">
        <v>0</v>
      </c>
      <c r="J303" s="305">
        <f t="shared" si="0"/>
        <v>0</v>
      </c>
      <c r="S303" s="167"/>
      <c r="AS303" s="168" t="s">
        <v>129</v>
      </c>
      <c r="AT303" s="168" t="s">
        <v>81</v>
      </c>
      <c r="AU303" s="166" t="s">
        <v>81</v>
      </c>
      <c r="AV303" s="166" t="s">
        <v>31</v>
      </c>
      <c r="AW303" s="166" t="s">
        <v>75</v>
      </c>
      <c r="AX303" s="168" t="s">
        <v>125</v>
      </c>
    </row>
    <row r="304" spans="2:50" s="166" customFormat="1" ht="24">
      <c r="B304" s="165"/>
      <c r="C304" s="306"/>
      <c r="D304" s="307">
        <v>113</v>
      </c>
      <c r="E304" s="308" t="s">
        <v>1537</v>
      </c>
      <c r="F304" s="312" t="s">
        <v>1496</v>
      </c>
      <c r="G304" s="310" t="s">
        <v>137</v>
      </c>
      <c r="H304" s="311">
        <v>1.5</v>
      </c>
      <c r="I304" s="340">
        <v>0</v>
      </c>
      <c r="J304" s="305">
        <f t="shared" si="0"/>
        <v>0</v>
      </c>
      <c r="S304" s="167"/>
      <c r="AS304" s="168" t="s">
        <v>129</v>
      </c>
      <c r="AT304" s="168" t="s">
        <v>81</v>
      </c>
      <c r="AU304" s="166" t="s">
        <v>81</v>
      </c>
      <c r="AV304" s="166" t="s">
        <v>31</v>
      </c>
      <c r="AW304" s="166" t="s">
        <v>75</v>
      </c>
      <c r="AX304" s="168" t="s">
        <v>125</v>
      </c>
    </row>
    <row r="305" spans="2:64" s="166" customFormat="1" ht="60">
      <c r="B305" s="165"/>
      <c r="C305" s="306"/>
      <c r="D305" s="307">
        <v>114</v>
      </c>
      <c r="E305" s="308" t="s">
        <v>1538</v>
      </c>
      <c r="F305" s="312" t="s">
        <v>1497</v>
      </c>
      <c r="G305" s="310" t="s">
        <v>166</v>
      </c>
      <c r="H305" s="311">
        <v>1</v>
      </c>
      <c r="I305" s="340">
        <v>0</v>
      </c>
      <c r="J305" s="305">
        <f t="shared" si="0"/>
        <v>0</v>
      </c>
      <c r="S305" s="167"/>
      <c r="AS305" s="168" t="s">
        <v>129</v>
      </c>
      <c r="AT305" s="168" t="s">
        <v>81</v>
      </c>
      <c r="AU305" s="166" t="s">
        <v>81</v>
      </c>
      <c r="AV305" s="166" t="s">
        <v>31</v>
      </c>
      <c r="AW305" s="166" t="s">
        <v>75</v>
      </c>
      <c r="AX305" s="168" t="s">
        <v>125</v>
      </c>
    </row>
    <row r="307" spans="2:64" s="1" customFormat="1" ht="12.75">
      <c r="B307" s="112"/>
      <c r="C307" s="130"/>
      <c r="D307" s="160"/>
      <c r="E307" s="161"/>
      <c r="F307" s="164" t="s">
        <v>1498</v>
      </c>
      <c r="G307" s="160"/>
      <c r="H307" s="160"/>
      <c r="I307" s="160"/>
      <c r="J307" s="162">
        <f>SUM(J308:J318)</f>
        <v>0</v>
      </c>
      <c r="L307" s="132" t="s">
        <v>1</v>
      </c>
      <c r="M307" s="113" t="s">
        <v>40</v>
      </c>
      <c r="O307" s="114">
        <f>N307*H307</f>
        <v>0</v>
      </c>
      <c r="P307" s="114">
        <v>0</v>
      </c>
      <c r="Q307" s="114">
        <f>P307*H307</f>
        <v>0</v>
      </c>
      <c r="R307" s="114">
        <v>0</v>
      </c>
      <c r="S307" s="115">
        <f>R307*H307</f>
        <v>0</v>
      </c>
      <c r="AQ307" s="116" t="s">
        <v>165</v>
      </c>
      <c r="AS307" s="116" t="s">
        <v>126</v>
      </c>
      <c r="AT307" s="116" t="s">
        <v>81</v>
      </c>
      <c r="AX307" s="16" t="s">
        <v>125</v>
      </c>
      <c r="BD307" s="117">
        <f>IF(M307="základní",J307,0)</f>
        <v>0</v>
      </c>
      <c r="BE307" s="117">
        <f>IF(M307="snížená",J307,0)</f>
        <v>0</v>
      </c>
      <c r="BF307" s="117">
        <f>IF(M307="zákl. přenesená",J307,0)</f>
        <v>0</v>
      </c>
      <c r="BG307" s="117">
        <f>IF(M307="sníž. přenesená",J307,0)</f>
        <v>0</v>
      </c>
      <c r="BH307" s="117">
        <f>IF(M307="nulová",J307,0)</f>
        <v>0</v>
      </c>
      <c r="BI307" s="16" t="s">
        <v>19</v>
      </c>
      <c r="BJ307" s="117">
        <f>ROUND(I307*H307,2)</f>
        <v>0</v>
      </c>
      <c r="BK307" s="16" t="s">
        <v>165</v>
      </c>
      <c r="BL307" s="116" t="s">
        <v>167</v>
      </c>
    </row>
    <row r="308" spans="2:64" s="166" customFormat="1" ht="12">
      <c r="B308" s="165"/>
      <c r="C308" s="306"/>
      <c r="D308" s="307">
        <v>116</v>
      </c>
      <c r="E308" s="308" t="s">
        <v>1548</v>
      </c>
      <c r="F308" s="313" t="s">
        <v>1559</v>
      </c>
      <c r="G308" s="336" t="s">
        <v>181</v>
      </c>
      <c r="H308" s="337">
        <v>1</v>
      </c>
      <c r="I308" s="340">
        <v>0</v>
      </c>
      <c r="J308" s="305">
        <f>ROUND(I308*H308,2)</f>
        <v>0</v>
      </c>
      <c r="S308" s="167"/>
      <c r="AS308" s="168" t="s">
        <v>129</v>
      </c>
      <c r="AT308" s="168" t="s">
        <v>81</v>
      </c>
      <c r="AU308" s="166" t="s">
        <v>81</v>
      </c>
      <c r="AV308" s="166" t="s">
        <v>31</v>
      </c>
      <c r="AW308" s="166" t="s">
        <v>75</v>
      </c>
      <c r="AX308" s="168" t="s">
        <v>125</v>
      </c>
    </row>
    <row r="309" spans="2:64" s="166" customFormat="1" ht="24">
      <c r="B309" s="165"/>
      <c r="C309" s="306"/>
      <c r="D309" s="307">
        <v>117</v>
      </c>
      <c r="E309" s="308" t="s">
        <v>1549</v>
      </c>
      <c r="F309" s="313" t="s">
        <v>1539</v>
      </c>
      <c r="G309" s="336" t="s">
        <v>181</v>
      </c>
      <c r="H309" s="337">
        <v>1</v>
      </c>
      <c r="I309" s="340">
        <v>0</v>
      </c>
      <c r="J309" s="305">
        <f>ROUND(I309*H309,2)</f>
        <v>0</v>
      </c>
      <c r="S309" s="167"/>
      <c r="AS309" s="168" t="s">
        <v>129</v>
      </c>
      <c r="AT309" s="168" t="s">
        <v>81</v>
      </c>
      <c r="AU309" s="166" t="s">
        <v>81</v>
      </c>
      <c r="AV309" s="166" t="s">
        <v>31</v>
      </c>
      <c r="AW309" s="166" t="s">
        <v>75</v>
      </c>
      <c r="AX309" s="168" t="s">
        <v>125</v>
      </c>
    </row>
    <row r="310" spans="2:64" s="166" customFormat="1" ht="24">
      <c r="B310" s="165"/>
      <c r="C310" s="306"/>
      <c r="D310" s="307">
        <v>118</v>
      </c>
      <c r="E310" s="308" t="s">
        <v>1550</v>
      </c>
      <c r="F310" s="313" t="s">
        <v>1617</v>
      </c>
      <c r="G310" s="336" t="s">
        <v>181</v>
      </c>
      <c r="H310" s="337">
        <v>1</v>
      </c>
      <c r="I310" s="340">
        <v>0</v>
      </c>
      <c r="J310" s="305">
        <f>ROUND(I310*H310,2)</f>
        <v>0</v>
      </c>
      <c r="S310" s="167"/>
      <c r="AS310" s="168" t="s">
        <v>129</v>
      </c>
      <c r="AT310" s="168" t="s">
        <v>81</v>
      </c>
      <c r="AU310" s="166" t="s">
        <v>81</v>
      </c>
      <c r="AV310" s="166" t="s">
        <v>31</v>
      </c>
      <c r="AW310" s="166" t="s">
        <v>75</v>
      </c>
      <c r="AX310" s="168" t="s">
        <v>125</v>
      </c>
    </row>
    <row r="311" spans="2:64" s="166" customFormat="1" ht="24">
      <c r="B311" s="165"/>
      <c r="C311" s="306"/>
      <c r="D311" s="307">
        <v>119</v>
      </c>
      <c r="E311" s="308" t="s">
        <v>1551</v>
      </c>
      <c r="F311" s="313" t="s">
        <v>1540</v>
      </c>
      <c r="G311" s="336" t="s">
        <v>181</v>
      </c>
      <c r="H311" s="337">
        <v>1</v>
      </c>
      <c r="I311" s="340">
        <v>0</v>
      </c>
      <c r="J311" s="305">
        <f>ROUND(I311*H311,2)</f>
        <v>0</v>
      </c>
      <c r="S311" s="167"/>
      <c r="AS311" s="168" t="s">
        <v>129</v>
      </c>
      <c r="AT311" s="168" t="s">
        <v>81</v>
      </c>
      <c r="AU311" s="166" t="s">
        <v>81</v>
      </c>
      <c r="AV311" s="166" t="s">
        <v>31</v>
      </c>
      <c r="AW311" s="166" t="s">
        <v>75</v>
      </c>
      <c r="AX311" s="168" t="s">
        <v>125</v>
      </c>
    </row>
    <row r="312" spans="2:64" s="166" customFormat="1" ht="24">
      <c r="B312" s="165"/>
      <c r="C312" s="306"/>
      <c r="D312" s="307">
        <v>120</v>
      </c>
      <c r="E312" s="308" t="s">
        <v>1552</v>
      </c>
      <c r="F312" s="313" t="s">
        <v>1541</v>
      </c>
      <c r="G312" s="336" t="s">
        <v>166</v>
      </c>
      <c r="H312" s="337">
        <v>1</v>
      </c>
      <c r="I312" s="340">
        <v>0</v>
      </c>
      <c r="J312" s="305">
        <f>ROUND(I312*H312,2)</f>
        <v>0</v>
      </c>
      <c r="S312" s="167"/>
      <c r="AS312" s="168" t="s">
        <v>129</v>
      </c>
      <c r="AT312" s="168" t="s">
        <v>81</v>
      </c>
      <c r="AU312" s="166" t="s">
        <v>81</v>
      </c>
      <c r="AV312" s="166" t="s">
        <v>31</v>
      </c>
      <c r="AW312" s="166" t="s">
        <v>75</v>
      </c>
      <c r="AX312" s="168" t="s">
        <v>125</v>
      </c>
    </row>
    <row r="313" spans="2:64" s="166" customFormat="1" ht="12.75">
      <c r="B313" s="165"/>
      <c r="C313" s="306"/>
      <c r="D313" s="307">
        <v>121</v>
      </c>
      <c r="E313" s="308" t="s">
        <v>1553</v>
      </c>
      <c r="F313" s="458" t="s">
        <v>1542</v>
      </c>
      <c r="G313" s="338" t="s">
        <v>181</v>
      </c>
      <c r="H313" s="339">
        <v>1</v>
      </c>
      <c r="I313" s="340">
        <v>0</v>
      </c>
      <c r="J313" s="305">
        <f t="shared" ref="J313:J318" si="1">ROUND(I313*H313,2)</f>
        <v>0</v>
      </c>
      <c r="S313" s="167"/>
      <c r="AS313" s="168" t="s">
        <v>129</v>
      </c>
      <c r="AT313" s="168" t="s">
        <v>81</v>
      </c>
      <c r="AU313" s="166" t="s">
        <v>81</v>
      </c>
      <c r="AV313" s="166" t="s">
        <v>31</v>
      </c>
      <c r="AW313" s="166" t="s">
        <v>75</v>
      </c>
      <c r="AX313" s="168" t="s">
        <v>125</v>
      </c>
    </row>
    <row r="314" spans="2:64" s="166" customFormat="1" ht="12.75">
      <c r="B314" s="165"/>
      <c r="C314" s="306"/>
      <c r="D314" s="307">
        <v>122</v>
      </c>
      <c r="E314" s="308" t="s">
        <v>1554</v>
      </c>
      <c r="F314" s="458" t="s">
        <v>1543</v>
      </c>
      <c r="G314" s="338" t="s">
        <v>181</v>
      </c>
      <c r="H314" s="339">
        <v>1</v>
      </c>
      <c r="I314" s="340">
        <v>0</v>
      </c>
      <c r="J314" s="305">
        <f t="shared" si="1"/>
        <v>0</v>
      </c>
      <c r="S314" s="167"/>
      <c r="AS314" s="168" t="s">
        <v>129</v>
      </c>
      <c r="AT314" s="168" t="s">
        <v>81</v>
      </c>
      <c r="AU314" s="166" t="s">
        <v>81</v>
      </c>
      <c r="AV314" s="166" t="s">
        <v>31</v>
      </c>
      <c r="AW314" s="166" t="s">
        <v>75</v>
      </c>
      <c r="AX314" s="168" t="s">
        <v>125</v>
      </c>
    </row>
    <row r="315" spans="2:64" s="166" customFormat="1" ht="12.75">
      <c r="B315" s="165"/>
      <c r="C315" s="306"/>
      <c r="D315" s="307">
        <v>123</v>
      </c>
      <c r="E315" s="308" t="s">
        <v>1555</v>
      </c>
      <c r="F315" s="458" t="s">
        <v>1544</v>
      </c>
      <c r="G315" s="338" t="s">
        <v>181</v>
      </c>
      <c r="H315" s="339">
        <v>1</v>
      </c>
      <c r="I315" s="340">
        <v>0</v>
      </c>
      <c r="J315" s="305">
        <f t="shared" si="1"/>
        <v>0</v>
      </c>
      <c r="S315" s="167"/>
      <c r="AS315" s="168" t="s">
        <v>129</v>
      </c>
      <c r="AT315" s="168" t="s">
        <v>81</v>
      </c>
      <c r="AU315" s="166" t="s">
        <v>81</v>
      </c>
      <c r="AV315" s="166" t="s">
        <v>31</v>
      </c>
      <c r="AW315" s="166" t="s">
        <v>75</v>
      </c>
      <c r="AX315" s="168" t="s">
        <v>125</v>
      </c>
    </row>
    <row r="316" spans="2:64" s="166" customFormat="1" ht="12.75">
      <c r="B316" s="165"/>
      <c r="C316" s="306"/>
      <c r="D316" s="307">
        <v>124</v>
      </c>
      <c r="E316" s="308" t="s">
        <v>1556</v>
      </c>
      <c r="F316" s="458" t="s">
        <v>1545</v>
      </c>
      <c r="G316" s="338" t="s">
        <v>166</v>
      </c>
      <c r="H316" s="339">
        <v>1</v>
      </c>
      <c r="I316" s="340">
        <v>0</v>
      </c>
      <c r="J316" s="305">
        <f t="shared" si="1"/>
        <v>0</v>
      </c>
      <c r="S316" s="167"/>
      <c r="AS316" s="168" t="s">
        <v>129</v>
      </c>
      <c r="AT316" s="168" t="s">
        <v>81</v>
      </c>
      <c r="AU316" s="166" t="s">
        <v>81</v>
      </c>
      <c r="AV316" s="166" t="s">
        <v>31</v>
      </c>
      <c r="AW316" s="166" t="s">
        <v>75</v>
      </c>
      <c r="AX316" s="168" t="s">
        <v>125</v>
      </c>
    </row>
    <row r="317" spans="2:64" s="166" customFormat="1" ht="12.75">
      <c r="B317" s="165"/>
      <c r="C317" s="306"/>
      <c r="D317" s="307">
        <v>125</v>
      </c>
      <c r="E317" s="308" t="s">
        <v>1557</v>
      </c>
      <c r="F317" s="458" t="s">
        <v>1546</v>
      </c>
      <c r="G317" s="338" t="s">
        <v>166</v>
      </c>
      <c r="H317" s="339">
        <v>1</v>
      </c>
      <c r="I317" s="340">
        <v>0</v>
      </c>
      <c r="J317" s="305">
        <f t="shared" si="1"/>
        <v>0</v>
      </c>
      <c r="S317" s="167"/>
      <c r="AS317" s="168" t="s">
        <v>129</v>
      </c>
      <c r="AT317" s="168" t="s">
        <v>81</v>
      </c>
      <c r="AU317" s="166" t="s">
        <v>81</v>
      </c>
      <c r="AV317" s="166" t="s">
        <v>31</v>
      </c>
      <c r="AW317" s="166" t="s">
        <v>75</v>
      </c>
      <c r="AX317" s="168" t="s">
        <v>125</v>
      </c>
    </row>
    <row r="318" spans="2:64" s="166" customFormat="1" ht="12.75">
      <c r="B318" s="165"/>
      <c r="C318" s="306"/>
      <c r="D318" s="307">
        <v>126</v>
      </c>
      <c r="E318" s="308" t="s">
        <v>1558</v>
      </c>
      <c r="F318" s="458" t="s">
        <v>1547</v>
      </c>
      <c r="G318" s="338" t="s">
        <v>166</v>
      </c>
      <c r="H318" s="339">
        <v>1</v>
      </c>
      <c r="I318" s="340">
        <v>0</v>
      </c>
      <c r="J318" s="305">
        <f t="shared" si="1"/>
        <v>0</v>
      </c>
      <c r="S318" s="167"/>
      <c r="AS318" s="168" t="s">
        <v>129</v>
      </c>
      <c r="AT318" s="168" t="s">
        <v>81</v>
      </c>
      <c r="AU318" s="166" t="s">
        <v>81</v>
      </c>
      <c r="AV318" s="166" t="s">
        <v>31</v>
      </c>
      <c r="AW318" s="166" t="s">
        <v>75</v>
      </c>
      <c r="AX318" s="168" t="s">
        <v>125</v>
      </c>
    </row>
    <row r="320" spans="2:64" ht="15">
      <c r="B320" s="131"/>
      <c r="D320" s="277"/>
      <c r="E320" s="278"/>
      <c r="F320" s="150" t="s">
        <v>202</v>
      </c>
      <c r="G320" s="278"/>
      <c r="H320" s="279"/>
      <c r="I320" s="280"/>
      <c r="J320" s="280">
        <f>J307+J262+J251+J130</f>
        <v>0</v>
      </c>
    </row>
  </sheetData>
  <sheetProtection algorithmName="SHA-512" hashValue="6nP8cnRSC/T0u/8wWKlr+mP6Zle7o19w1ieelgveTS+v7N/m+W/uo+35me3CjWozXZL6JZJi0sPwic4W2v8Gwg==" saltValue="XSIODUUIYJ+JFugVxryDJA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honeticPr fontId="0" type="noConversion"/>
  <hyperlinks>
    <hyperlink ref="F133" r:id="rId1" xr:uid="{80D8BB8A-F864-4D07-8E58-2F00B0A6C84B}"/>
    <hyperlink ref="F136" r:id="rId2" xr:uid="{C0AEB5DC-18FF-42F6-9649-92A0A83076B2}"/>
    <hyperlink ref="F139" r:id="rId3" xr:uid="{5A21D030-B7C7-48CB-9E35-26CBCF33C98D}"/>
    <hyperlink ref="F145" r:id="rId4" xr:uid="{B62B8B2B-844E-470D-A7CE-B9A01BC285BF}"/>
    <hyperlink ref="F148" r:id="rId5" xr:uid="{7B8F1FC9-DE60-44E5-A63A-53E0BBE9238D}"/>
    <hyperlink ref="F150" r:id="rId6" xr:uid="{C35EC93E-A335-4961-98CA-A7436881E2F3}"/>
    <hyperlink ref="F152" r:id="rId7" xr:uid="{7DD75B87-B5C6-432E-B5E5-FBB9B88E84C7}"/>
    <hyperlink ref="F154" r:id="rId8" xr:uid="{4D07F393-822D-40E1-83A1-8C7B91F34C72}"/>
    <hyperlink ref="F156" r:id="rId9" xr:uid="{9C36637C-951A-4E6C-BC8E-3BCB949B8DC7}"/>
    <hyperlink ref="F159" r:id="rId10" xr:uid="{53C6ED37-5C4E-4705-A58D-CA054DC3FA35}"/>
    <hyperlink ref="F161" r:id="rId11" xr:uid="{89C303F0-1714-4580-A9A3-F61F6DE3B53B}"/>
    <hyperlink ref="F163" r:id="rId12" xr:uid="{93CC06FD-36EF-4023-AFA9-23D651E99F56}"/>
    <hyperlink ref="F165" r:id="rId13" xr:uid="{DA5890B4-FC02-4AB2-8C86-F1550BA0D82B}"/>
    <hyperlink ref="F167" r:id="rId14" xr:uid="{C2BA639E-BC18-4E39-B49E-3027D2972A2A}"/>
    <hyperlink ref="F169" r:id="rId15" xr:uid="{1747615E-E94C-48D0-AB0E-8D25798E8757}"/>
    <hyperlink ref="F171" r:id="rId16" xr:uid="{98E6BDCE-22AC-43D5-A6B4-263965E186FE}"/>
    <hyperlink ref="F173" r:id="rId17" xr:uid="{760A3416-55F3-49FC-BC36-465E00E130E4}"/>
    <hyperlink ref="F176" r:id="rId18" xr:uid="{2108DB00-80D8-49EB-8EEB-81712E1FC152}"/>
    <hyperlink ref="F179" r:id="rId19" xr:uid="{60FDF036-CD05-4C67-9EB3-9099EBAF760F}"/>
    <hyperlink ref="F181" r:id="rId20" xr:uid="{F6594F21-89E9-46E3-87FB-ECA30BB1F942}"/>
    <hyperlink ref="F183" r:id="rId21" xr:uid="{26E770D9-D086-4C11-9BCC-83A97B6C5229}"/>
    <hyperlink ref="F185" r:id="rId22" xr:uid="{88D5050C-1BB9-4BA9-89AB-547EE2523BD8}"/>
    <hyperlink ref="F187" r:id="rId23" xr:uid="{E1CA568F-207B-423A-8305-BAAF7F473EE8}"/>
    <hyperlink ref="F190" r:id="rId24" xr:uid="{68DBC61B-EBA7-436F-B400-863C794EB63E}"/>
    <hyperlink ref="F192" r:id="rId25" xr:uid="{F162E9CC-E207-446A-88A2-3904F9D67836}"/>
    <hyperlink ref="F194" r:id="rId26" xr:uid="{D587233D-2378-4720-A795-D910FE9BB42C}"/>
    <hyperlink ref="F197" r:id="rId27" xr:uid="{0DBF8C57-3875-459A-B3DD-FDF7B2FAA049}"/>
    <hyperlink ref="F199" r:id="rId28" xr:uid="{9631B710-AE2B-4FD9-B631-6A65BF5D78A2}"/>
    <hyperlink ref="F201" r:id="rId29" xr:uid="{A8DAF035-1FFB-47F7-BB04-514C5B20CAFB}"/>
    <hyperlink ref="F203" r:id="rId30" xr:uid="{6C4AA7EB-BC86-48CA-8B6F-D04092720CE7}"/>
    <hyperlink ref="F206" r:id="rId31" xr:uid="{E8CC2E92-AA0E-49FD-B1DF-8C1ECF218B22}"/>
    <hyperlink ref="F209" r:id="rId32" xr:uid="{16DA1676-2A11-47BE-ABE3-98F3BE1FD874}"/>
    <hyperlink ref="F214" r:id="rId33" xr:uid="{5867C85F-095B-4D50-AC0D-509FDA838BC3}"/>
    <hyperlink ref="F217" r:id="rId34" xr:uid="{AC3B4DDF-799E-4D81-AE15-87B5A075ECC8}"/>
    <hyperlink ref="F219" r:id="rId35" xr:uid="{694A82A0-C24F-46CF-8F1A-160FB0DB1F89}"/>
    <hyperlink ref="F221" r:id="rId36" xr:uid="{50837BE8-0310-48F7-B2DE-BA4D97EB5C5F}"/>
    <hyperlink ref="F223" r:id="rId37" xr:uid="{A7C725B1-D6E8-4890-B101-AC1CF4DD4A4F}"/>
    <hyperlink ref="F225" r:id="rId38" xr:uid="{3416A31D-8AA5-49AF-90AE-46E58F3E1076}"/>
    <hyperlink ref="F227" r:id="rId39" xr:uid="{32ED7450-A889-4629-A396-9188A614BB1D}"/>
    <hyperlink ref="F229" r:id="rId40" xr:uid="{4460D40C-478A-4EEB-97EB-2CCB9943C8C9}"/>
    <hyperlink ref="F231" r:id="rId41" xr:uid="{EDF3BB6E-A9C5-45FF-B6BC-9CD1B4375C60}"/>
    <hyperlink ref="F233" r:id="rId42" xr:uid="{0C1AFD94-E0FA-402F-B77D-108BAC7C2CEA}"/>
    <hyperlink ref="F235" r:id="rId43" xr:uid="{0C370F98-A7BC-481C-A5CC-41149A8E7281}"/>
    <hyperlink ref="F237" r:id="rId44" xr:uid="{96E6AC06-8321-4595-81FB-323DEA9E3C99}"/>
    <hyperlink ref="F239" r:id="rId45" xr:uid="{FBA8413B-71D9-4FC7-98F6-C0BA00CF096E}"/>
    <hyperlink ref="F241" r:id="rId46" xr:uid="{F05E307E-87B1-44B3-B27F-C62DF5AF98A4}"/>
    <hyperlink ref="F247" r:id="rId47" xr:uid="{658296AB-C447-4B53-965E-5C7C46A9D667}"/>
    <hyperlink ref="F250" r:id="rId48" xr:uid="{835DD712-80F9-47F6-9108-549A09C4EEB6}"/>
    <hyperlink ref="F254" r:id="rId49" xr:uid="{18E61E18-4038-48A2-9E9D-00CF18EBD90F}"/>
    <hyperlink ref="F256" r:id="rId50" xr:uid="{C0661554-644D-4631-9027-A2B28D08549A}"/>
    <hyperlink ref="F259" r:id="rId51" xr:uid="{B0D3AE5F-B81A-4DB0-B709-FAE4814F5B37}"/>
    <hyperlink ref="F261" r:id="rId52" xr:uid="{368A4AEA-43D1-44ED-BAF4-BEE0F246611E}"/>
  </hyperlinks>
  <pageMargins left="0.70866141732283472" right="0.70866141732283472" top="0.78740157480314965" bottom="0.78740157480314965" header="0.31496062992125984" footer="0.31496062992125984"/>
  <pageSetup scale="77" orientation="portrait" r:id="rId53"/>
  <rowBreaks count="1" manualBreakCount="1">
    <brk id="111" min="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3CA8D-807E-4249-AD64-9A825B450D58}">
  <dimension ref="B2:BL231"/>
  <sheetViews>
    <sheetView topLeftCell="A178" zoomScaleNormal="100" workbookViewId="0">
      <selection activeCell="F130" sqref="F130:F1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9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0" t="s">
        <v>948</v>
      </c>
      <c r="F9" s="533"/>
      <c r="G9" s="533"/>
      <c r="H9" s="533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40" t="str">
        <f>'Rekapitulace stavby'!E14</f>
        <v>Vyplň údaj</v>
      </c>
      <c r="F18" s="516"/>
      <c r="G18" s="516"/>
      <c r="H18" s="516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1260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str">
        <f>E9</f>
        <v>SO001.3 - Vzduchotechnika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SO001.3 - Vzduchotechnika</v>
      </c>
      <c r="F121" s="533"/>
      <c r="G121" s="533"/>
      <c r="H121" s="533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/>
      <c r="D128" s="170"/>
      <c r="E128" s="170" t="s">
        <v>113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J189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225">
      <c r="B130" s="106"/>
      <c r="C130" s="130"/>
      <c r="D130" s="146"/>
      <c r="E130" s="212" t="s">
        <v>949</v>
      </c>
      <c r="F130" s="213" t="s">
        <v>1568</v>
      </c>
      <c r="G130" s="214" t="s">
        <v>166</v>
      </c>
      <c r="H130" s="215">
        <v>1</v>
      </c>
      <c r="I130" s="344">
        <v>0</v>
      </c>
      <c r="J130" s="342">
        <f>H130*I130</f>
        <v>0</v>
      </c>
      <c r="O130" s="108">
        <f>O131+O139+O143+O154+O178</f>
        <v>0</v>
      </c>
      <c r="Q130" s="108">
        <f>Q131+Q139+Q143+Q154+Q178</f>
        <v>4.3200000000000001E-3</v>
      </c>
      <c r="S130" s="109">
        <f>S131+S139+S143+S154+S178</f>
        <v>2.6119999999999997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225">
      <c r="B131" s="106"/>
      <c r="C131" s="130"/>
      <c r="D131" s="147"/>
      <c r="E131" s="212" t="s">
        <v>950</v>
      </c>
      <c r="F131" s="213" t="s">
        <v>1566</v>
      </c>
      <c r="G131" s="214" t="s">
        <v>166</v>
      </c>
      <c r="H131" s="215">
        <v>1</v>
      </c>
      <c r="I131" s="344">
        <v>0</v>
      </c>
      <c r="J131" s="342">
        <f t="shared" ref="J131:J182" si="0">H131*I131</f>
        <v>0</v>
      </c>
      <c r="O131" s="108">
        <f>SUM(O132:O138)</f>
        <v>0</v>
      </c>
      <c r="Q131" s="108">
        <f>SUM(Q132:Q138)</f>
        <v>1.2E-4</v>
      </c>
      <c r="S131" s="109">
        <f>SUM(S132:S138)</f>
        <v>2.5499999999999998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25">
      <c r="B132" s="112"/>
      <c r="C132" s="130"/>
      <c r="D132" s="180"/>
      <c r="E132" s="212" t="s">
        <v>951</v>
      </c>
      <c r="F132" s="213" t="s">
        <v>1567</v>
      </c>
      <c r="G132" s="214" t="s">
        <v>166</v>
      </c>
      <c r="H132" s="215">
        <v>1</v>
      </c>
      <c r="I132" s="344">
        <v>0</v>
      </c>
      <c r="J132" s="342">
        <f t="shared" si="0"/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 ht="225">
      <c r="B133" s="118"/>
      <c r="C133" s="130"/>
      <c r="D133" s="171"/>
      <c r="E133" s="212" t="s">
        <v>952</v>
      </c>
      <c r="F133" s="213" t="s">
        <v>1566</v>
      </c>
      <c r="G133" s="214" t="s">
        <v>166</v>
      </c>
      <c r="H133" s="215">
        <v>1</v>
      </c>
      <c r="I133" s="344">
        <v>0</v>
      </c>
      <c r="J133" s="342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171"/>
      <c r="E134" s="212" t="s">
        <v>953</v>
      </c>
      <c r="F134" s="213" t="s">
        <v>1000</v>
      </c>
      <c r="G134" s="214" t="s">
        <v>181</v>
      </c>
      <c r="H134" s="215">
        <v>16</v>
      </c>
      <c r="I134" s="344">
        <v>0</v>
      </c>
      <c r="J134" s="342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45">
      <c r="B135" s="121"/>
      <c r="C135" s="130"/>
      <c r="D135" s="171"/>
      <c r="E135" s="212" t="s">
        <v>954</v>
      </c>
      <c r="F135" s="213" t="s">
        <v>955</v>
      </c>
      <c r="G135" s="214" t="s">
        <v>181</v>
      </c>
      <c r="H135" s="215">
        <v>4</v>
      </c>
      <c r="I135" s="344">
        <v>0</v>
      </c>
      <c r="J135" s="342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33.75">
      <c r="B136" s="124"/>
      <c r="C136" s="130"/>
      <c r="D136" s="172"/>
      <c r="E136" s="212" t="s">
        <v>956</v>
      </c>
      <c r="F136" s="213" t="s">
        <v>957</v>
      </c>
      <c r="G136" s="214" t="s">
        <v>181</v>
      </c>
      <c r="H136" s="215">
        <v>4</v>
      </c>
      <c r="I136" s="344">
        <v>0</v>
      </c>
      <c r="J136" s="342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130"/>
      <c r="D137" s="180"/>
      <c r="E137" s="212" t="s">
        <v>958</v>
      </c>
      <c r="F137" s="213" t="s">
        <v>1565</v>
      </c>
      <c r="G137" s="214" t="s">
        <v>166</v>
      </c>
      <c r="H137" s="215">
        <v>8</v>
      </c>
      <c r="I137" s="344">
        <v>0</v>
      </c>
      <c r="J137" s="342">
        <f t="shared" si="0"/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2.3199999999999998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22.5">
      <c r="B138" s="121"/>
      <c r="C138" s="130"/>
      <c r="D138" s="171"/>
      <c r="E138" s="212" t="s">
        <v>959</v>
      </c>
      <c r="F138" s="213" t="s">
        <v>1646</v>
      </c>
      <c r="G138" s="214" t="s">
        <v>181</v>
      </c>
      <c r="H138" s="215">
        <v>4</v>
      </c>
      <c r="I138" s="344">
        <v>0</v>
      </c>
      <c r="J138" s="342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171"/>
      <c r="E139" s="212" t="s">
        <v>960</v>
      </c>
      <c r="F139" s="213" t="s">
        <v>1647</v>
      </c>
      <c r="G139" s="214" t="s">
        <v>181</v>
      </c>
      <c r="H139" s="215">
        <v>4</v>
      </c>
      <c r="I139" s="344">
        <v>0</v>
      </c>
      <c r="J139" s="342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171"/>
      <c r="E140" s="212" t="s">
        <v>961</v>
      </c>
      <c r="F140" s="213" t="s">
        <v>1648</v>
      </c>
      <c r="G140" s="214" t="s">
        <v>181</v>
      </c>
      <c r="H140" s="215">
        <v>8</v>
      </c>
      <c r="I140" s="344">
        <v>0</v>
      </c>
      <c r="J140" s="342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171"/>
      <c r="E141" s="212" t="s">
        <v>962</v>
      </c>
      <c r="F141" s="213" t="s">
        <v>1649</v>
      </c>
      <c r="G141" s="214" t="s">
        <v>181</v>
      </c>
      <c r="H141" s="215">
        <v>20</v>
      </c>
      <c r="I141" s="344">
        <v>0</v>
      </c>
      <c r="J141" s="342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130"/>
      <c r="D142" s="171"/>
      <c r="E142" s="212" t="s">
        <v>963</v>
      </c>
      <c r="F142" s="213" t="s">
        <v>1650</v>
      </c>
      <c r="G142" s="214" t="s">
        <v>181</v>
      </c>
      <c r="H142" s="215">
        <v>21</v>
      </c>
      <c r="I142" s="344">
        <v>0</v>
      </c>
      <c r="J142" s="342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2.5">
      <c r="B143" s="106"/>
      <c r="C143" s="130"/>
      <c r="D143" s="172"/>
      <c r="E143" s="212" t="s">
        <v>964</v>
      </c>
      <c r="F143" s="213" t="s">
        <v>1591</v>
      </c>
      <c r="G143" s="214" t="s">
        <v>181</v>
      </c>
      <c r="H143" s="215">
        <v>8</v>
      </c>
      <c r="I143" s="344">
        <v>0</v>
      </c>
      <c r="J143" s="342">
        <f t="shared" si="0"/>
        <v>0</v>
      </c>
      <c r="O143" s="108">
        <f>SUM(O144:O153)</f>
        <v>0</v>
      </c>
      <c r="Q143" s="108">
        <f>SUM(Q144:Q153)</f>
        <v>4.1999999999999997E-3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180"/>
      <c r="E144" s="212" t="s">
        <v>965</v>
      </c>
      <c r="F144" s="213" t="s">
        <v>1592</v>
      </c>
      <c r="G144" s="214" t="s">
        <v>181</v>
      </c>
      <c r="H144" s="215">
        <v>20</v>
      </c>
      <c r="I144" s="344">
        <v>0</v>
      </c>
      <c r="J144" s="342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171"/>
      <c r="E145" s="212" t="s">
        <v>966</v>
      </c>
      <c r="F145" s="213" t="s">
        <v>967</v>
      </c>
      <c r="G145" s="214" t="s">
        <v>181</v>
      </c>
      <c r="H145" s="215">
        <v>21</v>
      </c>
      <c r="I145" s="344">
        <v>0</v>
      </c>
      <c r="J145" s="342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172"/>
      <c r="E146" s="212" t="s">
        <v>968</v>
      </c>
      <c r="F146" s="213" t="s">
        <v>969</v>
      </c>
      <c r="G146" s="214" t="s">
        <v>181</v>
      </c>
      <c r="H146" s="215">
        <v>13</v>
      </c>
      <c r="I146" s="344">
        <v>0</v>
      </c>
      <c r="J146" s="342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180"/>
      <c r="E147" s="212" t="s">
        <v>970</v>
      </c>
      <c r="F147" s="213" t="s">
        <v>971</v>
      </c>
      <c r="G147" s="214" t="s">
        <v>181</v>
      </c>
      <c r="H147" s="215">
        <v>0</v>
      </c>
      <c r="I147" s="344">
        <v>0</v>
      </c>
      <c r="J147" s="342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45">
      <c r="B148" s="121"/>
      <c r="C148" s="130"/>
      <c r="D148" s="180"/>
      <c r="E148" s="212" t="s">
        <v>972</v>
      </c>
      <c r="F148" s="213" t="s">
        <v>973</v>
      </c>
      <c r="G148" s="214" t="s">
        <v>184</v>
      </c>
      <c r="H148" s="215">
        <v>685</v>
      </c>
      <c r="I148" s="344">
        <v>0</v>
      </c>
      <c r="J148" s="342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67.5">
      <c r="B149" s="124"/>
      <c r="C149" s="130"/>
      <c r="D149" s="180"/>
      <c r="E149" s="212" t="s">
        <v>974</v>
      </c>
      <c r="F149" s="213" t="s">
        <v>1563</v>
      </c>
      <c r="G149" s="214" t="s">
        <v>184</v>
      </c>
      <c r="H149" s="215">
        <v>35</v>
      </c>
      <c r="I149" s="344">
        <v>0</v>
      </c>
      <c r="J149" s="342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45">
      <c r="B150" s="112"/>
      <c r="C150" s="130"/>
      <c r="D150" s="171"/>
      <c r="E150" s="212" t="s">
        <v>975</v>
      </c>
      <c r="F150" s="213" t="s">
        <v>1561</v>
      </c>
      <c r="G150" s="214" t="s">
        <v>127</v>
      </c>
      <c r="H150" s="215">
        <v>3</v>
      </c>
      <c r="I150" s="344">
        <v>0</v>
      </c>
      <c r="J150" s="342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4.1999999999999997E-3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45">
      <c r="B151" s="118"/>
      <c r="C151" s="130"/>
      <c r="D151" s="172"/>
      <c r="E151" s="212" t="s">
        <v>976</v>
      </c>
      <c r="F151" s="213" t="s">
        <v>1593</v>
      </c>
      <c r="G151" s="214" t="s">
        <v>127</v>
      </c>
      <c r="H151" s="215">
        <v>27</v>
      </c>
      <c r="I151" s="344">
        <v>0</v>
      </c>
      <c r="J151" s="342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45">
      <c r="B152" s="118"/>
      <c r="C152" s="130"/>
      <c r="D152" s="180"/>
      <c r="E152" s="212" t="s">
        <v>977</v>
      </c>
      <c r="F152" s="213" t="s">
        <v>1564</v>
      </c>
      <c r="G152" s="214" t="s">
        <v>127</v>
      </c>
      <c r="H152" s="215">
        <v>6</v>
      </c>
      <c r="I152" s="344">
        <v>0</v>
      </c>
      <c r="J152" s="342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45">
      <c r="B153" s="121"/>
      <c r="C153" s="130"/>
      <c r="D153" s="171"/>
      <c r="E153" s="212" t="s">
        <v>978</v>
      </c>
      <c r="F153" s="213" t="s">
        <v>979</v>
      </c>
      <c r="G153" s="214" t="s">
        <v>184</v>
      </c>
      <c r="H153" s="215">
        <v>1.5</v>
      </c>
      <c r="I153" s="344">
        <v>0</v>
      </c>
      <c r="J153" s="342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226" customFormat="1">
      <c r="B154" s="217"/>
      <c r="C154" s="218"/>
      <c r="D154" s="219"/>
      <c r="E154" s="220" t="s">
        <v>19</v>
      </c>
      <c r="F154" s="221" t="s">
        <v>1022</v>
      </c>
      <c r="G154" s="222"/>
      <c r="H154" s="223"/>
      <c r="I154" s="224"/>
      <c r="J154" s="343">
        <f>SUM(J130:J153)</f>
        <v>0</v>
      </c>
      <c r="O154" s="227">
        <f>SUM(O155:O177)</f>
        <v>0</v>
      </c>
      <c r="Q154" s="227">
        <f>SUM(Q155:Q177)</f>
        <v>0</v>
      </c>
      <c r="S154" s="228">
        <f>SUM(S155:S177)</f>
        <v>6.2E-2</v>
      </c>
      <c r="AQ154" s="229" t="s">
        <v>19</v>
      </c>
      <c r="AS154" s="230" t="s">
        <v>74</v>
      </c>
      <c r="AT154" s="230" t="s">
        <v>19</v>
      </c>
      <c r="AX154" s="229" t="s">
        <v>125</v>
      </c>
      <c r="BJ154" s="231">
        <f>SUM(BJ155:BJ177)</f>
        <v>0</v>
      </c>
    </row>
    <row r="155" spans="2:64" s="235" customFormat="1" ht="12">
      <c r="B155" s="232"/>
      <c r="C155" s="218"/>
      <c r="D155" s="233"/>
      <c r="E155" s="220" t="s">
        <v>81</v>
      </c>
      <c r="F155" s="221" t="s">
        <v>1023</v>
      </c>
      <c r="G155" s="222"/>
      <c r="H155" s="223"/>
      <c r="I155" s="234"/>
      <c r="J155" s="343"/>
      <c r="L155" s="236" t="s">
        <v>1</v>
      </c>
      <c r="M155" s="237" t="s">
        <v>40</v>
      </c>
      <c r="O155" s="238">
        <f>N155*H155</f>
        <v>0</v>
      </c>
      <c r="P155" s="238">
        <v>0</v>
      </c>
      <c r="Q155" s="238">
        <f>P155*H155</f>
        <v>0</v>
      </c>
      <c r="R155" s="238">
        <v>1.175</v>
      </c>
      <c r="S155" s="239">
        <f>R155*H155</f>
        <v>0</v>
      </c>
      <c r="AQ155" s="240" t="s">
        <v>85</v>
      </c>
      <c r="AS155" s="240" t="s">
        <v>126</v>
      </c>
      <c r="AT155" s="240" t="s">
        <v>81</v>
      </c>
      <c r="AX155" s="241" t="s">
        <v>125</v>
      </c>
      <c r="BD155" s="105">
        <f>IF(M155="základní",J155,0)</f>
        <v>0</v>
      </c>
      <c r="BE155" s="105">
        <f>IF(M155="snížená",J155,0)</f>
        <v>0</v>
      </c>
      <c r="BF155" s="105">
        <f>IF(M155="zákl. přenesená",J155,0)</f>
        <v>0</v>
      </c>
      <c r="BG155" s="105">
        <f>IF(M155="sníž. přenesená",J155,0)</f>
        <v>0</v>
      </c>
      <c r="BH155" s="105">
        <f>IF(M155="nulová",J155,0)</f>
        <v>0</v>
      </c>
      <c r="BI155" s="241" t="s">
        <v>19</v>
      </c>
      <c r="BJ155" s="105">
        <f>ROUND(I155*H155,2)</f>
        <v>0</v>
      </c>
      <c r="BK155" s="241" t="s">
        <v>85</v>
      </c>
      <c r="BL155" s="240" t="s">
        <v>139</v>
      </c>
    </row>
    <row r="156" spans="2:64" s="12" customFormat="1" ht="22.5">
      <c r="B156" s="118"/>
      <c r="C156" s="130"/>
      <c r="D156" s="147"/>
      <c r="E156" s="212" t="s">
        <v>980</v>
      </c>
      <c r="F156" s="213" t="s">
        <v>1594</v>
      </c>
      <c r="G156" s="214" t="s">
        <v>181</v>
      </c>
      <c r="H156" s="215">
        <v>1</v>
      </c>
      <c r="I156" s="344">
        <v>0</v>
      </c>
      <c r="J156" s="342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180"/>
      <c r="E157" s="212" t="s">
        <v>981</v>
      </c>
      <c r="F157" s="213" t="s">
        <v>982</v>
      </c>
      <c r="G157" s="214" t="s">
        <v>181</v>
      </c>
      <c r="H157" s="215">
        <v>2</v>
      </c>
      <c r="I157" s="344">
        <v>0</v>
      </c>
      <c r="J157" s="342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33.75">
      <c r="B158" s="121"/>
      <c r="C158" s="130"/>
      <c r="D158" s="171"/>
      <c r="E158" s="212" t="s">
        <v>983</v>
      </c>
      <c r="F158" s="213" t="s">
        <v>984</v>
      </c>
      <c r="G158" s="214" t="s">
        <v>181</v>
      </c>
      <c r="H158" s="215">
        <v>1</v>
      </c>
      <c r="I158" s="344">
        <v>0</v>
      </c>
      <c r="J158" s="342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212" t="s">
        <v>985</v>
      </c>
      <c r="F159" s="213" t="s">
        <v>986</v>
      </c>
      <c r="G159" s="214" t="s">
        <v>181</v>
      </c>
      <c r="H159" s="215">
        <v>1</v>
      </c>
      <c r="I159" s="344">
        <v>0</v>
      </c>
      <c r="J159" s="342">
        <f t="shared" si="0"/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130"/>
      <c r="D160" s="180"/>
      <c r="E160" s="212" t="s">
        <v>987</v>
      </c>
      <c r="F160" s="213" t="s">
        <v>988</v>
      </c>
      <c r="G160" s="214" t="s">
        <v>181</v>
      </c>
      <c r="H160" s="215">
        <v>2</v>
      </c>
      <c r="I160" s="344">
        <v>0</v>
      </c>
      <c r="J160" s="342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22.5">
      <c r="B161" s="121"/>
      <c r="C161" s="130"/>
      <c r="D161" s="171"/>
      <c r="E161" s="212" t="s">
        <v>989</v>
      </c>
      <c r="F161" s="213" t="s">
        <v>990</v>
      </c>
      <c r="G161" s="214" t="s">
        <v>181</v>
      </c>
      <c r="H161" s="215">
        <v>3</v>
      </c>
      <c r="I161" s="344">
        <v>0</v>
      </c>
      <c r="J161" s="342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130"/>
      <c r="D162" s="172"/>
      <c r="E162" s="212" t="s">
        <v>991</v>
      </c>
      <c r="F162" s="213" t="s">
        <v>992</v>
      </c>
      <c r="G162" s="214" t="s">
        <v>181</v>
      </c>
      <c r="H162" s="215">
        <v>2</v>
      </c>
      <c r="I162" s="344">
        <v>0</v>
      </c>
      <c r="J162" s="342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67.5">
      <c r="B163" s="121"/>
      <c r="C163" s="130"/>
      <c r="D163" s="180"/>
      <c r="E163" s="212" t="s">
        <v>993</v>
      </c>
      <c r="F163" s="213" t="s">
        <v>1560</v>
      </c>
      <c r="G163" s="214" t="s">
        <v>184</v>
      </c>
      <c r="H163" s="215">
        <v>3</v>
      </c>
      <c r="I163" s="344">
        <v>0</v>
      </c>
      <c r="J163" s="342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67.5">
      <c r="B164" s="121"/>
      <c r="C164" s="130"/>
      <c r="D164" s="171"/>
      <c r="E164" s="212" t="s">
        <v>994</v>
      </c>
      <c r="F164" s="213" t="s">
        <v>1563</v>
      </c>
      <c r="G164" s="214" t="s">
        <v>184</v>
      </c>
      <c r="H164" s="215">
        <v>6</v>
      </c>
      <c r="I164" s="344">
        <v>0</v>
      </c>
      <c r="J164" s="342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67.5">
      <c r="B165" s="124"/>
      <c r="C165" s="130"/>
      <c r="D165" s="172"/>
      <c r="E165" s="212" t="s">
        <v>995</v>
      </c>
      <c r="F165" s="213" t="s">
        <v>1562</v>
      </c>
      <c r="G165" s="214" t="s">
        <v>184</v>
      </c>
      <c r="H165" s="215">
        <v>9</v>
      </c>
      <c r="I165" s="344">
        <v>0</v>
      </c>
      <c r="J165" s="342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180"/>
      <c r="E166" s="212" t="s">
        <v>996</v>
      </c>
      <c r="F166" s="213" t="s">
        <v>1561</v>
      </c>
      <c r="G166" s="214" t="s">
        <v>127</v>
      </c>
      <c r="H166" s="215">
        <v>1</v>
      </c>
      <c r="I166" s="344">
        <v>0</v>
      </c>
      <c r="J166" s="342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6.2E-2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171"/>
      <c r="E167" s="212" t="s">
        <v>997</v>
      </c>
      <c r="F167" s="213" t="s">
        <v>1593</v>
      </c>
      <c r="G167" s="214" t="s">
        <v>127</v>
      </c>
      <c r="H167" s="215">
        <v>3</v>
      </c>
      <c r="I167" s="344">
        <v>0</v>
      </c>
      <c r="J167" s="342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243" customFormat="1">
      <c r="B168" s="242"/>
      <c r="C168" s="218"/>
      <c r="D168" s="219"/>
      <c r="E168" s="220" t="s">
        <v>81</v>
      </c>
      <c r="F168" s="221" t="s">
        <v>1024</v>
      </c>
      <c r="G168" s="222"/>
      <c r="H168" s="223"/>
      <c r="I168" s="341"/>
      <c r="J168" s="343">
        <f>SUM(J156:J167)</f>
        <v>0</v>
      </c>
      <c r="S168" s="244"/>
      <c r="AS168" s="245" t="s">
        <v>129</v>
      </c>
      <c r="AT168" s="245" t="s">
        <v>81</v>
      </c>
      <c r="AU168" s="243" t="s">
        <v>81</v>
      </c>
      <c r="AV168" s="243" t="s">
        <v>31</v>
      </c>
      <c r="AW168" s="243" t="s">
        <v>75</v>
      </c>
      <c r="AX168" s="245" t="s">
        <v>125</v>
      </c>
    </row>
    <row r="169" spans="2:64" s="247" customFormat="1">
      <c r="B169" s="246"/>
      <c r="C169" s="218"/>
      <c r="D169" s="233"/>
      <c r="E169" s="220" t="s">
        <v>83</v>
      </c>
      <c r="F169" s="221" t="s">
        <v>1025</v>
      </c>
      <c r="G169" s="222"/>
      <c r="H169" s="223"/>
      <c r="I169" s="341"/>
      <c r="J169" s="343"/>
      <c r="S169" s="248"/>
      <c r="AS169" s="249" t="s">
        <v>129</v>
      </c>
      <c r="AT169" s="249" t="s">
        <v>81</v>
      </c>
      <c r="AU169" s="247" t="s">
        <v>19</v>
      </c>
      <c r="AV169" s="247" t="s">
        <v>31</v>
      </c>
      <c r="AW169" s="247" t="s">
        <v>75</v>
      </c>
      <c r="AX169" s="249" t="s">
        <v>125</v>
      </c>
    </row>
    <row r="170" spans="2:64" s="13" customFormat="1" ht="33.75">
      <c r="B170" s="121"/>
      <c r="C170" s="130"/>
      <c r="D170" s="180"/>
      <c r="E170" s="212" t="s">
        <v>998</v>
      </c>
      <c r="F170" s="213" t="s">
        <v>1595</v>
      </c>
      <c r="G170" s="214" t="s">
        <v>181</v>
      </c>
      <c r="H170" s="215">
        <v>1</v>
      </c>
      <c r="I170" s="344">
        <v>0</v>
      </c>
      <c r="J170" s="342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130"/>
      <c r="D171" s="171"/>
      <c r="E171" s="212" t="s">
        <v>999</v>
      </c>
      <c r="F171" s="213" t="s">
        <v>1000</v>
      </c>
      <c r="G171" s="214" t="s">
        <v>181</v>
      </c>
      <c r="H171" s="215">
        <v>1</v>
      </c>
      <c r="I171" s="344">
        <v>0</v>
      </c>
      <c r="J171" s="342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172"/>
      <c r="E172" s="212" t="s">
        <v>1001</v>
      </c>
      <c r="F172" s="213" t="s">
        <v>955</v>
      </c>
      <c r="G172" s="214" t="s">
        <v>181</v>
      </c>
      <c r="H172" s="215">
        <v>1</v>
      </c>
      <c r="I172" s="344">
        <v>0</v>
      </c>
      <c r="J172" s="342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33.75">
      <c r="B173" s="118"/>
      <c r="C173" s="130"/>
      <c r="D173" s="180"/>
      <c r="E173" s="212" t="s">
        <v>1002</v>
      </c>
      <c r="F173" s="213" t="s">
        <v>957</v>
      </c>
      <c r="G173" s="214" t="s">
        <v>181</v>
      </c>
      <c r="H173" s="215">
        <v>1</v>
      </c>
      <c r="I173" s="344">
        <v>0</v>
      </c>
      <c r="J173" s="342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33.75">
      <c r="B174" s="121"/>
      <c r="C174" s="130"/>
      <c r="D174" s="171"/>
      <c r="E174" s="212" t="s">
        <v>1003</v>
      </c>
      <c r="F174" s="213" t="s">
        <v>1004</v>
      </c>
      <c r="G174" s="214" t="s">
        <v>166</v>
      </c>
      <c r="H174" s="215">
        <v>1</v>
      </c>
      <c r="I174" s="344">
        <v>0</v>
      </c>
      <c r="J174" s="342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171"/>
      <c r="E175" s="212" t="s">
        <v>1005</v>
      </c>
      <c r="F175" s="213" t="s">
        <v>1006</v>
      </c>
      <c r="G175" s="214" t="s">
        <v>181</v>
      </c>
      <c r="H175" s="215">
        <v>1</v>
      </c>
      <c r="I175" s="344">
        <v>0</v>
      </c>
      <c r="J175" s="342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22.5">
      <c r="B176" s="121"/>
      <c r="C176" s="130"/>
      <c r="D176" s="171"/>
      <c r="E176" s="212" t="s">
        <v>1007</v>
      </c>
      <c r="F176" s="213" t="s">
        <v>1008</v>
      </c>
      <c r="G176" s="214" t="s">
        <v>181</v>
      </c>
      <c r="H176" s="215">
        <v>1</v>
      </c>
      <c r="I176" s="344">
        <v>0</v>
      </c>
      <c r="J176" s="342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130"/>
      <c r="D177" s="171"/>
      <c r="E177" s="212" t="s">
        <v>1009</v>
      </c>
      <c r="F177" s="213" t="s">
        <v>1010</v>
      </c>
      <c r="G177" s="214" t="s">
        <v>181</v>
      </c>
      <c r="H177" s="215">
        <v>2</v>
      </c>
      <c r="I177" s="344">
        <v>0</v>
      </c>
      <c r="J177" s="342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130"/>
      <c r="D178" s="171"/>
      <c r="E178" s="212" t="s">
        <v>1011</v>
      </c>
      <c r="F178" s="213" t="s">
        <v>1012</v>
      </c>
      <c r="G178" s="214" t="s">
        <v>181</v>
      </c>
      <c r="H178" s="215">
        <v>1</v>
      </c>
      <c r="I178" s="344">
        <v>0</v>
      </c>
      <c r="J178" s="342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171"/>
      <c r="E179" s="212" t="s">
        <v>1013</v>
      </c>
      <c r="F179" s="213" t="s">
        <v>1014</v>
      </c>
      <c r="G179" s="214" t="s">
        <v>181</v>
      </c>
      <c r="H179" s="215">
        <v>1</v>
      </c>
      <c r="I179" s="344">
        <v>0</v>
      </c>
      <c r="J179" s="342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67.5">
      <c r="B180" s="112"/>
      <c r="C180" s="130"/>
      <c r="D180" s="171"/>
      <c r="E180" s="212" t="s">
        <v>1015</v>
      </c>
      <c r="F180" s="213" t="s">
        <v>1563</v>
      </c>
      <c r="G180" s="214" t="s">
        <v>184</v>
      </c>
      <c r="H180" s="215">
        <v>3</v>
      </c>
      <c r="I180" s="344">
        <v>0</v>
      </c>
      <c r="J180" s="342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45">
      <c r="B181" s="112"/>
      <c r="C181" s="130"/>
      <c r="D181" s="172"/>
      <c r="E181" s="212" t="s">
        <v>1016</v>
      </c>
      <c r="F181" s="213" t="s">
        <v>1561</v>
      </c>
      <c r="G181" s="214" t="s">
        <v>127</v>
      </c>
      <c r="H181" s="215">
        <v>2</v>
      </c>
      <c r="I181" s="344">
        <v>0</v>
      </c>
      <c r="J181" s="342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45">
      <c r="B182" s="112"/>
      <c r="C182" s="130"/>
      <c r="D182" s="180"/>
      <c r="E182" s="212" t="s">
        <v>1017</v>
      </c>
      <c r="F182" s="213" t="s">
        <v>1593</v>
      </c>
      <c r="G182" s="214" t="s">
        <v>127</v>
      </c>
      <c r="H182" s="215">
        <v>2</v>
      </c>
      <c r="I182" s="344">
        <v>0</v>
      </c>
      <c r="J182" s="342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226" customFormat="1">
      <c r="B183" s="217"/>
      <c r="C183" s="218"/>
      <c r="D183" s="250"/>
      <c r="E183" s="220" t="s">
        <v>83</v>
      </c>
      <c r="F183" s="221" t="s">
        <v>1026</v>
      </c>
      <c r="G183" s="222"/>
      <c r="H183" s="223"/>
      <c r="I183" s="251"/>
      <c r="J183" s="343">
        <f>SUM(J170:J182)</f>
        <v>0</v>
      </c>
      <c r="O183" s="227" t="e">
        <f>O184+#REF!+#REF!+#REF!</f>
        <v>#REF!</v>
      </c>
      <c r="Q183" s="227" t="e">
        <f>Q184+#REF!+#REF!+#REF!</f>
        <v>#REF!</v>
      </c>
      <c r="S183" s="228" t="e">
        <f>S184+#REF!+#REF!+#REF!</f>
        <v>#REF!</v>
      </c>
      <c r="AQ183" s="229" t="s">
        <v>81</v>
      </c>
      <c r="AS183" s="230" t="s">
        <v>74</v>
      </c>
      <c r="AT183" s="230" t="s">
        <v>75</v>
      </c>
      <c r="AX183" s="229" t="s">
        <v>125</v>
      </c>
      <c r="BJ183" s="231" t="e">
        <f>BJ184+#REF!+#REF!+#REF!</f>
        <v>#REF!</v>
      </c>
    </row>
    <row r="184" spans="2:64" s="11" customFormat="1">
      <c r="B184" s="106"/>
      <c r="C184" s="130"/>
      <c r="D184" s="172"/>
      <c r="E184" s="252"/>
      <c r="F184" s="253"/>
      <c r="G184" s="254"/>
      <c r="H184" s="255"/>
      <c r="I184" s="256"/>
      <c r="J184" s="342"/>
      <c r="O184" s="108">
        <f>SUM(O185:O189)</f>
        <v>0</v>
      </c>
      <c r="Q184" s="108">
        <f>SUM(Q185:Q189)</f>
        <v>0</v>
      </c>
      <c r="S184" s="109">
        <f>SUM(S185:S189)</f>
        <v>0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SUM(BJ185:BJ189)</f>
        <v>0</v>
      </c>
    </row>
    <row r="185" spans="2:64" s="1" customFormat="1" ht="12">
      <c r="B185" s="112"/>
      <c r="C185" s="130"/>
      <c r="D185" s="180"/>
      <c r="E185" s="252"/>
      <c r="F185" s="253"/>
      <c r="G185" s="254"/>
      <c r="H185" s="255"/>
      <c r="I185" s="216"/>
      <c r="J185" s="342"/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247" customFormat="1">
      <c r="B186" s="246"/>
      <c r="C186" s="218"/>
      <c r="D186" s="250"/>
      <c r="E186" s="220"/>
      <c r="F186" s="221" t="s">
        <v>1018</v>
      </c>
      <c r="G186" s="222"/>
      <c r="H186" s="223"/>
      <c r="I186" s="251"/>
      <c r="J186" s="225">
        <f>J183+J168+J154</f>
        <v>0</v>
      </c>
      <c r="S186" s="248"/>
      <c r="AS186" s="249" t="s">
        <v>129</v>
      </c>
      <c r="AT186" s="249" t="s">
        <v>81</v>
      </c>
      <c r="AU186" s="247" t="s">
        <v>19</v>
      </c>
      <c r="AV186" s="247" t="s">
        <v>31</v>
      </c>
      <c r="AW186" s="247" t="s">
        <v>75</v>
      </c>
      <c r="AX186" s="249" t="s">
        <v>125</v>
      </c>
    </row>
    <row r="187" spans="2:64" s="243" customFormat="1">
      <c r="B187" s="242"/>
      <c r="C187" s="218"/>
      <c r="D187" s="219"/>
      <c r="E187" s="220"/>
      <c r="F187" s="221" t="s">
        <v>1019</v>
      </c>
      <c r="G187" s="222"/>
      <c r="H187" s="223"/>
      <c r="I187" s="257"/>
      <c r="J187" s="345">
        <v>0</v>
      </c>
      <c r="S187" s="244"/>
      <c r="AS187" s="245" t="s">
        <v>129</v>
      </c>
      <c r="AT187" s="245" t="s">
        <v>81</v>
      </c>
      <c r="AU187" s="243" t="s">
        <v>81</v>
      </c>
      <c r="AV187" s="243" t="s">
        <v>31</v>
      </c>
      <c r="AW187" s="243" t="s">
        <v>75</v>
      </c>
      <c r="AX187" s="245" t="s">
        <v>125</v>
      </c>
    </row>
    <row r="188" spans="2:64" s="259" customFormat="1">
      <c r="B188" s="258"/>
      <c r="C188" s="218"/>
      <c r="D188" s="233"/>
      <c r="E188" s="220"/>
      <c r="F188" s="221" t="s">
        <v>1020</v>
      </c>
      <c r="G188" s="222"/>
      <c r="H188" s="223"/>
      <c r="I188" s="225"/>
      <c r="J188" s="345">
        <v>0</v>
      </c>
      <c r="S188" s="260"/>
      <c r="AS188" s="261" t="s">
        <v>129</v>
      </c>
      <c r="AT188" s="261" t="s">
        <v>81</v>
      </c>
      <c r="AU188" s="259" t="s">
        <v>85</v>
      </c>
      <c r="AV188" s="259" t="s">
        <v>31</v>
      </c>
      <c r="AW188" s="259" t="s">
        <v>19</v>
      </c>
      <c r="AX188" s="261" t="s">
        <v>125</v>
      </c>
    </row>
    <row r="189" spans="2:64" s="235" customFormat="1" ht="12">
      <c r="B189" s="232"/>
      <c r="C189" s="218"/>
      <c r="D189" s="250"/>
      <c r="E189" s="220"/>
      <c r="F189" s="221" t="s">
        <v>1021</v>
      </c>
      <c r="G189" s="222"/>
      <c r="H189" s="223"/>
      <c r="I189" s="251"/>
      <c r="J189" s="225">
        <f>SUM(J186:J188)</f>
        <v>0</v>
      </c>
      <c r="L189" s="236" t="s">
        <v>1</v>
      </c>
      <c r="M189" s="237" t="s">
        <v>40</v>
      </c>
      <c r="O189" s="238">
        <f>N189*H189</f>
        <v>0</v>
      </c>
      <c r="P189" s="238">
        <v>0</v>
      </c>
      <c r="Q189" s="238">
        <f>P189*H189</f>
        <v>0</v>
      </c>
      <c r="R189" s="238">
        <v>1.065E-2</v>
      </c>
      <c r="S189" s="239">
        <f>R189*H189</f>
        <v>0</v>
      </c>
      <c r="AQ189" s="240" t="s">
        <v>152</v>
      </c>
      <c r="AS189" s="240" t="s">
        <v>126</v>
      </c>
      <c r="AT189" s="240" t="s">
        <v>81</v>
      </c>
      <c r="AX189" s="241" t="s">
        <v>125</v>
      </c>
      <c r="BD189" s="105">
        <f>IF(M189="základní",J189,0)</f>
        <v>0</v>
      </c>
      <c r="BE189" s="105">
        <f>IF(M189="snížená",J189,0)</f>
        <v>0</v>
      </c>
      <c r="BF189" s="105">
        <f>IF(M189="zákl. přenesená",J189,0)</f>
        <v>0</v>
      </c>
      <c r="BG189" s="105">
        <f>IF(M189="sníž. přenesená",J189,0)</f>
        <v>0</v>
      </c>
      <c r="BH189" s="105">
        <f>IF(M189="nulová",J189,0)</f>
        <v>0</v>
      </c>
      <c r="BI189" s="241" t="s">
        <v>19</v>
      </c>
      <c r="BJ189" s="105">
        <f>ROUND(I189*H189,2)</f>
        <v>0</v>
      </c>
      <c r="BK189" s="241" t="s">
        <v>152</v>
      </c>
      <c r="BL189" s="240" t="s">
        <v>154</v>
      </c>
    </row>
    <row r="190" spans="2:64">
      <c r="J190" s="262"/>
    </row>
    <row r="191" spans="2:64">
      <c r="J191" s="262"/>
    </row>
    <row r="192" spans="2:64">
      <c r="J192" s="262"/>
    </row>
    <row r="193" spans="10:10">
      <c r="J193" s="262"/>
    </row>
    <row r="194" spans="10:10">
      <c r="J194" s="262"/>
    </row>
    <row r="195" spans="10:10">
      <c r="J195" s="262"/>
    </row>
    <row r="196" spans="10:10">
      <c r="J196" s="262"/>
    </row>
    <row r="197" spans="10:10">
      <c r="J197" s="262"/>
    </row>
    <row r="198" spans="10:10">
      <c r="J198" s="262"/>
    </row>
    <row r="199" spans="10:10">
      <c r="J199" s="262"/>
    </row>
    <row r="200" spans="10:10">
      <c r="J200" s="262"/>
    </row>
    <row r="201" spans="10:10">
      <c r="J201" s="262"/>
    </row>
    <row r="202" spans="10:10">
      <c r="J202" s="262"/>
    </row>
    <row r="203" spans="10:10">
      <c r="J203" s="262"/>
    </row>
    <row r="204" spans="10:10">
      <c r="J204" s="262"/>
    </row>
    <row r="205" spans="10:10">
      <c r="J205" s="262"/>
    </row>
    <row r="206" spans="10:10">
      <c r="J206" s="262"/>
    </row>
    <row r="207" spans="10:10">
      <c r="J207" s="262"/>
    </row>
    <row r="208" spans="10:10">
      <c r="J208" s="262"/>
    </row>
    <row r="209" spans="10:10">
      <c r="J209" s="262"/>
    </row>
    <row r="210" spans="10:10">
      <c r="J210" s="262"/>
    </row>
    <row r="211" spans="10:10">
      <c r="J211" s="262"/>
    </row>
    <row r="212" spans="10:10">
      <c r="J212" s="262"/>
    </row>
    <row r="213" spans="10:10">
      <c r="J213" s="262"/>
    </row>
    <row r="214" spans="10:10">
      <c r="J214" s="262"/>
    </row>
    <row r="215" spans="10:10">
      <c r="J215" s="262"/>
    </row>
    <row r="216" spans="10:10">
      <c r="J216" s="262"/>
    </row>
    <row r="217" spans="10:10">
      <c r="J217" s="262"/>
    </row>
    <row r="218" spans="10:10">
      <c r="J218" s="262"/>
    </row>
    <row r="219" spans="10:10">
      <c r="J219" s="262"/>
    </row>
    <row r="220" spans="10:10">
      <c r="J220" s="262"/>
    </row>
    <row r="221" spans="10:10">
      <c r="J221" s="262"/>
    </row>
    <row r="222" spans="10:10">
      <c r="J222" s="262"/>
    </row>
    <row r="223" spans="10:10">
      <c r="J223" s="262"/>
    </row>
    <row r="224" spans="10:10">
      <c r="J224" s="262"/>
    </row>
    <row r="225" spans="10:10">
      <c r="J225" s="262"/>
    </row>
    <row r="226" spans="10:10">
      <c r="J226" s="262"/>
    </row>
    <row r="227" spans="10:10">
      <c r="J227" s="262"/>
    </row>
    <row r="228" spans="10:10">
      <c r="J228" s="262"/>
    </row>
    <row r="229" spans="10:10">
      <c r="J229" s="262"/>
    </row>
    <row r="230" spans="10:10">
      <c r="J230" s="262"/>
    </row>
    <row r="231" spans="10:10">
      <c r="J231" s="262"/>
    </row>
  </sheetData>
  <sheetProtection algorithmName="SHA-512" hashValue="qbG7AuiXXY2/1egUox3KmkAhPNrmA4RKm/KwS1jEO/lOQ10voyPATYfccTgu8aRwXfgkWpyCFP39uF/TNnrGPQ==" saltValue="W/hZVw8zyY+Zw/ufdXMW8w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1" min="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56946-6C6B-4509-BC3B-4A6CD4B4DDA5}">
  <dimension ref="A2:BL223"/>
  <sheetViews>
    <sheetView topLeftCell="A175" zoomScaleNormal="100" workbookViewId="0">
      <selection activeCell="D177" sqref="D17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9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0" t="s">
        <v>345</v>
      </c>
      <c r="F9" s="533"/>
      <c r="G9" s="533"/>
      <c r="H9" s="533"/>
    </row>
    <row r="10" spans="2:45" s="1" customFormat="1">
      <c r="B10" s="31"/>
      <c r="E10" s="510" t="s">
        <v>1635</v>
      </c>
      <c r="F10" s="533"/>
      <c r="G10" s="533"/>
      <c r="H10" s="533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40" t="str">
        <f>'Rekapitulace stavby'!E14</f>
        <v>Vyplň údaj</v>
      </c>
      <c r="F18" s="516"/>
      <c r="G18" s="516"/>
      <c r="H18" s="516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str">
        <f>E9</f>
        <v>SO001.4 - Elektroinstalace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SO001.4 - Elektroinstalace</v>
      </c>
      <c r="F121" s="533"/>
      <c r="G121" s="533"/>
      <c r="H121" s="533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J223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>
      <c r="B130" s="106"/>
      <c r="C130" s="130"/>
      <c r="D130" s="355"/>
      <c r="E130" s="356" t="s">
        <v>149</v>
      </c>
      <c r="F130" s="356" t="s">
        <v>150</v>
      </c>
      <c r="G130" s="357"/>
      <c r="H130" s="346"/>
      <c r="I130" s="263"/>
      <c r="J130" s="346"/>
      <c r="O130" s="108">
        <f>O131+O139+O143+O154+O178</f>
        <v>0</v>
      </c>
      <c r="Q130" s="108">
        <f>Q131+Q139+Q143+Q154+Q178</f>
        <v>9.4000000000000004E-3</v>
      </c>
      <c r="S130" s="109">
        <f>S131+S139+S143+S154+S178</f>
        <v>197.79999999999998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>
      <c r="B131" s="106"/>
      <c r="C131" s="130"/>
      <c r="D131" s="358"/>
      <c r="E131" s="359" t="s">
        <v>346</v>
      </c>
      <c r="F131" s="459" t="s">
        <v>347</v>
      </c>
      <c r="G131" s="360"/>
      <c r="H131" s="347"/>
      <c r="I131" s="264"/>
      <c r="J131" s="347">
        <f>SUM(J132:J136)</f>
        <v>0</v>
      </c>
      <c r="O131" s="108">
        <f>SUM(O132:O138)</f>
        <v>0</v>
      </c>
      <c r="Q131" s="108">
        <f>SUM(Q132:Q138)</f>
        <v>2.4000000000000002E-3</v>
      </c>
      <c r="S131" s="109">
        <f>SUM(S132:S138)</f>
        <v>4.6000000000000005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61">
        <v>1</v>
      </c>
      <c r="E132" s="362">
        <f>700000+D132</f>
        <v>700001</v>
      </c>
      <c r="F132" s="460" t="s">
        <v>1261</v>
      </c>
      <c r="G132" s="363" t="s">
        <v>132</v>
      </c>
      <c r="H132" s="364">
        <v>20</v>
      </c>
      <c r="I132" s="387">
        <v>0</v>
      </c>
      <c r="J132" s="348">
        <f t="shared" ref="J132:J209" si="0"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2.4000000000000002E-3</v>
      </c>
      <c r="R132" s="114">
        <v>0.23</v>
      </c>
      <c r="S132" s="115">
        <f>R132*H132</f>
        <v>4.6000000000000005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61">
        <v>5</v>
      </c>
      <c r="E133" s="362">
        <f t="shared" ref="E133:E153" si="1">700000+D133</f>
        <v>700005</v>
      </c>
      <c r="F133" s="460" t="s">
        <v>1684</v>
      </c>
      <c r="G133" s="363" t="s">
        <v>132</v>
      </c>
      <c r="H133" s="364">
        <v>4</v>
      </c>
      <c r="I133" s="387">
        <v>0</v>
      </c>
      <c r="J133" s="348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361">
        <v>5</v>
      </c>
      <c r="E134" s="362">
        <f t="shared" si="1"/>
        <v>700005</v>
      </c>
      <c r="F134" s="460" t="s">
        <v>1262</v>
      </c>
      <c r="G134" s="363" t="s">
        <v>132</v>
      </c>
      <c r="H134" s="364">
        <v>50</v>
      </c>
      <c r="I134" s="387">
        <v>0</v>
      </c>
      <c r="J134" s="348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130"/>
      <c r="D135" s="361">
        <v>7</v>
      </c>
      <c r="E135" s="362">
        <f t="shared" si="1"/>
        <v>700007</v>
      </c>
      <c r="F135" s="460" t="s">
        <v>1685</v>
      </c>
      <c r="G135" s="363" t="s">
        <v>132</v>
      </c>
      <c r="H135" s="364">
        <v>26</v>
      </c>
      <c r="I135" s="387">
        <v>0</v>
      </c>
      <c r="J135" s="348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61">
        <v>9</v>
      </c>
      <c r="E136" s="362">
        <f t="shared" si="1"/>
        <v>700009</v>
      </c>
      <c r="F136" s="460" t="s">
        <v>1686</v>
      </c>
      <c r="G136" s="363" t="s">
        <v>132</v>
      </c>
      <c r="H136" s="364">
        <v>6</v>
      </c>
      <c r="I136" s="387">
        <v>0</v>
      </c>
      <c r="J136" s="348">
        <f t="shared" si="0"/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65"/>
      <c r="E137" s="366" t="s">
        <v>348</v>
      </c>
      <c r="F137" s="461" t="s">
        <v>349</v>
      </c>
      <c r="G137" s="367"/>
      <c r="H137" s="368"/>
      <c r="I137" s="353"/>
      <c r="J137" s="349">
        <f>SUM(J138:J140)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369">
        <v>26</v>
      </c>
      <c r="E138" s="370">
        <f t="shared" si="1"/>
        <v>700026</v>
      </c>
      <c r="F138" s="462" t="s">
        <v>1569</v>
      </c>
      <c r="G138" s="371" t="s">
        <v>132</v>
      </c>
      <c r="H138" s="372">
        <v>172</v>
      </c>
      <c r="I138" s="387">
        <v>0</v>
      </c>
      <c r="J138" s="350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369">
        <v>29</v>
      </c>
      <c r="E139" s="370">
        <f>700000+D139</f>
        <v>700029</v>
      </c>
      <c r="F139" s="462" t="s">
        <v>1263</v>
      </c>
      <c r="G139" s="371" t="s">
        <v>132</v>
      </c>
      <c r="H139" s="372">
        <v>15</v>
      </c>
      <c r="I139" s="387">
        <v>0</v>
      </c>
      <c r="J139" s="350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2.5">
      <c r="B140" s="112"/>
      <c r="C140" s="130"/>
      <c r="D140" s="369">
        <v>30</v>
      </c>
      <c r="E140" s="370">
        <f t="shared" si="1"/>
        <v>700030</v>
      </c>
      <c r="F140" s="462" t="s">
        <v>1264</v>
      </c>
      <c r="G140" s="371" t="s">
        <v>132</v>
      </c>
      <c r="H140" s="372">
        <v>7</v>
      </c>
      <c r="I140" s="387">
        <v>0</v>
      </c>
      <c r="J140" s="350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373"/>
      <c r="E141" s="374" t="s">
        <v>350</v>
      </c>
      <c r="F141" s="463" t="s">
        <v>351</v>
      </c>
      <c r="G141" s="375"/>
      <c r="H141" s="376"/>
      <c r="I141" s="354"/>
      <c r="J141" s="351">
        <f>SUM(J142:J153)</f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69">
        <v>31</v>
      </c>
      <c r="E142" s="370">
        <f t="shared" si="1"/>
        <v>700031</v>
      </c>
      <c r="F142" s="462" t="s">
        <v>1570</v>
      </c>
      <c r="G142" s="371" t="s">
        <v>132</v>
      </c>
      <c r="H142" s="372">
        <v>6</v>
      </c>
      <c r="I142" s="387">
        <v>0</v>
      </c>
      <c r="J142" s="350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69">
        <v>32</v>
      </c>
      <c r="E143" s="370">
        <f t="shared" si="1"/>
        <v>700032</v>
      </c>
      <c r="F143" s="462" t="s">
        <v>352</v>
      </c>
      <c r="G143" s="371" t="s">
        <v>132</v>
      </c>
      <c r="H143" s="372">
        <v>5</v>
      </c>
      <c r="I143" s="387">
        <v>0</v>
      </c>
      <c r="J143" s="350">
        <f t="shared" si="0"/>
        <v>0</v>
      </c>
      <c r="O143" s="108">
        <f>SUM(O144:O153)</f>
        <v>0</v>
      </c>
      <c r="Q143" s="108">
        <f>SUM(Q144:Q153)</f>
        <v>7.0000000000000001E-3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369">
        <v>33</v>
      </c>
      <c r="E144" s="370">
        <f t="shared" si="1"/>
        <v>700033</v>
      </c>
      <c r="F144" s="462" t="s">
        <v>1596</v>
      </c>
      <c r="G144" s="371" t="s">
        <v>132</v>
      </c>
      <c r="H144" s="372">
        <v>67</v>
      </c>
      <c r="I144" s="387">
        <v>0</v>
      </c>
      <c r="J144" s="350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369">
        <v>35</v>
      </c>
      <c r="E145" s="370">
        <f t="shared" si="1"/>
        <v>700035</v>
      </c>
      <c r="F145" s="462" t="s">
        <v>1597</v>
      </c>
      <c r="G145" s="371" t="s">
        <v>132</v>
      </c>
      <c r="H145" s="372">
        <v>20</v>
      </c>
      <c r="I145" s="387">
        <v>0</v>
      </c>
      <c r="J145" s="350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130"/>
      <c r="D146" s="369">
        <v>35</v>
      </c>
      <c r="E146" s="370">
        <f t="shared" si="1"/>
        <v>700035</v>
      </c>
      <c r="F146" s="462" t="s">
        <v>1598</v>
      </c>
      <c r="G146" s="371" t="s">
        <v>132</v>
      </c>
      <c r="H146" s="372">
        <v>3</v>
      </c>
      <c r="I146" s="387">
        <v>0</v>
      </c>
      <c r="J146" s="350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130"/>
      <c r="D147" s="369">
        <v>33</v>
      </c>
      <c r="E147" s="370">
        <f t="shared" si="1"/>
        <v>700033</v>
      </c>
      <c r="F147" s="462" t="s">
        <v>1599</v>
      </c>
      <c r="G147" s="371" t="s">
        <v>132</v>
      </c>
      <c r="H147" s="372">
        <v>2</v>
      </c>
      <c r="I147" s="387">
        <v>0</v>
      </c>
      <c r="J147" s="350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130"/>
      <c r="D148" s="369">
        <v>35</v>
      </c>
      <c r="E148" s="370">
        <f t="shared" si="1"/>
        <v>700035</v>
      </c>
      <c r="F148" s="462" t="s">
        <v>1600</v>
      </c>
      <c r="G148" s="371" t="s">
        <v>132</v>
      </c>
      <c r="H148" s="372">
        <v>2</v>
      </c>
      <c r="I148" s="387">
        <v>0</v>
      </c>
      <c r="J148" s="350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69">
        <v>35</v>
      </c>
      <c r="E149" s="370">
        <f t="shared" si="1"/>
        <v>700035</v>
      </c>
      <c r="F149" s="462" t="s">
        <v>1601</v>
      </c>
      <c r="G149" s="371" t="s">
        <v>132</v>
      </c>
      <c r="H149" s="372">
        <v>3</v>
      </c>
      <c r="I149" s="387">
        <v>0</v>
      </c>
      <c r="J149" s="350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130"/>
      <c r="D150" s="369">
        <v>35</v>
      </c>
      <c r="E150" s="370">
        <f t="shared" si="1"/>
        <v>700035</v>
      </c>
      <c r="F150" s="462" t="s">
        <v>1602</v>
      </c>
      <c r="G150" s="371" t="s">
        <v>132</v>
      </c>
      <c r="H150" s="372">
        <v>5</v>
      </c>
      <c r="I150" s="387">
        <v>0</v>
      </c>
      <c r="J150" s="350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7.0000000000000001E-3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130"/>
      <c r="D151" s="369">
        <v>35</v>
      </c>
      <c r="E151" s="370">
        <f t="shared" si="1"/>
        <v>700035</v>
      </c>
      <c r="F151" s="462" t="s">
        <v>1603</v>
      </c>
      <c r="G151" s="371" t="s">
        <v>132</v>
      </c>
      <c r="H151" s="372">
        <v>4</v>
      </c>
      <c r="I151" s="387">
        <v>0</v>
      </c>
      <c r="J151" s="350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69">
        <v>35</v>
      </c>
      <c r="E152" s="370">
        <f t="shared" si="1"/>
        <v>700035</v>
      </c>
      <c r="F152" s="462" t="s">
        <v>1604</v>
      </c>
      <c r="G152" s="371" t="s">
        <v>132</v>
      </c>
      <c r="H152" s="372">
        <v>1</v>
      </c>
      <c r="I152" s="387">
        <v>0</v>
      </c>
      <c r="J152" s="350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69">
        <v>35</v>
      </c>
      <c r="E153" s="370">
        <f t="shared" si="1"/>
        <v>700035</v>
      </c>
      <c r="F153" s="462" t="s">
        <v>1265</v>
      </c>
      <c r="G153" s="371" t="s">
        <v>132</v>
      </c>
      <c r="H153" s="372">
        <v>14</v>
      </c>
      <c r="I153" s="387">
        <v>0</v>
      </c>
      <c r="J153" s="350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373"/>
      <c r="E154" s="374" t="s">
        <v>74</v>
      </c>
      <c r="F154" s="463" t="s">
        <v>353</v>
      </c>
      <c r="G154" s="375"/>
      <c r="H154" s="376"/>
      <c r="I154" s="354"/>
      <c r="J154" s="351">
        <f>SUM(J155:J158)</f>
        <v>0</v>
      </c>
      <c r="O154" s="108">
        <f>SUM(O155:O177)</f>
        <v>0</v>
      </c>
      <c r="Q154" s="108">
        <f>SUM(Q155:Q177)</f>
        <v>0</v>
      </c>
      <c r="S154" s="109">
        <f>SUM(S155:S177)</f>
        <v>193.2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69">
        <v>40</v>
      </c>
      <c r="E155" s="370">
        <f>700000+D155</f>
        <v>700040</v>
      </c>
      <c r="F155" s="462" t="s">
        <v>354</v>
      </c>
      <c r="G155" s="371" t="s">
        <v>130</v>
      </c>
      <c r="H155" s="372">
        <v>80</v>
      </c>
      <c r="I155" s="387">
        <v>0</v>
      </c>
      <c r="J155" s="350">
        <f t="shared" si="0"/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94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45">
      <c r="B156" s="118"/>
      <c r="C156" s="130"/>
      <c r="D156" s="369">
        <v>41</v>
      </c>
      <c r="E156" s="370">
        <f>700000+D156</f>
        <v>700041</v>
      </c>
      <c r="F156" s="462" t="s">
        <v>355</v>
      </c>
      <c r="G156" s="371" t="s">
        <v>130</v>
      </c>
      <c r="H156" s="372">
        <v>200</v>
      </c>
      <c r="I156" s="387">
        <v>0</v>
      </c>
      <c r="J156" s="350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33.75">
      <c r="B157" s="121"/>
      <c r="C157" s="130"/>
      <c r="D157" s="369">
        <v>42</v>
      </c>
      <c r="E157" s="370">
        <f>700000+D157</f>
        <v>700042</v>
      </c>
      <c r="F157" s="462" t="s">
        <v>356</v>
      </c>
      <c r="G157" s="371" t="s">
        <v>130</v>
      </c>
      <c r="H157" s="372">
        <v>30</v>
      </c>
      <c r="I157" s="387">
        <v>0</v>
      </c>
      <c r="J157" s="350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69">
        <v>43</v>
      </c>
      <c r="E158" s="370">
        <f>700000+D158</f>
        <v>700043</v>
      </c>
      <c r="F158" s="462" t="s">
        <v>1266</v>
      </c>
      <c r="G158" s="371" t="s">
        <v>130</v>
      </c>
      <c r="H158" s="372">
        <v>10</v>
      </c>
      <c r="I158" s="387">
        <v>0</v>
      </c>
      <c r="J158" s="350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73"/>
      <c r="E159" s="374" t="s">
        <v>357</v>
      </c>
      <c r="F159" s="463" t="s">
        <v>358</v>
      </c>
      <c r="G159" s="375"/>
      <c r="H159" s="376"/>
      <c r="I159" s="354"/>
      <c r="J159" s="351">
        <f>SUM(J160:J192)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45">
      <c r="B160" s="121"/>
      <c r="C160" s="130"/>
      <c r="D160" s="369">
        <v>45</v>
      </c>
      <c r="E160" s="370">
        <f t="shared" ref="E160:E192" si="2">700000+D160</f>
        <v>700045</v>
      </c>
      <c r="F160" s="462" t="s">
        <v>1267</v>
      </c>
      <c r="G160" s="371" t="s">
        <v>130</v>
      </c>
      <c r="H160" s="377">
        <v>25</v>
      </c>
      <c r="I160" s="387">
        <v>0</v>
      </c>
      <c r="J160" s="350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45">
      <c r="B161" s="121"/>
      <c r="C161" s="130"/>
      <c r="D161" s="369">
        <v>46</v>
      </c>
      <c r="E161" s="370">
        <f t="shared" si="2"/>
        <v>700046</v>
      </c>
      <c r="F161" s="462" t="s">
        <v>1268</v>
      </c>
      <c r="G161" s="371" t="s">
        <v>130</v>
      </c>
      <c r="H161" s="372">
        <v>430</v>
      </c>
      <c r="I161" s="387">
        <v>0</v>
      </c>
      <c r="J161" s="350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45">
      <c r="B162" s="121"/>
      <c r="C162" s="130"/>
      <c r="D162" s="369">
        <v>47</v>
      </c>
      <c r="E162" s="370">
        <f t="shared" si="2"/>
        <v>700047</v>
      </c>
      <c r="F162" s="462" t="s">
        <v>1269</v>
      </c>
      <c r="G162" s="371" t="s">
        <v>130</v>
      </c>
      <c r="H162" s="372">
        <v>700</v>
      </c>
      <c r="I162" s="387">
        <v>0</v>
      </c>
      <c r="J162" s="350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45">
      <c r="B163" s="121"/>
      <c r="C163" s="130"/>
      <c r="D163" s="369">
        <v>51</v>
      </c>
      <c r="E163" s="370">
        <f t="shared" si="2"/>
        <v>700051</v>
      </c>
      <c r="F163" s="462" t="s">
        <v>1270</v>
      </c>
      <c r="G163" s="371" t="s">
        <v>130</v>
      </c>
      <c r="H163" s="372">
        <v>280</v>
      </c>
      <c r="I163" s="387">
        <v>0</v>
      </c>
      <c r="J163" s="350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45">
      <c r="B164" s="121"/>
      <c r="C164" s="130"/>
      <c r="D164" s="369">
        <v>52</v>
      </c>
      <c r="E164" s="370">
        <f t="shared" si="2"/>
        <v>700052</v>
      </c>
      <c r="F164" s="462" t="s">
        <v>1271</v>
      </c>
      <c r="G164" s="371" t="s">
        <v>130</v>
      </c>
      <c r="H164" s="372">
        <v>145</v>
      </c>
      <c r="I164" s="387">
        <v>0</v>
      </c>
      <c r="J164" s="350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45">
      <c r="B165" s="124"/>
      <c r="C165" s="130"/>
      <c r="D165" s="369">
        <v>47</v>
      </c>
      <c r="E165" s="370">
        <f t="shared" si="2"/>
        <v>700047</v>
      </c>
      <c r="F165" s="462" t="s">
        <v>1272</v>
      </c>
      <c r="G165" s="371" t="s">
        <v>130</v>
      </c>
      <c r="H165" s="372">
        <v>1600</v>
      </c>
      <c r="I165" s="387">
        <v>0</v>
      </c>
      <c r="J165" s="350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369">
        <v>47</v>
      </c>
      <c r="E166" s="370">
        <f t="shared" si="2"/>
        <v>700047</v>
      </c>
      <c r="F166" s="462" t="s">
        <v>359</v>
      </c>
      <c r="G166" s="371" t="s">
        <v>130</v>
      </c>
      <c r="H166" s="372">
        <v>1600</v>
      </c>
      <c r="I166" s="387">
        <v>0</v>
      </c>
      <c r="J166" s="350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99.2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369">
        <v>51</v>
      </c>
      <c r="E167" s="370">
        <f t="shared" si="2"/>
        <v>700051</v>
      </c>
      <c r="F167" s="462" t="s">
        <v>1273</v>
      </c>
      <c r="G167" s="371" t="s">
        <v>130</v>
      </c>
      <c r="H167" s="372">
        <v>950</v>
      </c>
      <c r="I167" s="387">
        <v>0</v>
      </c>
      <c r="J167" s="350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45">
      <c r="B168" s="121"/>
      <c r="C168" s="130"/>
      <c r="D168" s="369">
        <v>52</v>
      </c>
      <c r="E168" s="370">
        <f t="shared" si="2"/>
        <v>700052</v>
      </c>
      <c r="F168" s="462" t="s">
        <v>360</v>
      </c>
      <c r="G168" s="371" t="s">
        <v>130</v>
      </c>
      <c r="H168" s="372">
        <v>280</v>
      </c>
      <c r="I168" s="387">
        <v>0</v>
      </c>
      <c r="J168" s="350">
        <f t="shared" si="0"/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45">
      <c r="B169" s="118"/>
      <c r="C169" s="130"/>
      <c r="D169" s="369">
        <v>52</v>
      </c>
      <c r="E169" s="370">
        <f t="shared" si="2"/>
        <v>700052</v>
      </c>
      <c r="F169" s="462" t="s">
        <v>1274</v>
      </c>
      <c r="G169" s="371" t="s">
        <v>130</v>
      </c>
      <c r="H169" s="372">
        <v>130</v>
      </c>
      <c r="I169" s="387">
        <v>0</v>
      </c>
      <c r="J169" s="350">
        <f t="shared" si="0"/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5">
      <c r="B170" s="121"/>
      <c r="C170" s="130"/>
      <c r="D170" s="369">
        <v>52</v>
      </c>
      <c r="E170" s="370">
        <f t="shared" si="2"/>
        <v>700052</v>
      </c>
      <c r="F170" s="462" t="s">
        <v>1275</v>
      </c>
      <c r="G170" s="371" t="s">
        <v>130</v>
      </c>
      <c r="H170" s="372">
        <v>600</v>
      </c>
      <c r="I170" s="387">
        <v>0</v>
      </c>
      <c r="J170" s="350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45">
      <c r="B171" s="118"/>
      <c r="C171" s="130"/>
      <c r="D171" s="369">
        <v>52</v>
      </c>
      <c r="E171" s="370">
        <f t="shared" si="2"/>
        <v>700052</v>
      </c>
      <c r="F171" s="462" t="s">
        <v>1276</v>
      </c>
      <c r="G171" s="371" t="s">
        <v>130</v>
      </c>
      <c r="H171" s="372">
        <v>210</v>
      </c>
      <c r="I171" s="387">
        <v>0</v>
      </c>
      <c r="J171" s="350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369">
        <v>53</v>
      </c>
      <c r="E172" s="370">
        <f t="shared" si="2"/>
        <v>700053</v>
      </c>
      <c r="F172" s="462" t="s">
        <v>361</v>
      </c>
      <c r="G172" s="371" t="s">
        <v>130</v>
      </c>
      <c r="H172" s="372">
        <v>50</v>
      </c>
      <c r="I172" s="387">
        <v>0</v>
      </c>
      <c r="J172" s="350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45">
      <c r="B173" s="118"/>
      <c r="C173" s="130"/>
      <c r="D173" s="369">
        <v>54</v>
      </c>
      <c r="E173" s="370">
        <f t="shared" si="2"/>
        <v>700054</v>
      </c>
      <c r="F173" s="462" t="s">
        <v>1277</v>
      </c>
      <c r="G173" s="371" t="s">
        <v>130</v>
      </c>
      <c r="H173" s="372">
        <v>30</v>
      </c>
      <c r="I173" s="387">
        <v>0</v>
      </c>
      <c r="J173" s="350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45">
      <c r="B174" s="121"/>
      <c r="C174" s="130"/>
      <c r="D174" s="369">
        <v>56</v>
      </c>
      <c r="E174" s="370">
        <f t="shared" si="2"/>
        <v>700056</v>
      </c>
      <c r="F174" s="462" t="s">
        <v>1278</v>
      </c>
      <c r="G174" s="371" t="s">
        <v>130</v>
      </c>
      <c r="H174" s="372">
        <v>90</v>
      </c>
      <c r="I174" s="387">
        <v>0</v>
      </c>
      <c r="J174" s="350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45">
      <c r="B175" s="118"/>
      <c r="C175" s="130"/>
      <c r="D175" s="369">
        <v>56</v>
      </c>
      <c r="E175" s="370">
        <f t="shared" si="2"/>
        <v>700056</v>
      </c>
      <c r="F175" s="462" t="s">
        <v>1279</v>
      </c>
      <c r="G175" s="371" t="s">
        <v>130</v>
      </c>
      <c r="H175" s="372">
        <v>82</v>
      </c>
      <c r="I175" s="387">
        <v>0</v>
      </c>
      <c r="J175" s="350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45">
      <c r="B176" s="121"/>
      <c r="C176" s="130"/>
      <c r="D176" s="369">
        <v>58</v>
      </c>
      <c r="E176" s="370">
        <f t="shared" si="2"/>
        <v>700058</v>
      </c>
      <c r="F176" s="462" t="s">
        <v>362</v>
      </c>
      <c r="G176" s="371" t="s">
        <v>130</v>
      </c>
      <c r="H176" s="372">
        <v>250</v>
      </c>
      <c r="I176" s="387">
        <v>0</v>
      </c>
      <c r="J176" s="350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45">
      <c r="B177" s="124"/>
      <c r="C177" s="130"/>
      <c r="D177" s="369">
        <v>59</v>
      </c>
      <c r="E177" s="370">
        <f t="shared" si="2"/>
        <v>700059</v>
      </c>
      <c r="F177" s="462" t="s">
        <v>363</v>
      </c>
      <c r="G177" s="371" t="s">
        <v>130</v>
      </c>
      <c r="H177" s="372">
        <v>285</v>
      </c>
      <c r="I177" s="387">
        <v>0</v>
      </c>
      <c r="J177" s="350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56.25">
      <c r="B178" s="106"/>
      <c r="C178" s="130"/>
      <c r="D178" s="369">
        <v>59</v>
      </c>
      <c r="E178" s="370">
        <f t="shared" si="2"/>
        <v>700059</v>
      </c>
      <c r="F178" s="462" t="s">
        <v>1651</v>
      </c>
      <c r="G178" s="371" t="s">
        <v>130</v>
      </c>
      <c r="H178" s="372">
        <v>2100</v>
      </c>
      <c r="I178" s="387">
        <v>0</v>
      </c>
      <c r="J178" s="350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45">
      <c r="B179" s="112"/>
      <c r="C179" s="130"/>
      <c r="D179" s="369">
        <v>59</v>
      </c>
      <c r="E179" s="370">
        <f t="shared" si="2"/>
        <v>700059</v>
      </c>
      <c r="F179" s="462" t="s">
        <v>1652</v>
      </c>
      <c r="G179" s="371" t="s">
        <v>181</v>
      </c>
      <c r="H179" s="372">
        <v>110</v>
      </c>
      <c r="I179" s="387">
        <v>0</v>
      </c>
      <c r="J179" s="350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2.5">
      <c r="B180" s="112"/>
      <c r="C180" s="130"/>
      <c r="D180" s="369">
        <v>59</v>
      </c>
      <c r="E180" s="370">
        <f t="shared" si="2"/>
        <v>700059</v>
      </c>
      <c r="F180" s="462" t="s">
        <v>1571</v>
      </c>
      <c r="G180" s="371" t="s">
        <v>181</v>
      </c>
      <c r="H180" s="372">
        <v>110</v>
      </c>
      <c r="I180" s="387">
        <v>0</v>
      </c>
      <c r="J180" s="350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130"/>
      <c r="D181" s="369">
        <v>59</v>
      </c>
      <c r="E181" s="370">
        <f t="shared" si="2"/>
        <v>700059</v>
      </c>
      <c r="F181" s="462" t="s">
        <v>1605</v>
      </c>
      <c r="G181" s="371" t="s">
        <v>181</v>
      </c>
      <c r="H181" s="372">
        <v>3</v>
      </c>
      <c r="I181" s="387">
        <v>0</v>
      </c>
      <c r="J181" s="350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130"/>
      <c r="D182" s="369">
        <v>59</v>
      </c>
      <c r="E182" s="370">
        <f t="shared" si="2"/>
        <v>700059</v>
      </c>
      <c r="F182" s="462" t="s">
        <v>1280</v>
      </c>
      <c r="G182" s="371" t="s">
        <v>181</v>
      </c>
      <c r="H182" s="372">
        <v>1</v>
      </c>
      <c r="I182" s="387">
        <v>0</v>
      </c>
      <c r="J182" s="350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130"/>
      <c r="D183" s="369">
        <v>59</v>
      </c>
      <c r="E183" s="370">
        <f t="shared" si="2"/>
        <v>700059</v>
      </c>
      <c r="F183" s="462" t="s">
        <v>1281</v>
      </c>
      <c r="G183" s="371" t="s">
        <v>181</v>
      </c>
      <c r="H183" s="372">
        <v>4</v>
      </c>
      <c r="I183" s="387">
        <v>0</v>
      </c>
      <c r="J183" s="350">
        <f t="shared" si="0"/>
        <v>0</v>
      </c>
      <c r="O183" s="108" t="e">
        <f>O184+O204+#REF!+#REF!</f>
        <v>#REF!</v>
      </c>
      <c r="Q183" s="108" t="e">
        <f>Q184+Q204+#REF!+#REF!</f>
        <v>#REF!</v>
      </c>
      <c r="S183" s="109" t="e">
        <f>S184+S204+#REF!+#REF!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BJ184+BJ204+#REF!+#REF!</f>
        <v>#REF!</v>
      </c>
    </row>
    <row r="184" spans="2:64" s="11" customFormat="1">
      <c r="B184" s="106"/>
      <c r="C184" s="130"/>
      <c r="D184" s="369">
        <v>59</v>
      </c>
      <c r="E184" s="370">
        <f t="shared" si="2"/>
        <v>700059</v>
      </c>
      <c r="F184" s="462" t="s">
        <v>1282</v>
      </c>
      <c r="G184" s="371" t="s">
        <v>181</v>
      </c>
      <c r="H184" s="372">
        <v>2</v>
      </c>
      <c r="I184" s="387">
        <v>0</v>
      </c>
      <c r="J184" s="350">
        <f t="shared" si="0"/>
        <v>0</v>
      </c>
      <c r="O184" s="108">
        <f>SUM(O185:O203)</f>
        <v>0</v>
      </c>
      <c r="Q184" s="108">
        <f>SUM(Q185:Q203)</f>
        <v>0</v>
      </c>
      <c r="S184" s="109">
        <f>SUM(S185:S203)</f>
        <v>4.5069999999999999E-2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112"/>
      <c r="C185" s="130"/>
      <c r="D185" s="369">
        <v>59</v>
      </c>
      <c r="E185" s="370">
        <f t="shared" si="2"/>
        <v>700059</v>
      </c>
      <c r="F185" s="462" t="s">
        <v>1283</v>
      </c>
      <c r="G185" s="371" t="s">
        <v>181</v>
      </c>
      <c r="H185" s="372">
        <v>2</v>
      </c>
      <c r="I185" s="387">
        <v>0</v>
      </c>
      <c r="J185" s="350">
        <f t="shared" si="0"/>
        <v>0</v>
      </c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3.4419999999999999E-2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130"/>
      <c r="D186" s="378">
        <v>87</v>
      </c>
      <c r="E186" s="370">
        <f t="shared" si="2"/>
        <v>700087</v>
      </c>
      <c r="F186" s="462" t="s">
        <v>1284</v>
      </c>
      <c r="G186" s="371" t="s">
        <v>166</v>
      </c>
      <c r="H186" s="372">
        <v>5</v>
      </c>
      <c r="I186" s="387">
        <v>0</v>
      </c>
      <c r="J186" s="350">
        <f t="shared" si="0"/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78">
        <v>87</v>
      </c>
      <c r="E187" s="370">
        <f t="shared" si="2"/>
        <v>700087</v>
      </c>
      <c r="F187" s="462" t="s">
        <v>1285</v>
      </c>
      <c r="G187" s="371" t="s">
        <v>181</v>
      </c>
      <c r="H187" s="372">
        <v>3</v>
      </c>
      <c r="I187" s="387">
        <v>0</v>
      </c>
      <c r="J187" s="350">
        <f t="shared" si="0"/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130"/>
      <c r="D188" s="378">
        <v>87</v>
      </c>
      <c r="E188" s="370">
        <f t="shared" si="2"/>
        <v>700087</v>
      </c>
      <c r="F188" s="462" t="s">
        <v>1286</v>
      </c>
      <c r="G188" s="371" t="s">
        <v>181</v>
      </c>
      <c r="H188" s="372">
        <v>1</v>
      </c>
      <c r="I188" s="387">
        <v>0</v>
      </c>
      <c r="J188" s="350">
        <f t="shared" si="0"/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130"/>
      <c r="D189" s="378">
        <v>87</v>
      </c>
      <c r="E189" s="370">
        <f t="shared" si="2"/>
        <v>700087</v>
      </c>
      <c r="F189" s="462" t="s">
        <v>1287</v>
      </c>
      <c r="G189" s="371" t="s">
        <v>166</v>
      </c>
      <c r="H189" s="372">
        <v>1</v>
      </c>
      <c r="I189" s="387">
        <v>0</v>
      </c>
      <c r="J189" s="350">
        <f t="shared" si="0"/>
        <v>0</v>
      </c>
      <c r="L189" s="187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1.065E-2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130"/>
      <c r="D190" s="378">
        <v>87</v>
      </c>
      <c r="E190" s="370">
        <f t="shared" si="2"/>
        <v>700087</v>
      </c>
      <c r="F190" s="462" t="s">
        <v>1288</v>
      </c>
      <c r="G190" s="371" t="s">
        <v>166</v>
      </c>
      <c r="H190" s="372">
        <v>1</v>
      </c>
      <c r="I190" s="387">
        <v>0</v>
      </c>
      <c r="J190" s="350">
        <f t="shared" si="0"/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378">
        <v>87</v>
      </c>
      <c r="E191" s="370">
        <f t="shared" si="2"/>
        <v>700087</v>
      </c>
      <c r="F191" s="462" t="s">
        <v>1289</v>
      </c>
      <c r="G191" s="371" t="s">
        <v>166</v>
      </c>
      <c r="H191" s="372">
        <v>1</v>
      </c>
      <c r="I191" s="387">
        <v>0</v>
      </c>
      <c r="J191" s="350">
        <f t="shared" si="0"/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130"/>
      <c r="D192" s="378">
        <v>87</v>
      </c>
      <c r="E192" s="370">
        <f t="shared" si="2"/>
        <v>700087</v>
      </c>
      <c r="F192" s="462" t="s">
        <v>1290</v>
      </c>
      <c r="G192" s="371" t="s">
        <v>166</v>
      </c>
      <c r="H192" s="372">
        <v>5</v>
      </c>
      <c r="I192" s="387">
        <v>0</v>
      </c>
      <c r="J192" s="350">
        <f t="shared" si="0"/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130"/>
      <c r="D193" s="373"/>
      <c r="E193" s="374" t="s">
        <v>364</v>
      </c>
      <c r="F193" s="463" t="s">
        <v>365</v>
      </c>
      <c r="G193" s="375"/>
      <c r="H193" s="376"/>
      <c r="I193" s="354"/>
      <c r="J193" s="351">
        <f>SUM(J194:J203)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 ht="22.5">
      <c r="B194" s="118"/>
      <c r="C194" s="130"/>
      <c r="D194" s="369">
        <v>60</v>
      </c>
      <c r="E194" s="370">
        <f t="shared" ref="E194:E200" si="3">700000+D194</f>
        <v>700060</v>
      </c>
      <c r="F194" s="462" t="s">
        <v>1291</v>
      </c>
      <c r="G194" s="371" t="s">
        <v>181</v>
      </c>
      <c r="H194" s="372">
        <v>1</v>
      </c>
      <c r="I194" s="387">
        <v>0</v>
      </c>
      <c r="J194" s="350">
        <f t="shared" si="0"/>
        <v>0</v>
      </c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22.5">
      <c r="B195" s="121"/>
      <c r="C195" s="130"/>
      <c r="D195" s="369">
        <v>60</v>
      </c>
      <c r="E195" s="370">
        <f t="shared" si="3"/>
        <v>700060</v>
      </c>
      <c r="F195" s="462" t="s">
        <v>1292</v>
      </c>
      <c r="G195" s="371" t="s">
        <v>181</v>
      </c>
      <c r="H195" s="372">
        <v>1</v>
      </c>
      <c r="I195" s="387">
        <v>0</v>
      </c>
      <c r="J195" s="350">
        <f t="shared" si="0"/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130"/>
      <c r="D196" s="369">
        <v>62</v>
      </c>
      <c r="E196" s="370">
        <f t="shared" si="3"/>
        <v>700062</v>
      </c>
      <c r="F196" s="462" t="s">
        <v>1293</v>
      </c>
      <c r="G196" s="371" t="s">
        <v>181</v>
      </c>
      <c r="H196" s="372">
        <v>1</v>
      </c>
      <c r="I196" s="387">
        <v>0</v>
      </c>
      <c r="J196" s="350">
        <f t="shared" si="0"/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130"/>
      <c r="D197" s="369">
        <v>62</v>
      </c>
      <c r="E197" s="370">
        <f t="shared" si="3"/>
        <v>700062</v>
      </c>
      <c r="F197" s="462" t="s">
        <v>1294</v>
      </c>
      <c r="G197" s="371" t="s">
        <v>181</v>
      </c>
      <c r="H197" s="372">
        <v>1</v>
      </c>
      <c r="I197" s="387">
        <v>0</v>
      </c>
      <c r="J197" s="350">
        <f t="shared" si="0"/>
        <v>0</v>
      </c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130"/>
      <c r="D198" s="369">
        <v>62</v>
      </c>
      <c r="E198" s="370">
        <f t="shared" si="3"/>
        <v>700062</v>
      </c>
      <c r="F198" s="462" t="s">
        <v>1295</v>
      </c>
      <c r="G198" s="371" t="s">
        <v>181</v>
      </c>
      <c r="H198" s="372">
        <v>1</v>
      </c>
      <c r="I198" s="387">
        <v>0</v>
      </c>
      <c r="J198" s="350">
        <f t="shared" si="0"/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130"/>
      <c r="D199" s="369">
        <v>62</v>
      </c>
      <c r="E199" s="370">
        <f t="shared" si="3"/>
        <v>700062</v>
      </c>
      <c r="F199" s="462" t="s">
        <v>1296</v>
      </c>
      <c r="G199" s="371" t="s">
        <v>181</v>
      </c>
      <c r="H199" s="372">
        <v>1</v>
      </c>
      <c r="I199" s="387">
        <v>0</v>
      </c>
      <c r="J199" s="350">
        <f t="shared" si="0"/>
        <v>0</v>
      </c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130"/>
      <c r="D200" s="369">
        <v>63</v>
      </c>
      <c r="E200" s="370">
        <f t="shared" si="3"/>
        <v>700063</v>
      </c>
      <c r="F200" s="462" t="s">
        <v>1297</v>
      </c>
      <c r="G200" s="371" t="s">
        <v>181</v>
      </c>
      <c r="H200" s="372">
        <v>1</v>
      </c>
      <c r="I200" s="387">
        <v>0</v>
      </c>
      <c r="J200" s="350">
        <f t="shared" si="0"/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 ht="22.5">
      <c r="B201" s="121"/>
      <c r="C201" s="130"/>
      <c r="D201" s="369">
        <v>7</v>
      </c>
      <c r="E201" s="370">
        <v>700660</v>
      </c>
      <c r="F201" s="462" t="s">
        <v>366</v>
      </c>
      <c r="G201" s="371" t="s">
        <v>181</v>
      </c>
      <c r="H201" s="372">
        <v>8</v>
      </c>
      <c r="I201" s="387">
        <v>0</v>
      </c>
      <c r="J201" s="350">
        <f t="shared" si="0"/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130"/>
      <c r="D202" s="369">
        <v>7</v>
      </c>
      <c r="E202" s="370">
        <v>700662</v>
      </c>
      <c r="F202" s="462" t="s">
        <v>367</v>
      </c>
      <c r="G202" s="371" t="s">
        <v>181</v>
      </c>
      <c r="H202" s="372">
        <v>8</v>
      </c>
      <c r="I202" s="387">
        <v>0</v>
      </c>
      <c r="J202" s="350">
        <f t="shared" si="0"/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130"/>
      <c r="D203" s="369">
        <v>7</v>
      </c>
      <c r="E203" s="370">
        <v>700662</v>
      </c>
      <c r="F203" s="462" t="s">
        <v>1298</v>
      </c>
      <c r="G203" s="371" t="s">
        <v>181</v>
      </c>
      <c r="H203" s="372">
        <v>1</v>
      </c>
      <c r="I203" s="387">
        <v>0</v>
      </c>
      <c r="J203" s="350">
        <f t="shared" si="0"/>
        <v>0</v>
      </c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>
      <c r="B204" s="106"/>
      <c r="C204" s="130"/>
      <c r="D204" s="373"/>
      <c r="E204" s="374" t="s">
        <v>368</v>
      </c>
      <c r="F204" s="463" t="s">
        <v>369</v>
      </c>
      <c r="G204" s="375"/>
      <c r="H204" s="376"/>
      <c r="I204" s="354"/>
      <c r="J204" s="351">
        <f>SUM(J205:J215)</f>
        <v>0</v>
      </c>
      <c r="O204" s="108">
        <f>SUM(O205:O215)</f>
        <v>0</v>
      </c>
      <c r="Q204" s="108">
        <f>SUM(Q205:Q215)</f>
        <v>0</v>
      </c>
      <c r="S204" s="109">
        <f>SUM(S205:S215)</f>
        <v>5.5040000000000004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112"/>
      <c r="C205" s="130"/>
      <c r="D205" s="369">
        <v>66</v>
      </c>
      <c r="E205" s="370">
        <f t="shared" ref="E205:E215" si="4">700000+D205</f>
        <v>700066</v>
      </c>
      <c r="F205" s="462" t="s">
        <v>370</v>
      </c>
      <c r="G205" s="371" t="s">
        <v>130</v>
      </c>
      <c r="H205" s="372">
        <v>450</v>
      </c>
      <c r="I205" s="387">
        <v>0</v>
      </c>
      <c r="J205" s="350">
        <f t="shared" si="0"/>
        <v>0</v>
      </c>
      <c r="L205" s="187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1.8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130"/>
      <c r="D206" s="369">
        <v>66</v>
      </c>
      <c r="E206" s="370">
        <f t="shared" si="4"/>
        <v>700066</v>
      </c>
      <c r="F206" s="462" t="s">
        <v>1299</v>
      </c>
      <c r="G206" s="371" t="s">
        <v>181</v>
      </c>
      <c r="H206" s="372">
        <v>450</v>
      </c>
      <c r="I206" s="387">
        <v>0</v>
      </c>
      <c r="J206" s="350">
        <f t="shared" si="0"/>
        <v>0</v>
      </c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130"/>
      <c r="D207" s="369">
        <v>66</v>
      </c>
      <c r="E207" s="370">
        <v>700080</v>
      </c>
      <c r="F207" s="462" t="s">
        <v>371</v>
      </c>
      <c r="G207" s="371" t="s">
        <v>137</v>
      </c>
      <c r="H207" s="372">
        <v>4.5</v>
      </c>
      <c r="I207" s="387">
        <v>0</v>
      </c>
      <c r="J207" s="350">
        <f t="shared" si="0"/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3.75">
      <c r="B208" s="124"/>
      <c r="C208" s="130"/>
      <c r="D208" s="369">
        <v>67</v>
      </c>
      <c r="E208" s="370">
        <f t="shared" si="4"/>
        <v>700067</v>
      </c>
      <c r="F208" s="462" t="s">
        <v>1606</v>
      </c>
      <c r="G208" s="371" t="s">
        <v>181</v>
      </c>
      <c r="H208" s="372">
        <v>2</v>
      </c>
      <c r="I208" s="387">
        <v>0</v>
      </c>
      <c r="J208" s="350">
        <f t="shared" si="0"/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1:64" s="1" customFormat="1" ht="45">
      <c r="B209" s="112"/>
      <c r="C209" s="130"/>
      <c r="D209" s="369">
        <v>68</v>
      </c>
      <c r="E209" s="370">
        <f t="shared" si="4"/>
        <v>700068</v>
      </c>
      <c r="F209" s="462" t="s">
        <v>1607</v>
      </c>
      <c r="G209" s="371" t="s">
        <v>130</v>
      </c>
      <c r="H209" s="372">
        <v>450</v>
      </c>
      <c r="I209" s="387">
        <v>0</v>
      </c>
      <c r="J209" s="350">
        <f t="shared" si="0"/>
        <v>0</v>
      </c>
      <c r="L209" s="187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1.8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1:64" s="13" customFormat="1" ht="22.5">
      <c r="B210" s="121"/>
      <c r="C210" s="130"/>
      <c r="D210" s="369">
        <v>69</v>
      </c>
      <c r="E210" s="370">
        <f t="shared" si="4"/>
        <v>700069</v>
      </c>
      <c r="F210" s="462" t="s">
        <v>1608</v>
      </c>
      <c r="G210" s="371" t="s">
        <v>181</v>
      </c>
      <c r="H210" s="372">
        <v>17</v>
      </c>
      <c r="I210" s="387">
        <v>0</v>
      </c>
      <c r="J210" s="350">
        <f t="shared" ref="J210:J221" si="5">H210*I210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1:64" s="13" customFormat="1" ht="22.5">
      <c r="B211" s="121"/>
      <c r="C211" s="130"/>
      <c r="D211" s="369">
        <v>70</v>
      </c>
      <c r="E211" s="370">
        <f t="shared" si="4"/>
        <v>700070</v>
      </c>
      <c r="F211" s="462" t="s">
        <v>1300</v>
      </c>
      <c r="G211" s="371" t="s">
        <v>181</v>
      </c>
      <c r="H211" s="372">
        <v>10</v>
      </c>
      <c r="I211" s="387">
        <v>0</v>
      </c>
      <c r="J211" s="350">
        <f t="shared" si="5"/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1:64" s="13" customFormat="1" ht="22.5">
      <c r="B212" s="121"/>
      <c r="C212" s="130"/>
      <c r="D212" s="369">
        <v>71</v>
      </c>
      <c r="E212" s="370">
        <f t="shared" si="4"/>
        <v>700071</v>
      </c>
      <c r="F212" s="462" t="s">
        <v>1609</v>
      </c>
      <c r="G212" s="371" t="s">
        <v>130</v>
      </c>
      <c r="H212" s="372">
        <v>150</v>
      </c>
      <c r="I212" s="387">
        <v>0</v>
      </c>
      <c r="J212" s="350">
        <f t="shared" si="5"/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1:64" s="13" customFormat="1">
      <c r="B213" s="121"/>
      <c r="C213" s="130"/>
      <c r="D213" s="369">
        <v>72</v>
      </c>
      <c r="E213" s="370">
        <f t="shared" si="4"/>
        <v>700072</v>
      </c>
      <c r="F213" s="462" t="s">
        <v>1301</v>
      </c>
      <c r="G213" s="371" t="s">
        <v>181</v>
      </c>
      <c r="H213" s="372">
        <v>10</v>
      </c>
      <c r="I213" s="387">
        <v>0</v>
      </c>
      <c r="J213" s="350">
        <f t="shared" si="5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1:64" s="1" customFormat="1" ht="22.5">
      <c r="B214" s="112"/>
      <c r="C214" s="130"/>
      <c r="D214" s="369">
        <v>73</v>
      </c>
      <c r="E214" s="370">
        <f t="shared" si="4"/>
        <v>700073</v>
      </c>
      <c r="F214" s="462" t="s">
        <v>1302</v>
      </c>
      <c r="G214" s="371" t="s">
        <v>181</v>
      </c>
      <c r="H214" s="372">
        <v>26</v>
      </c>
      <c r="I214" s="387">
        <v>0</v>
      </c>
      <c r="J214" s="350">
        <f t="shared" si="5"/>
        <v>0</v>
      </c>
      <c r="L214" s="187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0.10400000000000001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1:64" s="1" customFormat="1" ht="12">
      <c r="B215" s="112"/>
      <c r="C215" s="130"/>
      <c r="D215" s="369">
        <v>74</v>
      </c>
      <c r="E215" s="370">
        <f t="shared" si="4"/>
        <v>700074</v>
      </c>
      <c r="F215" s="462" t="s">
        <v>1303</v>
      </c>
      <c r="G215" s="371" t="s">
        <v>181</v>
      </c>
      <c r="H215" s="372">
        <v>450</v>
      </c>
      <c r="I215" s="387">
        <v>0</v>
      </c>
      <c r="J215" s="350">
        <f t="shared" si="5"/>
        <v>0</v>
      </c>
      <c r="L215" s="187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1.8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1:64" s="1" customFormat="1" ht="12">
      <c r="B216" s="112"/>
      <c r="C216" s="130"/>
      <c r="D216" s="373"/>
      <c r="E216" s="374" t="s">
        <v>372</v>
      </c>
      <c r="F216" s="463" t="s">
        <v>373</v>
      </c>
      <c r="G216" s="375"/>
      <c r="H216" s="376"/>
      <c r="I216" s="354"/>
      <c r="J216" s="351">
        <f>SUM(J217:J221)</f>
        <v>0</v>
      </c>
      <c r="L216" s="187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1:64" s="13" customFormat="1" ht="45">
      <c r="B217" s="121"/>
      <c r="C217" s="130"/>
      <c r="D217" s="369">
        <v>80</v>
      </c>
      <c r="E217" s="370">
        <f>700000+D217</f>
        <v>700080</v>
      </c>
      <c r="F217" s="462" t="s">
        <v>1572</v>
      </c>
      <c r="G217" s="371" t="s">
        <v>127</v>
      </c>
      <c r="H217" s="372">
        <v>3.5</v>
      </c>
      <c r="I217" s="387">
        <v>0</v>
      </c>
      <c r="J217" s="350">
        <f t="shared" si="5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1:64" s="13" customFormat="1" ht="45">
      <c r="B218" s="121"/>
      <c r="C218" s="130"/>
      <c r="D218" s="369">
        <v>81</v>
      </c>
      <c r="E218" s="370">
        <f>700000+D218</f>
        <v>700081</v>
      </c>
      <c r="F218" s="462" t="s">
        <v>374</v>
      </c>
      <c r="G218" s="371" t="s">
        <v>181</v>
      </c>
      <c r="H218" s="372">
        <v>35</v>
      </c>
      <c r="I218" s="387">
        <v>0</v>
      </c>
      <c r="J218" s="350">
        <f t="shared" si="5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1:64" s="13" customFormat="1" ht="22.5">
      <c r="B219" s="121"/>
      <c r="C219" s="130"/>
      <c r="D219" s="369">
        <v>82</v>
      </c>
      <c r="E219" s="370">
        <f>700000+D219</f>
        <v>700082</v>
      </c>
      <c r="F219" s="462" t="s">
        <v>1573</v>
      </c>
      <c r="G219" s="371" t="s">
        <v>181</v>
      </c>
      <c r="H219" s="372">
        <v>1</v>
      </c>
      <c r="I219" s="387">
        <v>0</v>
      </c>
      <c r="J219" s="350">
        <f t="shared" si="5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1:64" s="13" customFormat="1" ht="45">
      <c r="B220" s="121"/>
      <c r="C220" s="130"/>
      <c r="D220" s="369">
        <v>83</v>
      </c>
      <c r="E220" s="370">
        <f>700000+D220</f>
        <v>700083</v>
      </c>
      <c r="F220" s="462" t="s">
        <v>375</v>
      </c>
      <c r="G220" s="371" t="s">
        <v>127</v>
      </c>
      <c r="H220" s="372">
        <v>3</v>
      </c>
      <c r="I220" s="387">
        <v>0</v>
      </c>
      <c r="J220" s="350">
        <f t="shared" si="5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1:64" s="13" customFormat="1" ht="33.75">
      <c r="B221" s="121"/>
      <c r="C221" s="130"/>
      <c r="D221" s="379">
        <v>84</v>
      </c>
      <c r="E221" s="380">
        <f>700000+D221</f>
        <v>700084</v>
      </c>
      <c r="F221" s="464" t="s">
        <v>376</v>
      </c>
      <c r="G221" s="381" t="s">
        <v>225</v>
      </c>
      <c r="H221" s="382">
        <v>50</v>
      </c>
      <c r="I221" s="387">
        <v>0</v>
      </c>
      <c r="J221" s="350">
        <f t="shared" si="5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1:64" s="13" customFormat="1">
      <c r="A222" s="267"/>
      <c r="C222" s="130"/>
      <c r="D222" s="383"/>
      <c r="E222" s="384"/>
      <c r="F222" s="465"/>
      <c r="G222" s="385"/>
      <c r="H222" s="386"/>
      <c r="I222" s="266"/>
      <c r="J222" s="266"/>
      <c r="AS222" s="122"/>
      <c r="AT222" s="122"/>
      <c r="AX222" s="122"/>
    </row>
    <row r="223" spans="1:64" ht="15">
      <c r="B223" s="131"/>
      <c r="D223" s="277"/>
      <c r="E223" s="278"/>
      <c r="F223" s="150" t="s">
        <v>202</v>
      </c>
      <c r="G223" s="278"/>
      <c r="H223" s="279"/>
      <c r="I223" s="280"/>
      <c r="J223" s="280">
        <f>J216+J204+J193+J159+J154+J141+J137+J131</f>
        <v>0</v>
      </c>
    </row>
  </sheetData>
  <sheetProtection algorithmName="SHA-512" hashValue="Z0N5P0VJw0l7T6vxig1D7UEYg5jlE546mjo9EaI4yqhj8yJQlFnZSEtCPcoedT+/7Go88lVvZR5iyvCsKAEVOg==" saltValue="3qTbSRH4a9Buw9hmHDJUoA==" spinCount="100000" sheet="1" objects="1" scenarios="1"/>
  <mergeCells count="10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  <mergeCell ref="E10:H10"/>
  </mergeCells>
  <pageMargins left="0.70866141732283472" right="0.70866141732283472" top="0.78740157480314965" bottom="0.78740157480314965" header="0.31496062992125984" footer="0.31496062992125984"/>
  <pageSetup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5550-29E4-4B53-B983-919B67871FFB}">
  <dimension ref="B2:BL188"/>
  <sheetViews>
    <sheetView topLeftCell="A154" zoomScaleNormal="100" workbookViewId="0">
      <selection activeCell="E168" sqref="E16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0" t="s">
        <v>810</v>
      </c>
      <c r="F9" s="533"/>
      <c r="G9" s="533"/>
      <c r="H9" s="533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7" t="str">
        <f>'Rekapitulace stavby'!E14</f>
        <v>Vyplň údaj</v>
      </c>
      <c r="F18" s="516"/>
      <c r="G18" s="516"/>
      <c r="H18" s="516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str">
        <f>E9</f>
        <v>SO100 - Hrubé terénní úpravy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SO100 - Hrubé terénní úpravy</v>
      </c>
      <c r="F121" s="533"/>
      <c r="G121" s="533"/>
      <c r="H121" s="533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J188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J131+J169+J177+J182+J186</f>
        <v>0</v>
      </c>
      <c r="O130" s="108">
        <f>O131+O139+O143+O154+O178</f>
        <v>0</v>
      </c>
      <c r="Q130" s="108">
        <f>Q131+Q139+Q143+Q154+Q178</f>
        <v>1.2165452000000001</v>
      </c>
      <c r="S130" s="109">
        <f>S131+S139+S143+S154+S178</f>
        <v>564.15844500000003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SUM(J132:J168)</f>
        <v>0</v>
      </c>
      <c r="O131" s="108">
        <f>SUM(O132:O138)</f>
        <v>0</v>
      </c>
      <c r="Q131" s="108">
        <f>SUM(Q132:Q138)</f>
        <v>2.316E-2</v>
      </c>
      <c r="S131" s="109">
        <f>SUM(S132:S138)</f>
        <v>82.828919999999997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94">
        <v>1</v>
      </c>
      <c r="E132" s="395" t="s">
        <v>811</v>
      </c>
      <c r="F132" s="466" t="s">
        <v>812</v>
      </c>
      <c r="G132" s="395" t="s">
        <v>127</v>
      </c>
      <c r="H132" s="396">
        <v>193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2.316E-2</v>
      </c>
      <c r="R132" s="114">
        <v>0.23</v>
      </c>
      <c r="S132" s="115">
        <f>R132*H132</f>
        <v>44.39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97"/>
      <c r="E133" s="398"/>
      <c r="F133" s="467" t="s">
        <v>813</v>
      </c>
      <c r="G133" s="398"/>
      <c r="H133" s="399">
        <v>193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400"/>
      <c r="E134" s="401"/>
      <c r="F134" s="468" t="s">
        <v>377</v>
      </c>
      <c r="G134" s="401"/>
      <c r="H134" s="402">
        <v>193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130"/>
      <c r="D135" s="394">
        <v>14</v>
      </c>
      <c r="E135" s="395" t="s">
        <v>814</v>
      </c>
      <c r="F135" s="466" t="s">
        <v>815</v>
      </c>
      <c r="G135" s="395" t="s">
        <v>137</v>
      </c>
      <c r="H135" s="396">
        <v>659.41800000000001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97"/>
      <c r="E136" s="398"/>
      <c r="F136" s="467" t="s">
        <v>816</v>
      </c>
      <c r="G136" s="398"/>
      <c r="H136" s="399">
        <v>526.87</v>
      </c>
      <c r="I136" s="155"/>
      <c r="J136" s="391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97"/>
      <c r="E137" s="398"/>
      <c r="F137" s="467" t="s">
        <v>817</v>
      </c>
      <c r="G137" s="398"/>
      <c r="H137" s="399">
        <v>132.548</v>
      </c>
      <c r="I137" s="155"/>
      <c r="J137" s="391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38.438919999999996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400"/>
      <c r="E138" s="401"/>
      <c r="F138" s="468" t="s">
        <v>377</v>
      </c>
      <c r="G138" s="401"/>
      <c r="H138" s="402">
        <v>659.41800000000001</v>
      </c>
      <c r="I138" s="156"/>
      <c r="J138" s="39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 ht="22.5">
      <c r="B139" s="106"/>
      <c r="C139" s="130"/>
      <c r="D139" s="394">
        <v>11</v>
      </c>
      <c r="E139" s="395" t="s">
        <v>818</v>
      </c>
      <c r="F139" s="466" t="s">
        <v>819</v>
      </c>
      <c r="G139" s="395" t="s">
        <v>137</v>
      </c>
      <c r="H139" s="396">
        <v>4.9139999999999997</v>
      </c>
      <c r="I139" s="413">
        <v>0</v>
      </c>
      <c r="J139" s="390">
        <f>H139*I139</f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397"/>
      <c r="E140" s="398"/>
      <c r="F140" s="467" t="s">
        <v>820</v>
      </c>
      <c r="G140" s="398"/>
      <c r="H140" s="399">
        <v>4.9139999999999997</v>
      </c>
      <c r="I140" s="155"/>
      <c r="J140" s="391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400"/>
      <c r="E141" s="401"/>
      <c r="F141" s="468" t="s">
        <v>377</v>
      </c>
      <c r="G141" s="401"/>
      <c r="H141" s="402">
        <v>4.9139999999999997</v>
      </c>
      <c r="I141" s="156"/>
      <c r="J141" s="392"/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94">
        <v>4</v>
      </c>
      <c r="E142" s="395" t="s">
        <v>821</v>
      </c>
      <c r="F142" s="466" t="s">
        <v>822</v>
      </c>
      <c r="G142" s="395" t="s">
        <v>137</v>
      </c>
      <c r="H142" s="396">
        <v>724.78399999999999</v>
      </c>
      <c r="I142" s="413">
        <v>0</v>
      </c>
      <c r="J142" s="390">
        <f>H142*I142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97"/>
      <c r="E143" s="398"/>
      <c r="F143" s="467" t="s">
        <v>823</v>
      </c>
      <c r="G143" s="398"/>
      <c r="H143" s="399">
        <v>724.78399999999999</v>
      </c>
      <c r="I143" s="155"/>
      <c r="J143" s="391"/>
      <c r="O143" s="108">
        <f>SUM(O144:O153)</f>
        <v>0</v>
      </c>
      <c r="Q143" s="108">
        <f>SUM(Q144:Q153)</f>
        <v>1.1933852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130"/>
      <c r="D144" s="400"/>
      <c r="E144" s="401"/>
      <c r="F144" s="468" t="s">
        <v>377</v>
      </c>
      <c r="G144" s="401"/>
      <c r="H144" s="402">
        <v>724.78399999999999</v>
      </c>
      <c r="I144" s="156"/>
      <c r="J144" s="392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33.75">
      <c r="B145" s="118"/>
      <c r="C145" s="130"/>
      <c r="D145" s="394">
        <v>5</v>
      </c>
      <c r="E145" s="395" t="s">
        <v>270</v>
      </c>
      <c r="F145" s="466" t="s">
        <v>271</v>
      </c>
      <c r="G145" s="395" t="s">
        <v>137</v>
      </c>
      <c r="H145" s="396">
        <v>297.202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397"/>
      <c r="E146" s="398"/>
      <c r="F146" s="467" t="s">
        <v>824</v>
      </c>
      <c r="G146" s="398"/>
      <c r="H146" s="399">
        <v>73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397"/>
      <c r="E147" s="398"/>
      <c r="F147" s="467" t="s">
        <v>825</v>
      </c>
      <c r="G147" s="398"/>
      <c r="H147" s="399">
        <v>224.202</v>
      </c>
      <c r="I147" s="155"/>
      <c r="J147" s="391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130"/>
      <c r="D148" s="400"/>
      <c r="E148" s="401"/>
      <c r="F148" s="468" t="s">
        <v>377</v>
      </c>
      <c r="G148" s="401"/>
      <c r="H148" s="402">
        <v>297.202</v>
      </c>
      <c r="I148" s="156"/>
      <c r="J148" s="392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94">
        <v>6</v>
      </c>
      <c r="E149" s="395" t="s">
        <v>437</v>
      </c>
      <c r="F149" s="466" t="s">
        <v>438</v>
      </c>
      <c r="G149" s="395" t="s">
        <v>137</v>
      </c>
      <c r="H149" s="396">
        <v>852.41800000000001</v>
      </c>
      <c r="I149" s="413">
        <v>0</v>
      </c>
      <c r="J149" s="39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130"/>
      <c r="D150" s="397"/>
      <c r="E150" s="398"/>
      <c r="F150" s="467" t="s">
        <v>826</v>
      </c>
      <c r="G150" s="398"/>
      <c r="H150" s="399">
        <v>852.41800000000001</v>
      </c>
      <c r="I150" s="155"/>
      <c r="J150" s="391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1.1933852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130"/>
      <c r="D151" s="400"/>
      <c r="E151" s="401"/>
      <c r="F151" s="468" t="s">
        <v>377</v>
      </c>
      <c r="G151" s="401"/>
      <c r="H151" s="402">
        <v>852.41800000000001</v>
      </c>
      <c r="I151" s="156"/>
      <c r="J151" s="392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94">
        <v>7</v>
      </c>
      <c r="E152" s="395" t="s">
        <v>827</v>
      </c>
      <c r="F152" s="466" t="s">
        <v>828</v>
      </c>
      <c r="G152" s="395" t="s">
        <v>142</v>
      </c>
      <c r="H152" s="396">
        <v>116.8</v>
      </c>
      <c r="I152" s="413">
        <v>0</v>
      </c>
      <c r="J152" s="390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97"/>
      <c r="E153" s="398"/>
      <c r="F153" s="467" t="s">
        <v>829</v>
      </c>
      <c r="G153" s="398"/>
      <c r="H153" s="399">
        <v>116.8</v>
      </c>
      <c r="I153" s="155"/>
      <c r="J153" s="391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400"/>
      <c r="E154" s="401"/>
      <c r="F154" s="468" t="s">
        <v>377</v>
      </c>
      <c r="G154" s="401"/>
      <c r="H154" s="402">
        <v>116.8</v>
      </c>
      <c r="I154" s="156"/>
      <c r="J154" s="392"/>
      <c r="O154" s="108">
        <f>SUM(O155:O177)</f>
        <v>0</v>
      </c>
      <c r="Q154" s="108">
        <f>SUM(Q155:Q177)</f>
        <v>0</v>
      </c>
      <c r="S154" s="109">
        <f>SUM(S155:S177)</f>
        <v>481.32952499999999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94">
        <v>18</v>
      </c>
      <c r="E155" s="395" t="s">
        <v>380</v>
      </c>
      <c r="F155" s="466" t="s">
        <v>381</v>
      </c>
      <c r="G155" s="395" t="s">
        <v>142</v>
      </c>
      <c r="H155" s="396">
        <v>358.72300000000001</v>
      </c>
      <c r="I155" s="413">
        <v>0</v>
      </c>
      <c r="J155" s="390">
        <f>H155*I155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421.49952500000001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130"/>
      <c r="D156" s="397"/>
      <c r="E156" s="398"/>
      <c r="F156" s="467" t="s">
        <v>830</v>
      </c>
      <c r="G156" s="398"/>
      <c r="H156" s="399">
        <v>358.72300000000001</v>
      </c>
      <c r="I156" s="155"/>
      <c r="J156" s="39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400"/>
      <c r="E157" s="401"/>
      <c r="F157" s="468" t="s">
        <v>377</v>
      </c>
      <c r="G157" s="401"/>
      <c r="H157" s="402">
        <v>358.72300000000001</v>
      </c>
      <c r="I157" s="156"/>
      <c r="J157" s="392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94">
        <v>2</v>
      </c>
      <c r="E158" s="395" t="s">
        <v>831</v>
      </c>
      <c r="F158" s="466" t="s">
        <v>832</v>
      </c>
      <c r="G158" s="395" t="s">
        <v>137</v>
      </c>
      <c r="H158" s="396">
        <v>628.21600000000001</v>
      </c>
      <c r="I158" s="413">
        <v>0</v>
      </c>
      <c r="J158" s="390">
        <f>H158*I158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97"/>
      <c r="E159" s="398"/>
      <c r="F159" s="467" t="s">
        <v>833</v>
      </c>
      <c r="G159" s="398"/>
      <c r="H159" s="399">
        <v>193</v>
      </c>
      <c r="I159" s="155"/>
      <c r="J159" s="391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397"/>
      <c r="E160" s="398"/>
      <c r="F160" s="467" t="s">
        <v>834</v>
      </c>
      <c r="G160" s="398"/>
      <c r="H160" s="399">
        <v>435.21600000000001</v>
      </c>
      <c r="I160" s="155"/>
      <c r="J160" s="391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400"/>
      <c r="E161" s="401"/>
      <c r="F161" s="468" t="s">
        <v>377</v>
      </c>
      <c r="G161" s="401"/>
      <c r="H161" s="402">
        <v>628.21600000000001</v>
      </c>
      <c r="I161" s="156"/>
      <c r="J161" s="39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2.5">
      <c r="B162" s="121"/>
      <c r="C162" s="130"/>
      <c r="D162" s="394">
        <v>15</v>
      </c>
      <c r="E162" s="395" t="s">
        <v>274</v>
      </c>
      <c r="F162" s="466" t="s">
        <v>275</v>
      </c>
      <c r="G162" s="395" t="s">
        <v>137</v>
      </c>
      <c r="H162" s="396">
        <v>435.21600000000001</v>
      </c>
      <c r="I162" s="413">
        <v>0</v>
      </c>
      <c r="J162" s="39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130"/>
      <c r="D163" s="397"/>
      <c r="E163" s="398"/>
      <c r="F163" s="467" t="s">
        <v>835</v>
      </c>
      <c r="G163" s="398"/>
      <c r="H163" s="399">
        <v>435.21600000000001</v>
      </c>
      <c r="I163" s="155"/>
      <c r="J163" s="391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130"/>
      <c r="D164" s="400"/>
      <c r="E164" s="401"/>
      <c r="F164" s="468" t="s">
        <v>377</v>
      </c>
      <c r="G164" s="401"/>
      <c r="H164" s="402">
        <v>435.21600000000001</v>
      </c>
      <c r="I164" s="156"/>
      <c r="J164" s="39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22.5">
      <c r="B165" s="124"/>
      <c r="C165" s="130"/>
      <c r="D165" s="394">
        <v>3</v>
      </c>
      <c r="E165" s="395" t="s">
        <v>836</v>
      </c>
      <c r="F165" s="466" t="s">
        <v>837</v>
      </c>
      <c r="G165" s="395" t="s">
        <v>127</v>
      </c>
      <c r="H165" s="396">
        <v>965</v>
      </c>
      <c r="I165" s="413">
        <v>0</v>
      </c>
      <c r="J165" s="390">
        <f>H165*I165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130"/>
      <c r="D166" s="397"/>
      <c r="E166" s="398"/>
      <c r="F166" s="467" t="s">
        <v>838</v>
      </c>
      <c r="G166" s="398"/>
      <c r="H166" s="399">
        <v>965</v>
      </c>
      <c r="I166" s="155"/>
      <c r="J166" s="391"/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59.83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130"/>
      <c r="D167" s="400"/>
      <c r="E167" s="401"/>
      <c r="F167" s="468" t="s">
        <v>377</v>
      </c>
      <c r="G167" s="401"/>
      <c r="H167" s="402">
        <v>965</v>
      </c>
      <c r="I167" s="156"/>
      <c r="J167" s="39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130"/>
      <c r="D168" s="394">
        <v>23</v>
      </c>
      <c r="E168" s="395"/>
      <c r="F168" s="466" t="s">
        <v>971</v>
      </c>
      <c r="G168" s="395" t="s">
        <v>178</v>
      </c>
      <c r="H168" s="476">
        <v>0</v>
      </c>
      <c r="I168" s="413"/>
      <c r="J168" s="390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130"/>
      <c r="D169" s="403"/>
      <c r="E169" s="404" t="s">
        <v>81</v>
      </c>
      <c r="F169" s="469" t="s">
        <v>204</v>
      </c>
      <c r="G169" s="404"/>
      <c r="H169" s="405"/>
      <c r="I169" s="154"/>
      <c r="J169" s="389">
        <f>SUM(J170:J174)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130"/>
      <c r="D170" s="394">
        <v>16</v>
      </c>
      <c r="E170" s="395" t="s">
        <v>839</v>
      </c>
      <c r="F170" s="466" t="s">
        <v>840</v>
      </c>
      <c r="G170" s="395" t="s">
        <v>130</v>
      </c>
      <c r="H170" s="396">
        <v>12</v>
      </c>
      <c r="I170" s="413">
        <v>0</v>
      </c>
      <c r="J170" s="390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22.5">
      <c r="B171" s="118"/>
      <c r="C171" s="130"/>
      <c r="D171" s="394">
        <v>12</v>
      </c>
      <c r="E171" s="395" t="s">
        <v>841</v>
      </c>
      <c r="F171" s="466" t="s">
        <v>842</v>
      </c>
      <c r="G171" s="395" t="s">
        <v>137</v>
      </c>
      <c r="H171" s="396">
        <v>2.73</v>
      </c>
      <c r="I171" s="413">
        <v>0</v>
      </c>
      <c r="J171" s="39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130"/>
      <c r="D172" s="397"/>
      <c r="E172" s="398"/>
      <c r="F172" s="467" t="s">
        <v>843</v>
      </c>
      <c r="G172" s="398"/>
      <c r="H172" s="399">
        <v>2.73</v>
      </c>
      <c r="I172" s="155"/>
      <c r="J172" s="391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130"/>
      <c r="D173" s="400"/>
      <c r="E173" s="401"/>
      <c r="F173" s="468" t="s">
        <v>377</v>
      </c>
      <c r="G173" s="401"/>
      <c r="H173" s="402">
        <v>2.73</v>
      </c>
      <c r="I173" s="156"/>
      <c r="J173" s="392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130"/>
      <c r="D174" s="394">
        <v>13</v>
      </c>
      <c r="E174" s="395" t="s">
        <v>844</v>
      </c>
      <c r="F174" s="466" t="s">
        <v>845</v>
      </c>
      <c r="G174" s="395" t="s">
        <v>137</v>
      </c>
      <c r="H174" s="396">
        <v>4.0949999999999998</v>
      </c>
      <c r="I174" s="413">
        <v>0</v>
      </c>
      <c r="J174" s="390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397"/>
      <c r="E175" s="398"/>
      <c r="F175" s="467" t="s">
        <v>846</v>
      </c>
      <c r="G175" s="398"/>
      <c r="H175" s="399">
        <v>4.0949999999999998</v>
      </c>
      <c r="I175" s="155"/>
      <c r="J175" s="391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130"/>
      <c r="D176" s="400"/>
      <c r="E176" s="401"/>
      <c r="F176" s="468" t="s">
        <v>377</v>
      </c>
      <c r="G176" s="401"/>
      <c r="H176" s="402">
        <v>4.0949999999999998</v>
      </c>
      <c r="I176" s="156"/>
      <c r="J176" s="39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12.75">
      <c r="B177" s="124"/>
      <c r="C177" s="130"/>
      <c r="D177" s="403"/>
      <c r="E177" s="404" t="s">
        <v>83</v>
      </c>
      <c r="F177" s="469" t="s">
        <v>187</v>
      </c>
      <c r="G177" s="404"/>
      <c r="H177" s="405"/>
      <c r="I177" s="154"/>
      <c r="J177" s="389">
        <f>J178+J181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2.5">
      <c r="B178" s="106"/>
      <c r="C178" s="130"/>
      <c r="D178" s="394">
        <v>10</v>
      </c>
      <c r="E178" s="395" t="s">
        <v>847</v>
      </c>
      <c r="F178" s="466" t="s">
        <v>848</v>
      </c>
      <c r="G178" s="395" t="s">
        <v>127</v>
      </c>
      <c r="H178" s="396">
        <v>9.1</v>
      </c>
      <c r="I178" s="413">
        <v>0</v>
      </c>
      <c r="J178" s="390">
        <f>H178*I178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397"/>
      <c r="E179" s="398"/>
      <c r="F179" s="467" t="s">
        <v>849</v>
      </c>
      <c r="G179" s="398"/>
      <c r="H179" s="399">
        <v>9.1</v>
      </c>
      <c r="I179" s="155"/>
      <c r="J179" s="391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130"/>
      <c r="D180" s="400"/>
      <c r="E180" s="401"/>
      <c r="F180" s="468" t="s">
        <v>377</v>
      </c>
      <c r="G180" s="401"/>
      <c r="H180" s="402">
        <v>9.1</v>
      </c>
      <c r="I180" s="156"/>
      <c r="J180" s="392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22.5">
      <c r="B181" s="112"/>
      <c r="C181" s="130"/>
      <c r="D181" s="394">
        <v>9</v>
      </c>
      <c r="E181" s="395" t="s">
        <v>850</v>
      </c>
      <c r="F181" s="466" t="s">
        <v>851</v>
      </c>
      <c r="G181" s="395" t="s">
        <v>130</v>
      </c>
      <c r="H181" s="396">
        <v>9.1</v>
      </c>
      <c r="I181" s="413">
        <v>0</v>
      </c>
      <c r="J181" s="390">
        <f>H181*I181</f>
        <v>0</v>
      </c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.75">
      <c r="B182" s="112"/>
      <c r="C182" s="130"/>
      <c r="D182" s="403"/>
      <c r="E182" s="404" t="s">
        <v>90</v>
      </c>
      <c r="F182" s="469" t="s">
        <v>189</v>
      </c>
      <c r="G182" s="404"/>
      <c r="H182" s="405"/>
      <c r="I182" s="154"/>
      <c r="J182" s="389">
        <f>J183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 ht="22.5">
      <c r="B183" s="106"/>
      <c r="C183" s="130"/>
      <c r="D183" s="394">
        <v>17</v>
      </c>
      <c r="E183" s="395" t="s">
        <v>387</v>
      </c>
      <c r="F183" s="466" t="s">
        <v>1653</v>
      </c>
      <c r="G183" s="395" t="s">
        <v>127</v>
      </c>
      <c r="H183" s="396">
        <v>3.64</v>
      </c>
      <c r="I183" s="413">
        <v>0</v>
      </c>
      <c r="J183" s="390">
        <f>H183*I183</f>
        <v>0</v>
      </c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130"/>
      <c r="D184" s="397"/>
      <c r="E184" s="398"/>
      <c r="F184" s="467" t="s">
        <v>852</v>
      </c>
      <c r="G184" s="398"/>
      <c r="H184" s="399">
        <v>3.64</v>
      </c>
      <c r="I184" s="155"/>
      <c r="J184" s="391"/>
      <c r="O184" s="108">
        <f>SUM(O185:O188)</f>
        <v>0</v>
      </c>
      <c r="Q184" s="108">
        <f>SUM(Q185:Q188)</f>
        <v>0</v>
      </c>
      <c r="S184" s="109">
        <f>SUM(S185:S188)</f>
        <v>6.2644400000000003E-2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SUM(BJ185:BJ188)</f>
        <v>0</v>
      </c>
    </row>
    <row r="185" spans="2:64" s="1" customFormat="1" ht="12">
      <c r="B185" s="112"/>
      <c r="C185" s="130"/>
      <c r="D185" s="400"/>
      <c r="E185" s="401"/>
      <c r="F185" s="468" t="s">
        <v>377</v>
      </c>
      <c r="G185" s="401"/>
      <c r="H185" s="402">
        <v>3.64</v>
      </c>
      <c r="I185" s="156"/>
      <c r="J185" s="392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6.2644400000000003E-2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12.75">
      <c r="B186" s="118"/>
      <c r="C186" s="130"/>
      <c r="D186" s="403"/>
      <c r="E186" s="404" t="s">
        <v>176</v>
      </c>
      <c r="F186" s="469" t="s">
        <v>215</v>
      </c>
      <c r="G186" s="404"/>
      <c r="H186" s="405"/>
      <c r="I186" s="154"/>
      <c r="J186" s="389">
        <f>J187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94">
        <v>19</v>
      </c>
      <c r="E187" s="395" t="s">
        <v>568</v>
      </c>
      <c r="F187" s="466" t="s">
        <v>215</v>
      </c>
      <c r="G187" s="395" t="s">
        <v>142</v>
      </c>
      <c r="H187" s="396">
        <v>23.081</v>
      </c>
      <c r="I187" s="413">
        <v>0</v>
      </c>
      <c r="J187" s="390">
        <f>H187*I187</f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3" customFormat="1" ht="15">
      <c r="B188" s="121"/>
      <c r="C188" s="130"/>
      <c r="D188" s="406"/>
      <c r="E188" s="407"/>
      <c r="F188" s="470" t="s">
        <v>202</v>
      </c>
      <c r="G188" s="407"/>
      <c r="H188" s="408"/>
      <c r="I188" s="157"/>
      <c r="J188" s="393">
        <f>J130</f>
        <v>0</v>
      </c>
      <c r="S188" s="123"/>
      <c r="AS188" s="122" t="s">
        <v>129</v>
      </c>
      <c r="AT188" s="122" t="s">
        <v>81</v>
      </c>
      <c r="AU188" s="13" t="s">
        <v>81</v>
      </c>
      <c r="AV188" s="13" t="s">
        <v>31</v>
      </c>
      <c r="AW188" s="13" t="s">
        <v>75</v>
      </c>
      <c r="AX188" s="122" t="s">
        <v>125</v>
      </c>
    </row>
  </sheetData>
  <sheetProtection algorithmName="SHA-512" hashValue="jpCQLne25XzxnkzY+P3ZRAmB7KlGAtlqxyl/izo6IeHmzvC9o/qUrj4NDTYXIsPkMzvxFkjJrM03pkam3Z/wgQ==" saltValue="UFfv/HkPEhcAecV4nVWWCQ==" spinCount="100000" sheet="1" objects="1" scenarios="1"/>
  <mergeCells count="9">
    <mergeCell ref="E119:H119"/>
    <mergeCell ref="E121:H121"/>
    <mergeCell ref="K2:U2"/>
    <mergeCell ref="E87:H87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2" min="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7D430-D86D-4A71-82BE-A54F280276BD}">
  <dimension ref="B2:BL161"/>
  <sheetViews>
    <sheetView topLeftCell="A130" zoomScaleNormal="100" workbookViewId="0">
      <selection activeCell="I156" sqref="I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0" t="s">
        <v>853</v>
      </c>
      <c r="F9" s="533"/>
      <c r="G9" s="533"/>
      <c r="H9" s="533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7" t="str">
        <f>'Rekapitulace stavby'!E14</f>
        <v>Vyplň údaj</v>
      </c>
      <c r="F18" s="516"/>
      <c r="G18" s="516"/>
      <c r="H18" s="516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J129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21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21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  <c r="U34" s="117"/>
    </row>
    <row r="35" spans="2:21" s="1" customFormat="1" ht="12.75">
      <c r="B35" s="31"/>
      <c r="E35" s="26"/>
      <c r="F35" s="81"/>
      <c r="I35" s="82"/>
      <c r="J35" s="81"/>
    </row>
    <row r="36" spans="2:21" s="1" customFormat="1" ht="12.75">
      <c r="B36" s="31"/>
      <c r="E36" s="26"/>
      <c r="F36" s="81"/>
      <c r="I36" s="82"/>
      <c r="J36" s="81"/>
    </row>
    <row r="37" spans="2:21" s="1" customFormat="1" ht="12.75">
      <c r="B37" s="31"/>
      <c r="E37" s="26"/>
      <c r="F37" s="81"/>
      <c r="I37" s="82"/>
      <c r="J37" s="81"/>
    </row>
    <row r="38" spans="2:21" s="1" customFormat="1">
      <c r="B38" s="31"/>
    </row>
    <row r="39" spans="2:21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21" s="1" customFormat="1">
      <c r="B40" s="31"/>
    </row>
    <row r="41" spans="2:21">
      <c r="B41" s="19"/>
    </row>
    <row r="42" spans="2:21">
      <c r="B42" s="19"/>
    </row>
    <row r="43" spans="2:21">
      <c r="B43" s="19"/>
    </row>
    <row r="44" spans="2:21">
      <c r="B44" s="19"/>
    </row>
    <row r="45" spans="2:21">
      <c r="B45" s="19"/>
    </row>
    <row r="46" spans="2:21">
      <c r="B46" s="19"/>
    </row>
    <row r="47" spans="2:21">
      <c r="B47" s="19"/>
    </row>
    <row r="48" spans="2:21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str">
        <f>E9</f>
        <v>SO101 - Oplocení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SO101 - Oplocení</v>
      </c>
      <c r="F121" s="533"/>
      <c r="G121" s="533"/>
      <c r="H121" s="533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J161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153"/>
      <c r="J130" s="388">
        <f>J131+J136+J140+J159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154"/>
      <c r="J131" s="389">
        <f>SUM(J132:J135)</f>
        <v>0</v>
      </c>
      <c r="O131" s="108">
        <f>SUM(O132:O138)</f>
        <v>0</v>
      </c>
      <c r="Q131" s="108">
        <f>SUM(Q132:Q138)</f>
        <v>5.6159999999999999E-4</v>
      </c>
      <c r="S131" s="109">
        <f>SUM(S132:S138)</f>
        <v>2.4335999999999998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10</v>
      </c>
      <c r="E132" s="395" t="s">
        <v>854</v>
      </c>
      <c r="F132" s="395" t="s">
        <v>855</v>
      </c>
      <c r="G132" s="395" t="s">
        <v>137</v>
      </c>
      <c r="H132" s="396">
        <v>4.68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5.6159999999999999E-4</v>
      </c>
      <c r="R132" s="114">
        <v>0.23</v>
      </c>
      <c r="S132" s="115">
        <f>R132*H132</f>
        <v>1.0764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856</v>
      </c>
      <c r="G133" s="398"/>
      <c r="H133" s="399">
        <v>4.68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377</v>
      </c>
      <c r="G134" s="401"/>
      <c r="H134" s="402">
        <v>4.68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293"/>
      <c r="D135" s="394">
        <v>11</v>
      </c>
      <c r="E135" s="395" t="s">
        <v>857</v>
      </c>
      <c r="F135" s="395" t="s">
        <v>858</v>
      </c>
      <c r="G135" s="395" t="s">
        <v>137</v>
      </c>
      <c r="H135" s="396">
        <v>4.68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12.75">
      <c r="B136" s="124"/>
      <c r="C136" s="293"/>
      <c r="D136" s="403"/>
      <c r="E136" s="404" t="s">
        <v>81</v>
      </c>
      <c r="F136" s="404" t="s">
        <v>204</v>
      </c>
      <c r="G136" s="404"/>
      <c r="H136" s="405"/>
      <c r="I136" s="154"/>
      <c r="J136" s="389">
        <f>J137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394">
        <v>5</v>
      </c>
      <c r="E137" s="395" t="s">
        <v>410</v>
      </c>
      <c r="F137" s="395" t="s">
        <v>411</v>
      </c>
      <c r="G137" s="395" t="s">
        <v>137</v>
      </c>
      <c r="H137" s="396">
        <v>4.68</v>
      </c>
      <c r="I137" s="413">
        <v>0</v>
      </c>
      <c r="J137" s="390">
        <f>H137*I137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1.3571999999999997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856</v>
      </c>
      <c r="G138" s="398"/>
      <c r="H138" s="399">
        <v>4.68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377</v>
      </c>
      <c r="G139" s="401"/>
      <c r="H139" s="402">
        <v>4.68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.75">
      <c r="B140" s="112"/>
      <c r="C140" s="293"/>
      <c r="D140" s="403"/>
      <c r="E140" s="404" t="s">
        <v>83</v>
      </c>
      <c r="F140" s="404" t="s">
        <v>187</v>
      </c>
      <c r="G140" s="404"/>
      <c r="H140" s="405"/>
      <c r="I140" s="154"/>
      <c r="J140" s="389">
        <f>SUM(J141:J156)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394">
        <v>1</v>
      </c>
      <c r="E141" s="395" t="s">
        <v>859</v>
      </c>
      <c r="F141" s="395" t="s">
        <v>860</v>
      </c>
      <c r="G141" s="395" t="s">
        <v>132</v>
      </c>
      <c r="H141" s="396">
        <v>12</v>
      </c>
      <c r="I141" s="413">
        <v>0</v>
      </c>
      <c r="J141" s="390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7"/>
      <c r="E142" s="398"/>
      <c r="F142" s="398" t="s">
        <v>861</v>
      </c>
      <c r="G142" s="398"/>
      <c r="H142" s="399">
        <v>12</v>
      </c>
      <c r="I142" s="155"/>
      <c r="J142" s="391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00"/>
      <c r="E143" s="401"/>
      <c r="F143" s="401" t="s">
        <v>377</v>
      </c>
      <c r="G143" s="401"/>
      <c r="H143" s="402">
        <v>12</v>
      </c>
      <c r="I143" s="156"/>
      <c r="J143" s="392"/>
      <c r="O143" s="108">
        <f>SUM(O144:O153)</f>
        <v>0</v>
      </c>
      <c r="Q143" s="108">
        <f>SUM(Q144:Q153)</f>
        <v>1.4E-3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15">
        <v>2</v>
      </c>
      <c r="E144" s="416" t="s">
        <v>862</v>
      </c>
      <c r="F144" s="416" t="s">
        <v>863</v>
      </c>
      <c r="G144" s="416" t="s">
        <v>130</v>
      </c>
      <c r="H144" s="417">
        <v>31.35</v>
      </c>
      <c r="I144" s="413">
        <v>0</v>
      </c>
      <c r="J144" s="414">
        <f>H144*I144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97"/>
      <c r="E145" s="398"/>
      <c r="F145" s="398" t="s">
        <v>864</v>
      </c>
      <c r="G145" s="398"/>
      <c r="H145" s="399">
        <v>31.35</v>
      </c>
      <c r="I145" s="155"/>
      <c r="J145" s="391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400"/>
      <c r="E146" s="401"/>
      <c r="F146" s="401" t="s">
        <v>377</v>
      </c>
      <c r="G146" s="401"/>
      <c r="H146" s="402">
        <v>31.35</v>
      </c>
      <c r="I146" s="156"/>
      <c r="J146" s="392"/>
      <c r="S146" s="123"/>
      <c r="U146" s="12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293"/>
      <c r="D147" s="394">
        <v>6</v>
      </c>
      <c r="E147" s="395" t="s">
        <v>1575</v>
      </c>
      <c r="F147" s="395" t="s">
        <v>865</v>
      </c>
      <c r="G147" s="395" t="s">
        <v>132</v>
      </c>
      <c r="H147" s="396">
        <v>1</v>
      </c>
      <c r="I147" s="413">
        <v>0</v>
      </c>
      <c r="J147" s="390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97"/>
      <c r="E148" s="398"/>
      <c r="F148" s="398" t="s">
        <v>1630</v>
      </c>
      <c r="G148" s="398"/>
      <c r="H148" s="399">
        <v>1</v>
      </c>
      <c r="I148" s="155"/>
      <c r="J148" s="391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00"/>
      <c r="E149" s="401"/>
      <c r="F149" s="401" t="s">
        <v>377</v>
      </c>
      <c r="G149" s="401"/>
      <c r="H149" s="402">
        <v>1</v>
      </c>
      <c r="I149" s="156"/>
      <c r="J149" s="392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293"/>
      <c r="D150" s="394">
        <v>7</v>
      </c>
      <c r="E150" s="395" t="s">
        <v>866</v>
      </c>
      <c r="F150" s="395" t="s">
        <v>867</v>
      </c>
      <c r="G150" s="395" t="s">
        <v>132</v>
      </c>
      <c r="H150" s="396">
        <v>1</v>
      </c>
      <c r="I150" s="413">
        <v>0</v>
      </c>
      <c r="J150" s="390">
        <f>H150*I150</f>
        <v>0</v>
      </c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1.4E-3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397"/>
      <c r="E151" s="398"/>
      <c r="F151" s="398" t="s">
        <v>1631</v>
      </c>
      <c r="G151" s="398"/>
      <c r="H151" s="399">
        <v>1</v>
      </c>
      <c r="I151" s="155"/>
      <c r="J151" s="391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00"/>
      <c r="E152" s="401"/>
      <c r="F152" s="401" t="s">
        <v>377</v>
      </c>
      <c r="G152" s="401"/>
      <c r="H152" s="402">
        <v>1</v>
      </c>
      <c r="I152" s="156"/>
      <c r="J152" s="392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2.5">
      <c r="B153" s="121"/>
      <c r="C153" s="293"/>
      <c r="D153" s="394">
        <v>8</v>
      </c>
      <c r="E153" s="395" t="s">
        <v>868</v>
      </c>
      <c r="F153" s="395" t="s">
        <v>869</v>
      </c>
      <c r="G153" s="395" t="s">
        <v>132</v>
      </c>
      <c r="H153" s="396">
        <v>1</v>
      </c>
      <c r="I153" s="413">
        <v>0</v>
      </c>
      <c r="J153" s="390">
        <f>H153*I153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97"/>
      <c r="E154" s="398"/>
      <c r="F154" s="398" t="s">
        <v>1632</v>
      </c>
      <c r="G154" s="398"/>
      <c r="H154" s="399">
        <v>1</v>
      </c>
      <c r="I154" s="155"/>
      <c r="J154" s="391"/>
      <c r="O154" s="108">
        <f>SUM(O155:O161)</f>
        <v>0</v>
      </c>
      <c r="Q154" s="108">
        <f>SUM(Q155:Q161)</f>
        <v>0</v>
      </c>
      <c r="S154" s="109">
        <f>SUM(S155:S161)</f>
        <v>1.175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SUM(BJ155:BJ161)</f>
        <v>0</v>
      </c>
    </row>
    <row r="155" spans="2:64" s="1" customFormat="1" ht="12">
      <c r="B155" s="112"/>
      <c r="C155" s="293"/>
      <c r="D155" s="400"/>
      <c r="E155" s="401"/>
      <c r="F155" s="401" t="s">
        <v>377</v>
      </c>
      <c r="G155" s="401"/>
      <c r="H155" s="402">
        <v>1</v>
      </c>
      <c r="I155" s="156"/>
      <c r="J155" s="392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1.175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" customFormat="1" ht="22.5">
      <c r="B156" s="112"/>
      <c r="C156" s="293"/>
      <c r="D156" s="477">
        <v>12</v>
      </c>
      <c r="E156" s="466" t="s">
        <v>1695</v>
      </c>
      <c r="F156" s="466" t="s">
        <v>1696</v>
      </c>
      <c r="G156" s="466" t="s">
        <v>132</v>
      </c>
      <c r="H156" s="478">
        <v>1</v>
      </c>
      <c r="I156" s="413">
        <v>0</v>
      </c>
      <c r="J156" s="479">
        <f>H156*I156</f>
        <v>0</v>
      </c>
      <c r="L156" s="132"/>
      <c r="M156" s="113"/>
      <c r="O156" s="114"/>
      <c r="P156" s="114"/>
      <c r="Q156" s="114"/>
      <c r="R156" s="114"/>
      <c r="S156" s="115"/>
      <c r="AQ156" s="116"/>
      <c r="AS156" s="116"/>
      <c r="AT156" s="116"/>
      <c r="AX156" s="16"/>
      <c r="BD156" s="117"/>
      <c r="BE156" s="117"/>
      <c r="BF156" s="117"/>
      <c r="BG156" s="117"/>
      <c r="BH156" s="117"/>
      <c r="BI156" s="16"/>
      <c r="BJ156" s="117"/>
      <c r="BK156" s="16"/>
      <c r="BL156" s="116"/>
    </row>
    <row r="157" spans="2:64" s="1" customFormat="1" ht="12">
      <c r="B157" s="112"/>
      <c r="C157" s="293"/>
      <c r="D157" s="480"/>
      <c r="E157" s="467"/>
      <c r="F157" s="467" t="s">
        <v>1697</v>
      </c>
      <c r="G157" s="467"/>
      <c r="H157" s="481">
        <v>1</v>
      </c>
      <c r="I157" s="155"/>
      <c r="J157" s="155"/>
      <c r="L157" s="132"/>
      <c r="M157" s="113"/>
      <c r="O157" s="114"/>
      <c r="P157" s="114"/>
      <c r="Q157" s="114"/>
      <c r="R157" s="114"/>
      <c r="S157" s="115"/>
      <c r="AQ157" s="116"/>
      <c r="AS157" s="116"/>
      <c r="AT157" s="116"/>
      <c r="AX157" s="16"/>
      <c r="BD157" s="117"/>
      <c r="BE157" s="117"/>
      <c r="BF157" s="117"/>
      <c r="BG157" s="117"/>
      <c r="BH157" s="117"/>
      <c r="BI157" s="16"/>
      <c r="BJ157" s="117"/>
      <c r="BK157" s="16"/>
      <c r="BL157" s="116"/>
    </row>
    <row r="158" spans="2:64" s="1" customFormat="1" ht="12">
      <c r="B158" s="112"/>
      <c r="C158" s="293"/>
      <c r="D158" s="482"/>
      <c r="E158" s="468"/>
      <c r="F158" s="468" t="s">
        <v>377</v>
      </c>
      <c r="G158" s="468"/>
      <c r="H158" s="483">
        <v>1</v>
      </c>
      <c r="I158" s="156"/>
      <c r="J158" s="156"/>
      <c r="L158" s="132"/>
      <c r="M158" s="113"/>
      <c r="O158" s="114"/>
      <c r="P158" s="114"/>
      <c r="Q158" s="114"/>
      <c r="R158" s="114"/>
      <c r="S158" s="115"/>
      <c r="AQ158" s="116"/>
      <c r="AS158" s="116"/>
      <c r="AT158" s="116"/>
      <c r="AX158" s="16"/>
      <c r="BD158" s="117"/>
      <c r="BE158" s="117"/>
      <c r="BF158" s="117"/>
      <c r="BG158" s="117"/>
      <c r="BH158" s="117"/>
      <c r="BI158" s="16"/>
      <c r="BJ158" s="117"/>
      <c r="BK158" s="16"/>
      <c r="BL158" s="116"/>
    </row>
    <row r="159" spans="2:64" s="12" customFormat="1" ht="12.75">
      <c r="B159" s="118"/>
      <c r="C159" s="293"/>
      <c r="D159" s="403"/>
      <c r="E159" s="404" t="s">
        <v>176</v>
      </c>
      <c r="F159" s="404" t="s">
        <v>215</v>
      </c>
      <c r="G159" s="404"/>
      <c r="H159" s="405"/>
      <c r="I159" s="154"/>
      <c r="J159" s="389">
        <f>J160</f>
        <v>0</v>
      </c>
      <c r="S159" s="120"/>
      <c r="AS159" s="119" t="s">
        <v>129</v>
      </c>
      <c r="AT159" s="119" t="s">
        <v>81</v>
      </c>
      <c r="AU159" s="12" t="s">
        <v>19</v>
      </c>
      <c r="AV159" s="12" t="s">
        <v>31</v>
      </c>
      <c r="AW159" s="12" t="s">
        <v>75</v>
      </c>
      <c r="AX159" s="119" t="s">
        <v>125</v>
      </c>
    </row>
    <row r="160" spans="2:64" s="13" customFormat="1">
      <c r="B160" s="121"/>
      <c r="C160" s="293"/>
      <c r="D160" s="394">
        <v>9</v>
      </c>
      <c r="E160" s="395" t="s">
        <v>870</v>
      </c>
      <c r="F160" s="395" t="s">
        <v>871</v>
      </c>
      <c r="G160" s="395" t="s">
        <v>142</v>
      </c>
      <c r="H160" s="396">
        <v>15.028</v>
      </c>
      <c r="I160" s="413">
        <v>0</v>
      </c>
      <c r="J160" s="390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50" s="14" customFormat="1" ht="15">
      <c r="B161" s="124"/>
      <c r="C161" s="293"/>
      <c r="D161" s="406"/>
      <c r="E161" s="407"/>
      <c r="F161" s="407" t="s">
        <v>202</v>
      </c>
      <c r="G161" s="407"/>
      <c r="H161" s="408"/>
      <c r="I161" s="157"/>
      <c r="J161" s="393">
        <f>J130</f>
        <v>0</v>
      </c>
      <c r="S161" s="126"/>
      <c r="AS161" s="125" t="s">
        <v>129</v>
      </c>
      <c r="AT161" s="125" t="s">
        <v>81</v>
      </c>
      <c r="AU161" s="14" t="s">
        <v>85</v>
      </c>
      <c r="AV161" s="14" t="s">
        <v>31</v>
      </c>
      <c r="AW161" s="14" t="s">
        <v>19</v>
      </c>
      <c r="AX161" s="125" t="s">
        <v>125</v>
      </c>
    </row>
  </sheetData>
  <sheetProtection algorithmName="SHA-512" hashValue="lpVFWQ9AU0GE9Zu63i5un8Xb1H3dBYb698shoInMAmRlGjzBypJOAgk/7omC3HmttF3na4OXuBsJlnDgog1Bqw==" saltValue="X77qG/ocQ9XhNz3rWfijh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AE011-D2D1-4956-B83A-FE17DC703DD6}">
  <dimension ref="B2:BJ280"/>
  <sheetViews>
    <sheetView topLeftCell="A157" zoomScaleNormal="100" workbookViewId="0">
      <selection activeCell="F135" sqref="F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9" t="s">
        <v>5</v>
      </c>
      <c r="L2" s="517"/>
      <c r="M2" s="517"/>
      <c r="N2" s="517"/>
      <c r="O2" s="517"/>
      <c r="P2" s="517"/>
      <c r="Q2" s="517"/>
      <c r="R2" s="517"/>
      <c r="S2" s="517"/>
      <c r="T2" s="517"/>
      <c r="U2" s="517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4" t="str">
        <f>'Rekapitulace stavby'!K6</f>
        <v>Bytový dům pro chráněné bydlení Pavlákova ul. Kroměříž</v>
      </c>
      <c r="F7" s="535"/>
      <c r="G7" s="535"/>
      <c r="H7" s="535"/>
    </row>
    <row r="8" spans="2:45" s="1" customFormat="1" ht="12.75">
      <c r="B8" s="31"/>
      <c r="D8" s="26" t="s">
        <v>93</v>
      </c>
    </row>
    <row r="9" spans="2:45" s="1" customFormat="1" ht="15" customHeight="1">
      <c r="B9" s="31"/>
      <c r="E9" s="510" t="s">
        <v>1459</v>
      </c>
      <c r="F9" s="533"/>
      <c r="G9" s="533"/>
      <c r="H9" s="533"/>
    </row>
    <row r="10" spans="2:45" s="1" customFormat="1" ht="15" customHeight="1">
      <c r="B10" s="31"/>
      <c r="E10" s="510" t="s">
        <v>1635</v>
      </c>
      <c r="F10" s="533"/>
      <c r="G10" s="533"/>
      <c r="H10" s="533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40" t="str">
        <f>'Rekapitulace stavby'!E14</f>
        <v>Vyplň údaj</v>
      </c>
      <c r="F18" s="516"/>
      <c r="G18" s="516"/>
      <c r="H18" s="516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21" t="s">
        <v>1</v>
      </c>
      <c r="F27" s="521"/>
      <c r="G27" s="521"/>
      <c r="H27" s="521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f>J30</f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4" t="str">
        <f>E7</f>
        <v>Bytový dům pro chráněné bydlení Pavlákova ul. Kroměříž</v>
      </c>
      <c r="F85" s="535"/>
      <c r="G85" s="535"/>
      <c r="H85" s="535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0" t="e">
        <f>#REF!</f>
        <v>#REF!</v>
      </c>
      <c r="F87" s="533"/>
      <c r="G87" s="533"/>
      <c r="H87" s="533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 t="e">
        <f>#REF!</f>
        <v>#REF!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 t="e">
        <f>#REF!</f>
        <v>#REF!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 t="e">
        <f>#REF!</f>
        <v>#REF!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4" t="str">
        <f>E7</f>
        <v>Bytový dům pro chráněné bydlení Pavlákova ul. Kroměříž</v>
      </c>
      <c r="F119" s="535"/>
      <c r="G119" s="535"/>
      <c r="H119" s="535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0" t="str">
        <f>E9</f>
        <v>SO200 - Vodovod, kanalizace</v>
      </c>
      <c r="F121" s="533"/>
      <c r="G121" s="533"/>
      <c r="H121" s="533"/>
    </row>
    <row r="122" spans="2:19" s="1" customFormat="1">
      <c r="B122" s="31"/>
      <c r="E122" s="510" t="str">
        <f>E10</f>
        <v>SO502 - Přípojka slaboproudých vedení</v>
      </c>
      <c r="F122" s="533"/>
      <c r="G122" s="533"/>
      <c r="H122" s="533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2" s="1" customFormat="1" ht="15.75">
      <c r="B129" s="31"/>
      <c r="C129" s="60" t="s">
        <v>123</v>
      </c>
      <c r="J129" s="159">
        <f>J252</f>
        <v>0</v>
      </c>
      <c r="L129" s="50"/>
      <c r="M129" s="50"/>
      <c r="N129" s="50"/>
      <c r="O129" s="103" t="e">
        <f>#REF!+#REF!+#REF!</f>
        <v>#REF!</v>
      </c>
      <c r="P129" s="50"/>
      <c r="Q129" s="103" t="e">
        <f>#REF!+#REF!+#REF!</f>
        <v>#REF!</v>
      </c>
      <c r="R129" s="50"/>
      <c r="S129" s="104" t="e">
        <f>#REF!+#REF!+#REF!</f>
        <v>#REF!</v>
      </c>
      <c r="AS129" s="16" t="s">
        <v>74</v>
      </c>
      <c r="AT129" s="16" t="s">
        <v>98</v>
      </c>
      <c r="BJ129" s="105" t="e">
        <f>#REF!+#REF!+#REF!</f>
        <v>#REF!</v>
      </c>
    </row>
    <row r="130" spans="2:62" s="13" customFormat="1">
      <c r="C130" s="293"/>
      <c r="D130" s="273"/>
      <c r="E130" s="418"/>
      <c r="F130" s="182" t="s">
        <v>1395</v>
      </c>
      <c r="G130" s="183"/>
      <c r="H130" s="184"/>
      <c r="I130" s="301"/>
      <c r="J130" s="186"/>
      <c r="AS130" s="122"/>
      <c r="AT130" s="122"/>
      <c r="AX130" s="122"/>
    </row>
    <row r="131" spans="2:62" s="13" customFormat="1">
      <c r="C131" s="293"/>
      <c r="D131" s="273"/>
      <c r="E131" s="419"/>
      <c r="F131" s="182" t="s">
        <v>1305</v>
      </c>
      <c r="G131" s="183"/>
      <c r="H131" s="184"/>
      <c r="I131" s="301"/>
      <c r="J131" s="186"/>
      <c r="AS131" s="122"/>
      <c r="AT131" s="122"/>
      <c r="AX131" s="122"/>
    </row>
    <row r="132" spans="2:62" s="13" customFormat="1">
      <c r="C132" s="293"/>
      <c r="D132" s="273"/>
      <c r="E132" s="418"/>
      <c r="F132" s="420" t="s">
        <v>1396</v>
      </c>
      <c r="G132" s="183"/>
      <c r="H132" s="184"/>
      <c r="I132" s="301"/>
      <c r="J132" s="186"/>
      <c r="AS132" s="122"/>
      <c r="AT132" s="122"/>
      <c r="AX132" s="122"/>
    </row>
    <row r="133" spans="2:62" s="13" customFormat="1">
      <c r="C133" s="293"/>
      <c r="D133" s="273"/>
      <c r="E133" s="418"/>
      <c r="F133" s="193"/>
      <c r="G133" s="183"/>
      <c r="H133" s="184"/>
      <c r="I133" s="301"/>
      <c r="J133" s="186"/>
      <c r="AS133" s="122"/>
      <c r="AT133" s="122"/>
      <c r="AX133" s="122"/>
    </row>
    <row r="134" spans="2:62" s="13" customFormat="1">
      <c r="C134" s="293"/>
      <c r="D134" s="273"/>
      <c r="E134" s="418"/>
      <c r="F134" s="182" t="s">
        <v>1311</v>
      </c>
      <c r="G134" s="183"/>
      <c r="H134" s="184"/>
      <c r="I134" s="301"/>
      <c r="J134" s="186"/>
      <c r="AS134" s="122"/>
      <c r="AT134" s="122"/>
      <c r="AX134" s="122"/>
    </row>
    <row r="135" spans="2:62" s="13" customFormat="1" ht="22.5">
      <c r="C135" s="293"/>
      <c r="D135" s="273"/>
      <c r="E135" s="418">
        <v>1098</v>
      </c>
      <c r="F135" s="421" t="s">
        <v>1654</v>
      </c>
      <c r="G135" s="183" t="s">
        <v>130</v>
      </c>
      <c r="H135" s="184">
        <f>81.3*1.03</f>
        <v>83.739000000000004</v>
      </c>
      <c r="I135" s="304">
        <v>0</v>
      </c>
      <c r="J135" s="186">
        <f>H135*I135</f>
        <v>0</v>
      </c>
      <c r="AS135" s="122"/>
      <c r="AT135" s="122"/>
      <c r="AX135" s="122"/>
    </row>
    <row r="136" spans="2:62" s="13" customFormat="1">
      <c r="C136" s="293"/>
      <c r="D136" s="273"/>
      <c r="E136" s="418"/>
      <c r="F136" s="422" t="s">
        <v>1397</v>
      </c>
      <c r="G136" s="183"/>
      <c r="H136" s="184"/>
      <c r="I136" s="301"/>
      <c r="J136" s="186"/>
      <c r="AS136" s="122"/>
      <c r="AT136" s="122"/>
      <c r="AX136" s="122"/>
    </row>
    <row r="137" spans="2:62" s="13" customFormat="1">
      <c r="C137" s="293"/>
      <c r="D137" s="273"/>
      <c r="E137" s="418"/>
      <c r="F137" s="193"/>
      <c r="G137" s="183"/>
      <c r="H137" s="184"/>
      <c r="I137" s="301"/>
      <c r="J137" s="186"/>
      <c r="AS137" s="122"/>
      <c r="AT137" s="122"/>
      <c r="AX137" s="122"/>
    </row>
    <row r="138" spans="2:62" s="13" customFormat="1">
      <c r="C138" s="293"/>
      <c r="D138" s="273"/>
      <c r="E138" s="418"/>
      <c r="F138" s="182" t="s">
        <v>1398</v>
      </c>
      <c r="G138" s="183"/>
      <c r="H138" s="184"/>
      <c r="I138" s="301"/>
      <c r="J138" s="186"/>
      <c r="AS138" s="122"/>
      <c r="AT138" s="122"/>
      <c r="AX138" s="122"/>
    </row>
    <row r="139" spans="2:62" s="13" customFormat="1">
      <c r="C139" s="293"/>
      <c r="D139" s="273"/>
      <c r="E139" s="418">
        <v>1099</v>
      </c>
      <c r="F139" s="193" t="s">
        <v>1399</v>
      </c>
      <c r="G139" s="183" t="s">
        <v>181</v>
      </c>
      <c r="H139" s="184">
        <v>1</v>
      </c>
      <c r="I139" s="304">
        <v>0</v>
      </c>
      <c r="J139" s="186">
        <f t="shared" ref="J139:J149" si="0">H139*I139</f>
        <v>0</v>
      </c>
      <c r="AS139" s="122"/>
      <c r="AT139" s="122"/>
      <c r="AX139" s="122"/>
    </row>
    <row r="140" spans="2:62" s="13" customFormat="1">
      <c r="C140" s="293"/>
      <c r="D140" s="273"/>
      <c r="E140" s="418">
        <v>1100</v>
      </c>
      <c r="F140" s="193" t="s">
        <v>1400</v>
      </c>
      <c r="G140" s="183" t="s">
        <v>181</v>
      </c>
      <c r="H140" s="184">
        <v>1</v>
      </c>
      <c r="I140" s="304">
        <v>0</v>
      </c>
      <c r="J140" s="186">
        <f t="shared" si="0"/>
        <v>0</v>
      </c>
      <c r="AS140" s="122"/>
      <c r="AT140" s="122"/>
      <c r="AX140" s="122"/>
    </row>
    <row r="141" spans="2:62" s="13" customFormat="1">
      <c r="C141" s="293"/>
      <c r="D141" s="273"/>
      <c r="E141" s="418">
        <v>1101</v>
      </c>
      <c r="F141" s="193" t="s">
        <v>1401</v>
      </c>
      <c r="G141" s="183" t="s">
        <v>181</v>
      </c>
      <c r="H141" s="184">
        <v>3</v>
      </c>
      <c r="I141" s="304">
        <v>0</v>
      </c>
      <c r="J141" s="186">
        <f t="shared" si="0"/>
        <v>0</v>
      </c>
      <c r="AS141" s="122"/>
      <c r="AT141" s="122"/>
      <c r="AX141" s="122"/>
    </row>
    <row r="142" spans="2:62" s="13" customFormat="1">
      <c r="C142" s="293"/>
      <c r="D142" s="273"/>
      <c r="E142" s="418">
        <v>1102</v>
      </c>
      <c r="F142" s="193" t="s">
        <v>1402</v>
      </c>
      <c r="G142" s="183" t="s">
        <v>181</v>
      </c>
      <c r="H142" s="184">
        <v>1</v>
      </c>
      <c r="I142" s="304">
        <v>0</v>
      </c>
      <c r="J142" s="186">
        <f t="shared" si="0"/>
        <v>0</v>
      </c>
      <c r="AS142" s="122"/>
      <c r="AT142" s="122"/>
      <c r="AX142" s="122"/>
    </row>
    <row r="143" spans="2:62" s="13" customFormat="1">
      <c r="C143" s="293"/>
      <c r="D143" s="273"/>
      <c r="E143" s="418">
        <v>1103</v>
      </c>
      <c r="F143" s="193" t="s">
        <v>1403</v>
      </c>
      <c r="G143" s="183" t="s">
        <v>181</v>
      </c>
      <c r="H143" s="184">
        <v>1</v>
      </c>
      <c r="I143" s="304">
        <v>0</v>
      </c>
      <c r="J143" s="186">
        <f t="shared" si="0"/>
        <v>0</v>
      </c>
      <c r="AS143" s="122"/>
      <c r="AT143" s="122"/>
      <c r="AX143" s="122"/>
    </row>
    <row r="144" spans="2:62" s="13" customFormat="1">
      <c r="C144" s="293"/>
      <c r="D144" s="273"/>
      <c r="E144" s="418">
        <v>1104</v>
      </c>
      <c r="F144" s="193" t="s">
        <v>1404</v>
      </c>
      <c r="G144" s="183" t="s">
        <v>181</v>
      </c>
      <c r="H144" s="184">
        <v>1</v>
      </c>
      <c r="I144" s="304">
        <v>0</v>
      </c>
      <c r="J144" s="186">
        <f t="shared" si="0"/>
        <v>0</v>
      </c>
      <c r="AS144" s="122"/>
      <c r="AT144" s="122"/>
      <c r="AX144" s="122"/>
    </row>
    <row r="145" spans="3:50" s="13" customFormat="1">
      <c r="C145" s="293"/>
      <c r="D145" s="273"/>
      <c r="E145" s="418">
        <v>1105</v>
      </c>
      <c r="F145" s="193" t="s">
        <v>1403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AS145" s="122"/>
      <c r="AT145" s="122"/>
      <c r="AX145" s="122"/>
    </row>
    <row r="146" spans="3:50" s="13" customFormat="1">
      <c r="C146" s="293"/>
      <c r="D146" s="273"/>
      <c r="E146" s="418">
        <v>1106</v>
      </c>
      <c r="F146" s="193" t="s">
        <v>1405</v>
      </c>
      <c r="G146" s="183" t="s">
        <v>181</v>
      </c>
      <c r="H146" s="184">
        <v>1</v>
      </c>
      <c r="I146" s="304">
        <v>0</v>
      </c>
      <c r="J146" s="186">
        <f t="shared" si="0"/>
        <v>0</v>
      </c>
      <c r="AS146" s="122"/>
      <c r="AT146" s="122"/>
      <c r="AX146" s="122"/>
    </row>
    <row r="147" spans="3:50" s="13" customFormat="1">
      <c r="C147" s="293"/>
      <c r="D147" s="273"/>
      <c r="E147" s="418">
        <v>1107</v>
      </c>
      <c r="F147" s="193" t="s">
        <v>1406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AS147" s="122"/>
      <c r="AT147" s="122"/>
      <c r="AX147" s="122"/>
    </row>
    <row r="148" spans="3:50" s="13" customFormat="1">
      <c r="C148" s="293"/>
      <c r="D148" s="273"/>
      <c r="E148" s="418">
        <v>1108</v>
      </c>
      <c r="F148" s="193" t="s">
        <v>1407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AS148" s="122"/>
      <c r="AT148" s="122"/>
      <c r="AX148" s="122"/>
    </row>
    <row r="149" spans="3:50" s="13" customFormat="1">
      <c r="C149" s="293"/>
      <c r="D149" s="273"/>
      <c r="E149" s="418">
        <v>1109</v>
      </c>
      <c r="F149" s="193" t="s">
        <v>1408</v>
      </c>
      <c r="G149" s="183" t="s">
        <v>166</v>
      </c>
      <c r="H149" s="184">
        <v>2</v>
      </c>
      <c r="I149" s="304">
        <v>0</v>
      </c>
      <c r="J149" s="186">
        <f t="shared" si="0"/>
        <v>0</v>
      </c>
      <c r="AS149" s="122"/>
      <c r="AT149" s="122"/>
      <c r="AX149" s="122"/>
    </row>
    <row r="150" spans="3:50" s="13" customFormat="1">
      <c r="C150" s="293"/>
      <c r="D150" s="273"/>
      <c r="E150" s="418"/>
      <c r="F150" s="193"/>
      <c r="G150" s="183"/>
      <c r="H150" s="184"/>
      <c r="I150" s="301"/>
      <c r="J150" s="186"/>
      <c r="AS150" s="122"/>
      <c r="AT150" s="122"/>
      <c r="AX150" s="122"/>
    </row>
    <row r="151" spans="3:50" s="13" customFormat="1">
      <c r="C151" s="293"/>
      <c r="D151" s="273"/>
      <c r="E151" s="418"/>
      <c r="F151" s="182" t="s">
        <v>1338</v>
      </c>
      <c r="G151" s="183"/>
      <c r="H151" s="184"/>
      <c r="I151" s="301"/>
      <c r="J151" s="186"/>
      <c r="AS151" s="122"/>
      <c r="AT151" s="122"/>
      <c r="AX151" s="122"/>
    </row>
    <row r="152" spans="3:50" s="13" customFormat="1">
      <c r="C152" s="293"/>
      <c r="D152" s="273"/>
      <c r="E152" s="418">
        <v>1110</v>
      </c>
      <c r="F152" s="193" t="s">
        <v>1409</v>
      </c>
      <c r="G152" s="183" t="s">
        <v>130</v>
      </c>
      <c r="H152" s="184">
        <f>H135</f>
        <v>83.739000000000004</v>
      </c>
      <c r="I152" s="304">
        <v>0</v>
      </c>
      <c r="J152" s="186">
        <f>H152*I152</f>
        <v>0</v>
      </c>
      <c r="AS152" s="122"/>
      <c r="AT152" s="122"/>
      <c r="AX152" s="122"/>
    </row>
    <row r="153" spans="3:50" s="13" customFormat="1">
      <c r="C153" s="293"/>
      <c r="D153" s="273"/>
      <c r="E153" s="418">
        <v>1111</v>
      </c>
      <c r="F153" s="193" t="s">
        <v>1410</v>
      </c>
      <c r="G153" s="183" t="s">
        <v>130</v>
      </c>
      <c r="H153" s="184">
        <f>H135</f>
        <v>83.739000000000004</v>
      </c>
      <c r="I153" s="304">
        <v>0</v>
      </c>
      <c r="J153" s="186">
        <f>H153*I153</f>
        <v>0</v>
      </c>
      <c r="AS153" s="122"/>
      <c r="AT153" s="122"/>
      <c r="AX153" s="122"/>
    </row>
    <row r="154" spans="3:50" s="13" customFormat="1">
      <c r="C154" s="293"/>
      <c r="D154" s="273"/>
      <c r="E154" s="418">
        <v>1112</v>
      </c>
      <c r="F154" s="193" t="s">
        <v>1411</v>
      </c>
      <c r="G154" s="183" t="s">
        <v>130</v>
      </c>
      <c r="H154" s="184">
        <f>H135</f>
        <v>83.739000000000004</v>
      </c>
      <c r="I154" s="304">
        <v>0</v>
      </c>
      <c r="J154" s="186">
        <f>H154*I154</f>
        <v>0</v>
      </c>
      <c r="AS154" s="122"/>
      <c r="AT154" s="122"/>
      <c r="AX154" s="122"/>
    </row>
    <row r="155" spans="3:50" s="13" customFormat="1">
      <c r="C155" s="293"/>
      <c r="D155" s="273"/>
      <c r="E155" s="418">
        <v>1113</v>
      </c>
      <c r="F155" s="193" t="s">
        <v>1412</v>
      </c>
      <c r="G155" s="183" t="s">
        <v>130</v>
      </c>
      <c r="H155" s="184">
        <f>H154</f>
        <v>83.739000000000004</v>
      </c>
      <c r="I155" s="304">
        <v>0</v>
      </c>
      <c r="J155" s="186">
        <f>H155*I155</f>
        <v>0</v>
      </c>
      <c r="AS155" s="122"/>
      <c r="AT155" s="122"/>
      <c r="AX155" s="122"/>
    </row>
    <row r="156" spans="3:50" s="13" customFormat="1">
      <c r="C156" s="293"/>
      <c r="D156" s="273"/>
      <c r="E156" s="418"/>
      <c r="F156" s="193"/>
      <c r="G156" s="183"/>
      <c r="H156" s="184"/>
      <c r="I156" s="301"/>
      <c r="J156" s="186"/>
      <c r="AS156" s="122"/>
      <c r="AT156" s="122"/>
      <c r="AX156" s="122"/>
    </row>
    <row r="157" spans="3:50" s="13" customFormat="1">
      <c r="C157" s="293"/>
      <c r="D157" s="273"/>
      <c r="E157" s="418"/>
      <c r="F157" s="538" t="s">
        <v>230</v>
      </c>
      <c r="G157" s="538"/>
      <c r="H157" s="538"/>
      <c r="I157" s="303"/>
      <c r="J157" s="192">
        <f>SUM(J135:J155)</f>
        <v>0</v>
      </c>
      <c r="AS157" s="122"/>
      <c r="AT157" s="122"/>
      <c r="AX157" s="122"/>
    </row>
    <row r="158" spans="3:50" s="13" customFormat="1">
      <c r="C158" s="293"/>
      <c r="D158" s="273"/>
      <c r="E158" s="423"/>
      <c r="F158" s="208"/>
      <c r="G158" s="208"/>
      <c r="H158" s="208"/>
      <c r="I158" s="208"/>
      <c r="J158" s="208"/>
      <c r="AS158" s="122"/>
      <c r="AT158" s="122"/>
      <c r="AX158" s="122"/>
    </row>
    <row r="159" spans="3:50" s="13" customFormat="1">
      <c r="C159" s="293"/>
      <c r="D159" s="273"/>
      <c r="E159" s="423"/>
      <c r="F159" s="202" t="s">
        <v>1341</v>
      </c>
      <c r="G159" s="208"/>
      <c r="H159" s="208"/>
      <c r="I159" s="208"/>
      <c r="J159" s="208"/>
      <c r="AS159" s="122"/>
      <c r="AT159" s="122"/>
      <c r="AX159" s="122"/>
    </row>
    <row r="160" spans="3:50" s="13" customFormat="1">
      <c r="C160" s="293"/>
      <c r="D160" s="273"/>
      <c r="E160" s="423"/>
      <c r="F160" s="206"/>
      <c r="G160" s="206"/>
      <c r="H160" s="208"/>
      <c r="I160" s="208"/>
      <c r="J160" s="208"/>
      <c r="AS160" s="122"/>
      <c r="AT160" s="122"/>
      <c r="AX160" s="122"/>
    </row>
    <row r="161" spans="3:50" s="13" customFormat="1">
      <c r="C161" s="293"/>
      <c r="D161" s="273"/>
      <c r="E161" s="423"/>
      <c r="F161" s="204" t="s">
        <v>1342</v>
      </c>
      <c r="G161" s="204"/>
      <c r="H161" s="205"/>
      <c r="I161" s="205"/>
      <c r="J161" s="205"/>
      <c r="AS161" s="122"/>
      <c r="AT161" s="122"/>
      <c r="AX161" s="122"/>
    </row>
    <row r="162" spans="3:50" s="13" customFormat="1">
      <c r="C162" s="293"/>
      <c r="D162" s="273"/>
      <c r="E162" s="423"/>
      <c r="F162" s="206" t="s">
        <v>1343</v>
      </c>
      <c r="G162" s="206"/>
      <c r="H162" s="206"/>
      <c r="I162" s="206"/>
      <c r="J162" s="206"/>
      <c r="AS162" s="122"/>
      <c r="AT162" s="122"/>
      <c r="AX162" s="122"/>
    </row>
    <row r="163" spans="3:50" s="13" customFormat="1">
      <c r="C163" s="293"/>
      <c r="D163" s="273"/>
      <c r="E163" s="423"/>
      <c r="F163" s="204" t="s">
        <v>1344</v>
      </c>
      <c r="G163" s="205"/>
      <c r="H163" s="205"/>
      <c r="I163" s="205"/>
      <c r="J163" s="205"/>
      <c r="AS163" s="122"/>
      <c r="AT163" s="122"/>
      <c r="AX163" s="122"/>
    </row>
    <row r="164" spans="3:50" s="13" customFormat="1">
      <c r="C164" s="293"/>
      <c r="D164" s="273"/>
      <c r="E164" s="423"/>
      <c r="F164" s="206" t="s">
        <v>1345</v>
      </c>
      <c r="G164" s="206"/>
      <c r="H164" s="206"/>
      <c r="I164" s="206"/>
      <c r="J164" s="206"/>
      <c r="AS164" s="122"/>
      <c r="AT164" s="122"/>
      <c r="AX164" s="122"/>
    </row>
    <row r="165" spans="3:50" s="13" customFormat="1">
      <c r="C165" s="293"/>
      <c r="D165" s="273"/>
      <c r="E165" s="423"/>
      <c r="F165" s="204" t="s">
        <v>1346</v>
      </c>
      <c r="G165" s="205"/>
      <c r="H165" s="205"/>
      <c r="I165" s="205"/>
      <c r="J165" s="205"/>
      <c r="AS165" s="122"/>
      <c r="AT165" s="122"/>
      <c r="AX165" s="122"/>
    </row>
    <row r="166" spans="3:50" s="13" customFormat="1">
      <c r="C166" s="293"/>
      <c r="D166" s="273"/>
      <c r="E166" s="423"/>
      <c r="F166" s="204" t="s">
        <v>1347</v>
      </c>
      <c r="G166" s="205"/>
      <c r="H166" s="205"/>
      <c r="I166" s="205"/>
      <c r="J166" s="205"/>
      <c r="AS166" s="122"/>
      <c r="AT166" s="122"/>
      <c r="AX166" s="122"/>
    </row>
    <row r="167" spans="3:50" s="13" customFormat="1">
      <c r="C167" s="293"/>
      <c r="D167" s="273"/>
      <c r="E167" s="423"/>
      <c r="F167" s="204" t="s">
        <v>1348</v>
      </c>
      <c r="G167" s="205"/>
      <c r="H167" s="205"/>
      <c r="I167" s="205"/>
      <c r="J167" s="205"/>
      <c r="AS167" s="122"/>
      <c r="AT167" s="122"/>
      <c r="AX167" s="122"/>
    </row>
    <row r="168" spans="3:50" s="13" customFormat="1">
      <c r="C168" s="293"/>
      <c r="D168" s="273"/>
      <c r="E168" s="423"/>
      <c r="F168" s="204"/>
      <c r="G168" s="208"/>
      <c r="H168" s="208"/>
      <c r="I168" s="208"/>
      <c r="J168" s="208"/>
      <c r="AS168" s="122"/>
      <c r="AT168" s="122"/>
      <c r="AX168" s="122"/>
    </row>
    <row r="169" spans="3:50" s="13" customFormat="1">
      <c r="C169" s="293"/>
      <c r="D169" s="273"/>
      <c r="E169" s="418"/>
      <c r="F169" s="182" t="s">
        <v>1413</v>
      </c>
      <c r="G169" s="183"/>
      <c r="H169" s="184"/>
      <c r="I169" s="301"/>
      <c r="J169" s="186"/>
      <c r="AS169" s="122"/>
      <c r="AT169" s="122"/>
      <c r="AX169" s="122"/>
    </row>
    <row r="170" spans="3:50" s="13" customFormat="1">
      <c r="C170" s="293"/>
      <c r="D170" s="273"/>
      <c r="E170" s="419"/>
      <c r="F170" s="182" t="s">
        <v>1305</v>
      </c>
      <c r="G170" s="189"/>
      <c r="H170" s="190"/>
      <c r="I170" s="303"/>
      <c r="J170" s="192"/>
      <c r="AS170" s="122"/>
      <c r="AT170" s="122"/>
      <c r="AX170" s="122"/>
    </row>
    <row r="171" spans="3:50" s="13" customFormat="1">
      <c r="C171" s="293"/>
      <c r="D171" s="273"/>
      <c r="E171" s="418">
        <v>1114</v>
      </c>
      <c r="F171" s="193" t="s">
        <v>1414</v>
      </c>
      <c r="G171" s="183" t="s">
        <v>184</v>
      </c>
      <c r="H171" s="184">
        <v>320</v>
      </c>
      <c r="I171" s="304">
        <v>0</v>
      </c>
      <c r="J171" s="186">
        <f>H171*I171</f>
        <v>0</v>
      </c>
      <c r="AS171" s="122"/>
      <c r="AT171" s="122"/>
      <c r="AX171" s="122"/>
    </row>
    <row r="172" spans="3:50" s="13" customFormat="1">
      <c r="C172" s="293"/>
      <c r="D172" s="273"/>
      <c r="E172" s="418">
        <v>1115</v>
      </c>
      <c r="F172" s="193" t="s">
        <v>1415</v>
      </c>
      <c r="G172" s="183" t="s">
        <v>127</v>
      </c>
      <c r="H172" s="184">
        <v>232</v>
      </c>
      <c r="I172" s="304">
        <v>0</v>
      </c>
      <c r="J172" s="186">
        <f>H172*I172</f>
        <v>0</v>
      </c>
      <c r="AS172" s="122"/>
      <c r="AT172" s="122"/>
      <c r="AX172" s="122"/>
    </row>
    <row r="173" spans="3:50" s="13" customFormat="1">
      <c r="C173" s="293"/>
      <c r="D173" s="273"/>
      <c r="E173" s="418"/>
      <c r="F173" s="422" t="s">
        <v>1457</v>
      </c>
      <c r="G173" s="183"/>
      <c r="H173" s="184"/>
      <c r="I173" s="301"/>
      <c r="J173" s="186"/>
      <c r="AS173" s="122"/>
      <c r="AT173" s="122"/>
      <c r="AX173" s="122"/>
    </row>
    <row r="174" spans="3:50" s="13" customFormat="1">
      <c r="C174" s="293"/>
      <c r="D174" s="273"/>
      <c r="E174" s="418">
        <v>1116</v>
      </c>
      <c r="F174" s="193" t="s">
        <v>1416</v>
      </c>
      <c r="G174" s="183" t="s">
        <v>137</v>
      </c>
      <c r="H174" s="184">
        <f>317+(151*0.8)</f>
        <v>437.8</v>
      </c>
      <c r="I174" s="304">
        <v>0</v>
      </c>
      <c r="J174" s="186">
        <f>H174*I174</f>
        <v>0</v>
      </c>
      <c r="AS174" s="122"/>
      <c r="AT174" s="122"/>
      <c r="AX174" s="122"/>
    </row>
    <row r="175" spans="3:50" s="13" customFormat="1" ht="22.5">
      <c r="C175" s="293"/>
      <c r="D175" s="273"/>
      <c r="E175" s="418"/>
      <c r="F175" s="422" t="s">
        <v>1417</v>
      </c>
      <c r="G175" s="183"/>
      <c r="H175" s="184"/>
      <c r="I175" s="301"/>
      <c r="J175" s="186"/>
      <c r="AS175" s="122"/>
      <c r="AT175" s="122"/>
      <c r="AX175" s="122"/>
    </row>
    <row r="176" spans="3:50" s="13" customFormat="1">
      <c r="C176" s="293"/>
      <c r="D176" s="273"/>
      <c r="E176" s="418">
        <v>1117</v>
      </c>
      <c r="F176" s="193" t="s">
        <v>1418</v>
      </c>
      <c r="G176" s="183" t="s">
        <v>137</v>
      </c>
      <c r="H176" s="184">
        <v>15</v>
      </c>
      <c r="I176" s="304">
        <v>0</v>
      </c>
      <c r="J176" s="186">
        <f>H176*I176</f>
        <v>0</v>
      </c>
      <c r="AS176" s="122"/>
      <c r="AT176" s="122"/>
      <c r="AX176" s="122"/>
    </row>
    <row r="177" spans="3:50" s="13" customFormat="1">
      <c r="C177" s="293"/>
      <c r="D177" s="273"/>
      <c r="E177" s="418">
        <v>1118</v>
      </c>
      <c r="F177" s="193" t="s">
        <v>1419</v>
      </c>
      <c r="G177" s="183" t="s">
        <v>127</v>
      </c>
      <c r="H177" s="183">
        <v>640</v>
      </c>
      <c r="I177" s="304">
        <v>0</v>
      </c>
      <c r="J177" s="186">
        <f>H177*I177</f>
        <v>0</v>
      </c>
      <c r="AS177" s="122"/>
      <c r="AT177" s="122"/>
      <c r="AX177" s="122"/>
    </row>
    <row r="178" spans="3:50" s="13" customFormat="1">
      <c r="C178" s="293"/>
      <c r="D178" s="273"/>
      <c r="E178" s="418">
        <v>1119</v>
      </c>
      <c r="F178" s="193" t="s">
        <v>1307</v>
      </c>
      <c r="G178" s="183" t="s">
        <v>137</v>
      </c>
      <c r="H178" s="184">
        <f>(154*0.1*0.8)+(8.15*0.1*0.8)</f>
        <v>12.972000000000001</v>
      </c>
      <c r="I178" s="304">
        <v>0</v>
      </c>
      <c r="J178" s="186">
        <f t="shared" ref="J178:J215" si="1">H178*I178</f>
        <v>0</v>
      </c>
      <c r="AS178" s="122"/>
      <c r="AT178" s="122"/>
      <c r="AX178" s="122"/>
    </row>
    <row r="179" spans="3:50" s="13" customFormat="1">
      <c r="C179" s="293"/>
      <c r="D179" s="273"/>
      <c r="E179" s="418">
        <v>1120</v>
      </c>
      <c r="F179" s="193" t="s">
        <v>1308</v>
      </c>
      <c r="G179" s="183" t="s">
        <v>137</v>
      </c>
      <c r="H179" s="184">
        <f>0.8*0.4*(145+81.5)</f>
        <v>72.480000000000018</v>
      </c>
      <c r="I179" s="304">
        <v>0</v>
      </c>
      <c r="J179" s="186">
        <f t="shared" si="1"/>
        <v>0</v>
      </c>
      <c r="AS179" s="122"/>
      <c r="AT179" s="122"/>
      <c r="AX179" s="122"/>
    </row>
    <row r="180" spans="3:50" s="13" customFormat="1">
      <c r="C180" s="293"/>
      <c r="D180" s="273"/>
      <c r="E180" s="418">
        <v>1121</v>
      </c>
      <c r="F180" s="193" t="s">
        <v>1309</v>
      </c>
      <c r="G180" s="183" t="s">
        <v>137</v>
      </c>
      <c r="H180" s="184">
        <f>H174+H176-H178-H179-(H171*0.15)</f>
        <v>319.34800000000001</v>
      </c>
      <c r="I180" s="304">
        <v>0</v>
      </c>
      <c r="J180" s="186">
        <f>H180*I180</f>
        <v>0</v>
      </c>
      <c r="AS180" s="122"/>
      <c r="AT180" s="122"/>
      <c r="AX180" s="122"/>
    </row>
    <row r="181" spans="3:50" s="13" customFormat="1">
      <c r="C181" s="293"/>
      <c r="D181" s="273"/>
      <c r="E181" s="418">
        <v>1122</v>
      </c>
      <c r="F181" s="193" t="s">
        <v>1310</v>
      </c>
      <c r="G181" s="183" t="s">
        <v>137</v>
      </c>
      <c r="H181" s="184">
        <f>H174-H180</f>
        <v>118.452</v>
      </c>
      <c r="I181" s="304">
        <v>0</v>
      </c>
      <c r="J181" s="186">
        <f>H181*I181</f>
        <v>0</v>
      </c>
      <c r="AS181" s="122"/>
      <c r="AT181" s="122"/>
      <c r="AX181" s="122"/>
    </row>
    <row r="182" spans="3:50" s="13" customFormat="1">
      <c r="C182" s="293"/>
      <c r="D182" s="273"/>
      <c r="E182" s="418">
        <v>1123</v>
      </c>
      <c r="F182" s="193" t="s">
        <v>1420</v>
      </c>
      <c r="G182" s="183" t="s">
        <v>137</v>
      </c>
      <c r="H182" s="184">
        <f>H172*0.15</f>
        <v>34.799999999999997</v>
      </c>
      <c r="I182" s="304">
        <v>0</v>
      </c>
      <c r="J182" s="186">
        <f>H182*I182</f>
        <v>0</v>
      </c>
      <c r="AS182" s="122"/>
      <c r="AT182" s="122"/>
      <c r="AX182" s="122"/>
    </row>
    <row r="183" spans="3:50" s="13" customFormat="1">
      <c r="C183" s="293"/>
      <c r="D183" s="273"/>
      <c r="E183" s="418"/>
      <c r="F183" s="194"/>
      <c r="G183" s="195"/>
      <c r="H183" s="196"/>
      <c r="I183" s="302"/>
      <c r="J183" s="197"/>
      <c r="AS183" s="122"/>
      <c r="AT183" s="122"/>
      <c r="AX183" s="122"/>
    </row>
    <row r="184" spans="3:50" s="13" customFormat="1">
      <c r="C184" s="293"/>
      <c r="D184" s="273"/>
      <c r="E184" s="418"/>
      <c r="F184" s="182" t="s">
        <v>1421</v>
      </c>
      <c r="G184" s="189"/>
      <c r="H184" s="190"/>
      <c r="I184" s="303"/>
      <c r="J184" s="186"/>
      <c r="AS184" s="122"/>
      <c r="AT184" s="122"/>
      <c r="AX184" s="122"/>
    </row>
    <row r="185" spans="3:50" s="13" customFormat="1">
      <c r="C185" s="293"/>
      <c r="D185" s="273"/>
      <c r="E185" s="418">
        <v>1124</v>
      </c>
      <c r="F185" s="193" t="s">
        <v>1422</v>
      </c>
      <c r="G185" s="183" t="s">
        <v>184</v>
      </c>
      <c r="H185" s="184">
        <v>8</v>
      </c>
      <c r="I185" s="304">
        <v>0</v>
      </c>
      <c r="J185" s="186">
        <f t="shared" si="1"/>
        <v>0</v>
      </c>
      <c r="AS185" s="122"/>
      <c r="AT185" s="122"/>
      <c r="AX185" s="122"/>
    </row>
    <row r="186" spans="3:50" s="13" customFormat="1" ht="22.5">
      <c r="C186" s="293"/>
      <c r="D186" s="273"/>
      <c r="E186" s="418">
        <v>1125</v>
      </c>
      <c r="F186" s="424" t="s">
        <v>1655</v>
      </c>
      <c r="G186" s="183" t="s">
        <v>184</v>
      </c>
      <c r="H186" s="184">
        <v>149.5</v>
      </c>
      <c r="I186" s="304">
        <v>0</v>
      </c>
      <c r="J186" s="186">
        <f t="shared" si="1"/>
        <v>0</v>
      </c>
      <c r="AS186" s="122"/>
      <c r="AT186" s="122"/>
      <c r="AX186" s="122"/>
    </row>
    <row r="187" spans="3:50" s="13" customFormat="1">
      <c r="C187" s="293"/>
      <c r="D187" s="273"/>
      <c r="E187" s="418">
        <v>1126</v>
      </c>
      <c r="F187" s="193" t="s">
        <v>1423</v>
      </c>
      <c r="G187" s="183" t="s">
        <v>181</v>
      </c>
      <c r="H187" s="184">
        <v>4</v>
      </c>
      <c r="I187" s="304">
        <v>0</v>
      </c>
      <c r="J187" s="186">
        <f t="shared" si="1"/>
        <v>0</v>
      </c>
      <c r="AS187" s="122"/>
      <c r="AT187" s="122"/>
      <c r="AX187" s="122"/>
    </row>
    <row r="188" spans="3:50" s="13" customFormat="1">
      <c r="C188" s="293"/>
      <c r="D188" s="273"/>
      <c r="E188" s="418">
        <v>1127</v>
      </c>
      <c r="F188" s="193" t="s">
        <v>1424</v>
      </c>
      <c r="G188" s="183" t="s">
        <v>184</v>
      </c>
      <c r="H188" s="184">
        <v>2</v>
      </c>
      <c r="I188" s="304">
        <v>0</v>
      </c>
      <c r="J188" s="186">
        <f t="shared" si="1"/>
        <v>0</v>
      </c>
      <c r="AS188" s="122"/>
      <c r="AT188" s="122"/>
      <c r="AX188" s="122"/>
    </row>
    <row r="189" spans="3:50" s="13" customFormat="1">
      <c r="C189" s="293"/>
      <c r="D189" s="273"/>
      <c r="E189" s="418">
        <v>1128</v>
      </c>
      <c r="F189" s="193" t="s">
        <v>1425</v>
      </c>
      <c r="G189" s="183" t="s">
        <v>181</v>
      </c>
      <c r="H189" s="184">
        <v>2</v>
      </c>
      <c r="I189" s="304">
        <v>0</v>
      </c>
      <c r="J189" s="186">
        <f t="shared" si="1"/>
        <v>0</v>
      </c>
      <c r="AS189" s="122"/>
      <c r="AT189" s="122"/>
      <c r="AX189" s="122"/>
    </row>
    <row r="190" spans="3:50" s="13" customFormat="1">
      <c r="C190" s="293"/>
      <c r="D190" s="273"/>
      <c r="E190" s="418"/>
      <c r="F190" s="193"/>
      <c r="G190" s="183"/>
      <c r="H190" s="184"/>
      <c r="I190" s="301"/>
      <c r="J190" s="186"/>
      <c r="AS190" s="122"/>
      <c r="AT190" s="122"/>
      <c r="AX190" s="122"/>
    </row>
    <row r="191" spans="3:50" s="13" customFormat="1">
      <c r="C191" s="293"/>
      <c r="D191" s="273"/>
      <c r="E191" s="418"/>
      <c r="F191" s="182" t="s">
        <v>1398</v>
      </c>
      <c r="G191" s="183"/>
      <c r="H191" s="184"/>
      <c r="I191" s="301"/>
      <c r="J191" s="186"/>
      <c r="AS191" s="122"/>
      <c r="AT191" s="122"/>
      <c r="AX191" s="122"/>
    </row>
    <row r="192" spans="3:50" s="13" customFormat="1">
      <c r="C192" s="293"/>
      <c r="D192" s="273"/>
      <c r="E192" s="418">
        <v>1129</v>
      </c>
      <c r="F192" s="193" t="s">
        <v>1426</v>
      </c>
      <c r="G192" s="183" t="s">
        <v>181</v>
      </c>
      <c r="H192" s="184">
        <v>3</v>
      </c>
      <c r="I192" s="304">
        <v>0</v>
      </c>
      <c r="J192" s="186">
        <f t="shared" si="1"/>
        <v>0</v>
      </c>
      <c r="AS192" s="122"/>
      <c r="AT192" s="122"/>
      <c r="AX192" s="122"/>
    </row>
    <row r="193" spans="3:50" s="13" customFormat="1">
      <c r="C193" s="293"/>
      <c r="D193" s="273"/>
      <c r="E193" s="418">
        <v>1130</v>
      </c>
      <c r="F193" s="193" t="s">
        <v>1427</v>
      </c>
      <c r="G193" s="183" t="s">
        <v>181</v>
      </c>
      <c r="H193" s="184">
        <v>3</v>
      </c>
      <c r="I193" s="304">
        <v>0</v>
      </c>
      <c r="J193" s="186">
        <f t="shared" si="1"/>
        <v>0</v>
      </c>
      <c r="AS193" s="122"/>
      <c r="AT193" s="122"/>
      <c r="AX193" s="122"/>
    </row>
    <row r="194" spans="3:50" s="13" customFormat="1">
      <c r="C194" s="293"/>
      <c r="D194" s="273"/>
      <c r="E194" s="418">
        <v>1131</v>
      </c>
      <c r="F194" s="193" t="s">
        <v>1428</v>
      </c>
      <c r="G194" s="183" t="s">
        <v>181</v>
      </c>
      <c r="H194" s="184">
        <v>2</v>
      </c>
      <c r="I194" s="304">
        <v>0</v>
      </c>
      <c r="J194" s="186">
        <f t="shared" si="1"/>
        <v>0</v>
      </c>
      <c r="AS194" s="122"/>
      <c r="AT194" s="122"/>
      <c r="AX194" s="122"/>
    </row>
    <row r="195" spans="3:50" s="13" customFormat="1">
      <c r="C195" s="293"/>
      <c r="D195" s="273"/>
      <c r="E195" s="418">
        <v>1132</v>
      </c>
      <c r="F195" s="193" t="s">
        <v>1429</v>
      </c>
      <c r="G195" s="183" t="s">
        <v>181</v>
      </c>
      <c r="H195" s="184">
        <v>1</v>
      </c>
      <c r="I195" s="304">
        <v>0</v>
      </c>
      <c r="J195" s="186">
        <f t="shared" si="1"/>
        <v>0</v>
      </c>
      <c r="AS195" s="122"/>
      <c r="AT195" s="122"/>
      <c r="AX195" s="122"/>
    </row>
    <row r="196" spans="3:50" s="13" customFormat="1">
      <c r="C196" s="293"/>
      <c r="D196" s="273"/>
      <c r="E196" s="418">
        <v>1133</v>
      </c>
      <c r="F196" s="193" t="s">
        <v>1430</v>
      </c>
      <c r="G196" s="183" t="s">
        <v>181</v>
      </c>
      <c r="H196" s="184">
        <v>1</v>
      </c>
      <c r="I196" s="304">
        <v>0</v>
      </c>
      <c r="J196" s="186">
        <f t="shared" si="1"/>
        <v>0</v>
      </c>
      <c r="AS196" s="122"/>
      <c r="AT196" s="122"/>
      <c r="AX196" s="122"/>
    </row>
    <row r="197" spans="3:50" s="13" customFormat="1">
      <c r="C197" s="293"/>
      <c r="D197" s="273"/>
      <c r="E197" s="418">
        <v>1134</v>
      </c>
      <c r="F197" s="193" t="s">
        <v>1431</v>
      </c>
      <c r="G197" s="183" t="s">
        <v>181</v>
      </c>
      <c r="H197" s="184">
        <v>1</v>
      </c>
      <c r="I197" s="304">
        <v>0</v>
      </c>
      <c r="J197" s="186">
        <f t="shared" si="1"/>
        <v>0</v>
      </c>
      <c r="AS197" s="122"/>
      <c r="AT197" s="122"/>
      <c r="AX197" s="122"/>
    </row>
    <row r="198" spans="3:50" s="13" customFormat="1">
      <c r="C198" s="293"/>
      <c r="D198" s="273"/>
      <c r="E198" s="418">
        <v>1135</v>
      </c>
      <c r="F198" s="193" t="s">
        <v>1432</v>
      </c>
      <c r="G198" s="183" t="s">
        <v>181</v>
      </c>
      <c r="H198" s="184">
        <v>1</v>
      </c>
      <c r="I198" s="304">
        <v>0</v>
      </c>
      <c r="J198" s="186">
        <f t="shared" si="1"/>
        <v>0</v>
      </c>
      <c r="AS198" s="122"/>
      <c r="AT198" s="122"/>
      <c r="AX198" s="122"/>
    </row>
    <row r="199" spans="3:50" s="13" customFormat="1">
      <c r="C199" s="293"/>
      <c r="D199" s="273"/>
      <c r="E199" s="418">
        <v>1136</v>
      </c>
      <c r="F199" s="193" t="s">
        <v>1433</v>
      </c>
      <c r="G199" s="183" t="s">
        <v>181</v>
      </c>
      <c r="H199" s="184">
        <v>1</v>
      </c>
      <c r="I199" s="304">
        <v>0</v>
      </c>
      <c r="J199" s="186">
        <f t="shared" si="1"/>
        <v>0</v>
      </c>
      <c r="AS199" s="122"/>
      <c r="AT199" s="122"/>
      <c r="AX199" s="122"/>
    </row>
    <row r="200" spans="3:50" s="13" customFormat="1">
      <c r="C200" s="293"/>
      <c r="D200" s="273"/>
      <c r="E200" s="418">
        <v>1137</v>
      </c>
      <c r="F200" s="193" t="s">
        <v>1434</v>
      </c>
      <c r="G200" s="183" t="s">
        <v>181</v>
      </c>
      <c r="H200" s="184">
        <v>1</v>
      </c>
      <c r="I200" s="304">
        <v>0</v>
      </c>
      <c r="J200" s="186">
        <f t="shared" si="1"/>
        <v>0</v>
      </c>
      <c r="AS200" s="122"/>
      <c r="AT200" s="122"/>
      <c r="AX200" s="122"/>
    </row>
    <row r="201" spans="3:50" s="13" customFormat="1">
      <c r="C201" s="293"/>
      <c r="D201" s="273"/>
      <c r="E201" s="418">
        <v>1138</v>
      </c>
      <c r="F201" s="193" t="s">
        <v>1435</v>
      </c>
      <c r="G201" s="183" t="s">
        <v>166</v>
      </c>
      <c r="H201" s="184">
        <v>1</v>
      </c>
      <c r="I201" s="304">
        <v>0</v>
      </c>
      <c r="J201" s="186">
        <f t="shared" si="1"/>
        <v>0</v>
      </c>
      <c r="AS201" s="122"/>
      <c r="AT201" s="122"/>
      <c r="AX201" s="122"/>
    </row>
    <row r="202" spans="3:50" s="13" customFormat="1">
      <c r="C202" s="293"/>
      <c r="D202" s="273"/>
      <c r="E202" s="418">
        <v>1139</v>
      </c>
      <c r="F202" s="193" t="s">
        <v>1436</v>
      </c>
      <c r="G202" s="183" t="s">
        <v>166</v>
      </c>
      <c r="H202" s="184">
        <v>1</v>
      </c>
      <c r="I202" s="304">
        <v>0</v>
      </c>
      <c r="J202" s="186">
        <f t="shared" si="1"/>
        <v>0</v>
      </c>
      <c r="AS202" s="122"/>
      <c r="AT202" s="122"/>
      <c r="AX202" s="122"/>
    </row>
    <row r="203" spans="3:50" s="13" customFormat="1">
      <c r="C203" s="293"/>
      <c r="D203" s="273"/>
      <c r="E203" s="418"/>
      <c r="F203" s="194"/>
      <c r="G203" s="195"/>
      <c r="H203" s="196"/>
      <c r="I203" s="302"/>
      <c r="J203" s="197"/>
      <c r="AS203" s="122"/>
      <c r="AT203" s="122"/>
      <c r="AX203" s="122"/>
    </row>
    <row r="204" spans="3:50" s="13" customFormat="1">
      <c r="C204" s="293"/>
      <c r="D204" s="273"/>
      <c r="E204" s="418"/>
      <c r="F204" s="182" t="s">
        <v>1437</v>
      </c>
      <c r="G204" s="189"/>
      <c r="H204" s="190"/>
      <c r="I204" s="303"/>
      <c r="J204" s="186"/>
      <c r="AS204" s="122"/>
      <c r="AT204" s="122"/>
      <c r="AX204" s="122"/>
    </row>
    <row r="205" spans="3:50" s="13" customFormat="1" ht="22.5">
      <c r="C205" s="293"/>
      <c r="D205" s="273"/>
      <c r="E205" s="418">
        <v>1140</v>
      </c>
      <c r="F205" s="193" t="s">
        <v>1438</v>
      </c>
      <c r="G205" s="183" t="s">
        <v>166</v>
      </c>
      <c r="H205" s="184">
        <v>2</v>
      </c>
      <c r="I205" s="304">
        <v>0</v>
      </c>
      <c r="J205" s="186">
        <f t="shared" si="1"/>
        <v>0</v>
      </c>
      <c r="AS205" s="122"/>
      <c r="AT205" s="122"/>
      <c r="AX205" s="122"/>
    </row>
    <row r="206" spans="3:50" s="13" customFormat="1" ht="22.5">
      <c r="C206" s="293"/>
      <c r="D206" s="273"/>
      <c r="E206" s="418">
        <v>1141</v>
      </c>
      <c r="F206" s="193" t="s">
        <v>1439</v>
      </c>
      <c r="G206" s="183" t="s">
        <v>166</v>
      </c>
      <c r="H206" s="184">
        <v>1</v>
      </c>
      <c r="I206" s="304">
        <v>0</v>
      </c>
      <c r="J206" s="186">
        <f t="shared" si="1"/>
        <v>0</v>
      </c>
      <c r="AS206" s="122"/>
      <c r="AT206" s="122"/>
      <c r="AX206" s="122"/>
    </row>
    <row r="207" spans="3:50" s="13" customFormat="1" ht="22.5">
      <c r="C207" s="293"/>
      <c r="D207" s="273"/>
      <c r="E207" s="418">
        <v>1142</v>
      </c>
      <c r="F207" s="193" t="s">
        <v>1458</v>
      </c>
      <c r="G207" s="183" t="s">
        <v>181</v>
      </c>
      <c r="H207" s="184">
        <v>3</v>
      </c>
      <c r="I207" s="304">
        <v>0</v>
      </c>
      <c r="J207" s="186">
        <f t="shared" si="1"/>
        <v>0</v>
      </c>
      <c r="AS207" s="122"/>
      <c r="AT207" s="122"/>
      <c r="AX207" s="122"/>
    </row>
    <row r="208" spans="3:50" s="13" customFormat="1">
      <c r="C208" s="293"/>
      <c r="D208" s="273"/>
      <c r="E208" s="418"/>
      <c r="F208" s="193"/>
      <c r="G208" s="183"/>
      <c r="H208" s="184"/>
      <c r="I208" s="301"/>
      <c r="J208" s="186"/>
      <c r="AS208" s="122"/>
      <c r="AT208" s="122"/>
      <c r="AX208" s="122"/>
    </row>
    <row r="209" spans="3:50" s="13" customFormat="1">
      <c r="C209" s="293"/>
      <c r="D209" s="273"/>
      <c r="E209" s="418"/>
      <c r="F209" s="182" t="s">
        <v>1338</v>
      </c>
      <c r="G209" s="189"/>
      <c r="H209" s="190"/>
      <c r="I209" s="303"/>
      <c r="J209" s="186"/>
      <c r="AS209" s="122"/>
      <c r="AT209" s="122"/>
      <c r="AX209" s="122"/>
    </row>
    <row r="210" spans="3:50" s="13" customFormat="1">
      <c r="C210" s="293"/>
      <c r="D210" s="273"/>
      <c r="E210" s="418">
        <v>1143</v>
      </c>
      <c r="F210" s="193" t="s">
        <v>1409</v>
      </c>
      <c r="G210" s="183" t="s">
        <v>130</v>
      </c>
      <c r="H210" s="184">
        <f>H186</f>
        <v>149.5</v>
      </c>
      <c r="I210" s="304">
        <v>0</v>
      </c>
      <c r="J210" s="186">
        <f>H210*I210</f>
        <v>0</v>
      </c>
      <c r="AS210" s="122"/>
      <c r="AT210" s="122"/>
      <c r="AX210" s="122"/>
    </row>
    <row r="211" spans="3:50" s="13" customFormat="1">
      <c r="C211" s="293"/>
      <c r="D211" s="273"/>
      <c r="E211" s="418">
        <v>1144</v>
      </c>
      <c r="F211" s="193" t="s">
        <v>1410</v>
      </c>
      <c r="G211" s="183" t="s">
        <v>130</v>
      </c>
      <c r="H211" s="184">
        <f>H186</f>
        <v>149.5</v>
      </c>
      <c r="I211" s="304">
        <v>0</v>
      </c>
      <c r="J211" s="186">
        <f>H211*I211</f>
        <v>0</v>
      </c>
      <c r="AS211" s="122"/>
      <c r="AT211" s="122"/>
      <c r="AX211" s="122"/>
    </row>
    <row r="212" spans="3:50" s="13" customFormat="1">
      <c r="C212" s="293"/>
      <c r="D212" s="273"/>
      <c r="E212" s="418">
        <v>1145</v>
      </c>
      <c r="F212" s="193" t="s">
        <v>1440</v>
      </c>
      <c r="G212" s="183" t="s">
        <v>184</v>
      </c>
      <c r="H212" s="184">
        <f>H185</f>
        <v>8</v>
      </c>
      <c r="I212" s="304">
        <v>0</v>
      </c>
      <c r="J212" s="186">
        <f t="shared" si="1"/>
        <v>0</v>
      </c>
      <c r="AS212" s="122"/>
      <c r="AT212" s="122"/>
      <c r="AX212" s="122"/>
    </row>
    <row r="213" spans="3:50" s="13" customFormat="1">
      <c r="C213" s="293"/>
      <c r="D213" s="273"/>
      <c r="E213" s="418">
        <v>1146</v>
      </c>
      <c r="F213" s="193" t="s">
        <v>1441</v>
      </c>
      <c r="G213" s="183" t="s">
        <v>166</v>
      </c>
      <c r="H213" s="184">
        <v>2</v>
      </c>
      <c r="I213" s="304">
        <v>0</v>
      </c>
      <c r="J213" s="186">
        <f t="shared" si="1"/>
        <v>0</v>
      </c>
      <c r="AS213" s="122"/>
      <c r="AT213" s="122"/>
      <c r="AX213" s="122"/>
    </row>
    <row r="214" spans="3:50" s="13" customFormat="1">
      <c r="C214" s="293"/>
      <c r="D214" s="273"/>
      <c r="E214" s="418">
        <v>1147</v>
      </c>
      <c r="F214" s="193" t="s">
        <v>1442</v>
      </c>
      <c r="G214" s="183" t="s">
        <v>130</v>
      </c>
      <c r="H214" s="184">
        <f>H186</f>
        <v>149.5</v>
      </c>
      <c r="I214" s="304">
        <v>0</v>
      </c>
      <c r="J214" s="186">
        <f>H214*I214</f>
        <v>0</v>
      </c>
      <c r="AS214" s="122"/>
      <c r="AT214" s="122"/>
      <c r="AX214" s="122"/>
    </row>
    <row r="215" spans="3:50" s="13" customFormat="1">
      <c r="C215" s="293"/>
      <c r="D215" s="273"/>
      <c r="E215" s="418">
        <v>1148</v>
      </c>
      <c r="F215" s="193" t="s">
        <v>1443</v>
      </c>
      <c r="G215" s="183" t="s">
        <v>225</v>
      </c>
      <c r="H215" s="184">
        <v>16</v>
      </c>
      <c r="I215" s="304">
        <v>0</v>
      </c>
      <c r="J215" s="186">
        <f t="shared" si="1"/>
        <v>0</v>
      </c>
      <c r="AS215" s="122"/>
      <c r="AT215" s="122"/>
      <c r="AX215" s="122"/>
    </row>
    <row r="216" spans="3:50" s="13" customFormat="1">
      <c r="C216" s="293"/>
      <c r="D216" s="273"/>
      <c r="E216" s="418"/>
      <c r="F216" s="193"/>
      <c r="G216" s="183"/>
      <c r="H216" s="183"/>
      <c r="I216" s="301"/>
      <c r="J216" s="186"/>
      <c r="AS216" s="122"/>
      <c r="AT216" s="122"/>
      <c r="AX216" s="122"/>
    </row>
    <row r="217" spans="3:50" s="13" customFormat="1">
      <c r="C217" s="293"/>
      <c r="D217" s="273"/>
      <c r="E217" s="418"/>
      <c r="F217" s="538" t="s">
        <v>230</v>
      </c>
      <c r="G217" s="538"/>
      <c r="H217" s="538"/>
      <c r="I217" s="303"/>
      <c r="J217" s="192">
        <f>SUM(J171:J215)</f>
        <v>0</v>
      </c>
      <c r="AS217" s="122"/>
      <c r="AT217" s="122"/>
      <c r="AX217" s="122"/>
    </row>
    <row r="218" spans="3:50" s="13" customFormat="1">
      <c r="C218" s="293"/>
      <c r="D218" s="273"/>
      <c r="E218" s="423"/>
      <c r="F218" s="199"/>
      <c r="G218" s="199"/>
      <c r="H218" s="199"/>
      <c r="I218" s="200"/>
      <c r="J218" s="201"/>
      <c r="AS218" s="122"/>
      <c r="AT218" s="122"/>
      <c r="AX218" s="122"/>
    </row>
    <row r="219" spans="3:50" s="13" customFormat="1">
      <c r="C219" s="293"/>
      <c r="D219" s="273"/>
      <c r="E219" s="423"/>
      <c r="F219" s="202" t="s">
        <v>1341</v>
      </c>
      <c r="G219" s="208"/>
      <c r="H219" s="208"/>
      <c r="I219" s="208"/>
      <c r="J219" s="208"/>
      <c r="AS219" s="122"/>
      <c r="AT219" s="122"/>
      <c r="AX219" s="122"/>
    </row>
    <row r="220" spans="3:50" s="13" customFormat="1">
      <c r="C220" s="293"/>
      <c r="D220" s="273"/>
      <c r="E220" s="423"/>
      <c r="F220" s="202"/>
      <c r="G220" s="208"/>
      <c r="H220" s="208"/>
      <c r="I220" s="208"/>
      <c r="J220" s="208"/>
      <c r="AS220" s="122"/>
      <c r="AT220" s="122"/>
      <c r="AX220" s="122"/>
    </row>
    <row r="221" spans="3:50" s="13" customFormat="1">
      <c r="C221" s="293"/>
      <c r="D221" s="273"/>
      <c r="E221" s="423"/>
      <c r="F221" s="204" t="s">
        <v>1342</v>
      </c>
      <c r="G221" s="204"/>
      <c r="H221" s="205"/>
      <c r="I221" s="205"/>
      <c r="J221" s="205"/>
      <c r="AS221" s="122"/>
      <c r="AT221" s="122"/>
      <c r="AX221" s="122"/>
    </row>
    <row r="222" spans="3:50" s="13" customFormat="1">
      <c r="C222" s="293"/>
      <c r="D222" s="273"/>
      <c r="E222" s="423"/>
      <c r="F222" s="206" t="s">
        <v>1343</v>
      </c>
      <c r="G222" s="206"/>
      <c r="H222" s="206"/>
      <c r="I222" s="206"/>
      <c r="J222" s="206"/>
      <c r="AS222" s="122"/>
      <c r="AT222" s="122"/>
      <c r="AX222" s="122"/>
    </row>
    <row r="223" spans="3:50" s="13" customFormat="1">
      <c r="C223" s="293"/>
      <c r="D223" s="273"/>
      <c r="E223" s="423"/>
      <c r="F223" s="204" t="s">
        <v>1344</v>
      </c>
      <c r="G223" s="205"/>
      <c r="H223" s="205"/>
      <c r="I223" s="205"/>
      <c r="J223" s="205"/>
      <c r="AS223" s="122"/>
      <c r="AT223" s="122"/>
      <c r="AX223" s="122"/>
    </row>
    <row r="224" spans="3:50" s="13" customFormat="1">
      <c r="C224" s="293"/>
      <c r="D224" s="273"/>
      <c r="E224" s="423"/>
      <c r="F224" s="206" t="s">
        <v>1345</v>
      </c>
      <c r="G224" s="206"/>
      <c r="H224" s="206"/>
      <c r="I224" s="206"/>
      <c r="J224" s="206"/>
      <c r="AS224" s="122"/>
      <c r="AT224" s="122"/>
      <c r="AX224" s="122"/>
    </row>
    <row r="225" spans="3:50" s="13" customFormat="1">
      <c r="C225" s="293"/>
      <c r="D225" s="273"/>
      <c r="E225" s="423"/>
      <c r="F225" s="204" t="s">
        <v>1346</v>
      </c>
      <c r="G225" s="205"/>
      <c r="H225" s="205"/>
      <c r="I225" s="205"/>
      <c r="J225" s="205"/>
      <c r="AS225" s="122"/>
      <c r="AT225" s="122"/>
      <c r="AX225" s="122"/>
    </row>
    <row r="226" spans="3:50" s="13" customFormat="1">
      <c r="C226" s="293"/>
      <c r="D226" s="273"/>
      <c r="E226" s="423"/>
      <c r="F226" s="204" t="s">
        <v>1347</v>
      </c>
      <c r="G226" s="208"/>
      <c r="H226" s="208"/>
      <c r="I226" s="208"/>
      <c r="J226" s="208"/>
      <c r="AS226" s="122"/>
      <c r="AT226" s="122"/>
      <c r="AX226" s="122"/>
    </row>
    <row r="227" spans="3:50" s="13" customFormat="1">
      <c r="C227" s="293"/>
      <c r="D227" s="273"/>
      <c r="E227" s="423"/>
      <c r="F227" s="204" t="s">
        <v>1348</v>
      </c>
      <c r="G227" s="208"/>
      <c r="H227" s="208"/>
      <c r="I227" s="208"/>
      <c r="J227" s="208"/>
      <c r="AS227" s="122"/>
      <c r="AT227" s="122"/>
      <c r="AX227" s="122"/>
    </row>
    <row r="229" spans="3:50" ht="11.25" customHeight="1">
      <c r="E229" s="418"/>
      <c r="F229" s="182" t="s">
        <v>1640</v>
      </c>
      <c r="G229" s="183"/>
      <c r="H229" s="184"/>
      <c r="I229" s="301"/>
      <c r="J229" s="186"/>
      <c r="K229" s="268"/>
    </row>
    <row r="230" spans="3:50" ht="11.25" customHeight="1">
      <c r="E230" s="418"/>
      <c r="F230" s="182" t="s">
        <v>1305</v>
      </c>
      <c r="G230" s="182"/>
      <c r="H230" s="363"/>
      <c r="I230" s="265"/>
      <c r="J230" s="348"/>
      <c r="K230" s="266"/>
    </row>
    <row r="231" spans="3:50" ht="11.25" customHeight="1">
      <c r="E231" s="418">
        <v>1149</v>
      </c>
      <c r="F231" s="193" t="s">
        <v>1414</v>
      </c>
      <c r="G231" s="183" t="s">
        <v>184</v>
      </c>
      <c r="H231" s="364">
        <v>320</v>
      </c>
      <c r="I231" s="304">
        <v>0</v>
      </c>
      <c r="J231" s="348">
        <f t="shared" ref="J231:J232" si="2">H231*I231</f>
        <v>0</v>
      </c>
      <c r="K231" s="266"/>
    </row>
    <row r="232" spans="3:50" ht="11.25" customHeight="1">
      <c r="E232" s="418">
        <v>1150</v>
      </c>
      <c r="F232" s="193" t="s">
        <v>1415</v>
      </c>
      <c r="G232" s="183" t="s">
        <v>127</v>
      </c>
      <c r="H232" s="364">
        <v>79.86</v>
      </c>
      <c r="I232" s="304">
        <v>0</v>
      </c>
      <c r="J232" s="348">
        <f t="shared" si="2"/>
        <v>0</v>
      </c>
      <c r="K232" s="266"/>
    </row>
    <row r="233" spans="3:50" ht="11.25" customHeight="1">
      <c r="E233" s="418"/>
      <c r="F233" s="422" t="s">
        <v>1636</v>
      </c>
      <c r="G233" s="183"/>
      <c r="H233" s="364"/>
      <c r="I233" s="352"/>
      <c r="J233" s="348"/>
      <c r="K233" s="266"/>
    </row>
    <row r="234" spans="3:50" ht="11.25" customHeight="1">
      <c r="E234" s="418">
        <v>1151</v>
      </c>
      <c r="F234" s="193" t="s">
        <v>1416</v>
      </c>
      <c r="G234" s="183" t="s">
        <v>137</v>
      </c>
      <c r="H234" s="364">
        <v>188.83</v>
      </c>
      <c r="I234" s="304">
        <v>0</v>
      </c>
      <c r="J234" s="348">
        <f t="shared" ref="J234" si="3">H234*I234</f>
        <v>0</v>
      </c>
      <c r="K234" s="266"/>
    </row>
    <row r="235" spans="3:50" ht="11.25" customHeight="1">
      <c r="E235" s="418"/>
      <c r="F235" s="422" t="s">
        <v>1637</v>
      </c>
      <c r="G235" s="183"/>
      <c r="H235" s="364"/>
      <c r="I235" s="352"/>
      <c r="J235" s="348"/>
      <c r="K235" s="266"/>
    </row>
    <row r="236" spans="3:50" ht="11.25" customHeight="1">
      <c r="E236" s="418">
        <v>1152</v>
      </c>
      <c r="F236" s="193" t="s">
        <v>1418</v>
      </c>
      <c r="G236" s="183" t="s">
        <v>137</v>
      </c>
      <c r="H236" s="364">
        <v>6.46</v>
      </c>
      <c r="I236" s="304">
        <v>0</v>
      </c>
      <c r="J236" s="348">
        <f t="shared" ref="J236:J242" si="4">H236*I236</f>
        <v>0</v>
      </c>
      <c r="K236" s="266"/>
    </row>
    <row r="237" spans="3:50" ht="11.25" customHeight="1">
      <c r="E237" s="418">
        <v>1153</v>
      </c>
      <c r="F237" s="193" t="s">
        <v>1419</v>
      </c>
      <c r="G237" s="183" t="s">
        <v>127</v>
      </c>
      <c r="H237" s="364">
        <v>276.04000000000002</v>
      </c>
      <c r="I237" s="304">
        <v>0</v>
      </c>
      <c r="J237" s="348">
        <f t="shared" si="4"/>
        <v>0</v>
      </c>
      <c r="K237" s="266"/>
    </row>
    <row r="238" spans="3:50" ht="11.25" customHeight="1">
      <c r="E238" s="418">
        <v>1154</v>
      </c>
      <c r="F238" s="193" t="s">
        <v>1307</v>
      </c>
      <c r="G238" s="183" t="s">
        <v>137</v>
      </c>
      <c r="H238" s="364">
        <v>3.77</v>
      </c>
      <c r="I238" s="304">
        <v>0</v>
      </c>
      <c r="J238" s="348">
        <f t="shared" si="4"/>
        <v>0</v>
      </c>
      <c r="K238" s="266"/>
    </row>
    <row r="239" spans="3:50" ht="11.25" customHeight="1">
      <c r="E239" s="418">
        <v>1155</v>
      </c>
      <c r="F239" s="193" t="s">
        <v>1308</v>
      </c>
      <c r="G239" s="183" t="s">
        <v>137</v>
      </c>
      <c r="H239" s="364">
        <v>3.77</v>
      </c>
      <c r="I239" s="304">
        <v>0</v>
      </c>
      <c r="J239" s="348">
        <f t="shared" si="4"/>
        <v>0</v>
      </c>
      <c r="K239" s="266"/>
    </row>
    <row r="240" spans="3:50" ht="11.25" customHeight="1">
      <c r="E240" s="418">
        <v>1156</v>
      </c>
      <c r="F240" s="193" t="s">
        <v>1309</v>
      </c>
      <c r="G240" s="183" t="s">
        <v>137</v>
      </c>
      <c r="H240" s="364">
        <f>H234+H236-H238-H239-(H231*0.15)</f>
        <v>139.75</v>
      </c>
      <c r="I240" s="304">
        <v>0</v>
      </c>
      <c r="J240" s="348">
        <f t="shared" si="4"/>
        <v>0</v>
      </c>
      <c r="K240" s="266"/>
    </row>
    <row r="241" spans="2:11" ht="11.25" customHeight="1">
      <c r="E241" s="418">
        <v>1157</v>
      </c>
      <c r="F241" s="193" t="s">
        <v>1310</v>
      </c>
      <c r="G241" s="183" t="s">
        <v>137</v>
      </c>
      <c r="H241" s="364">
        <f>H234-H240</f>
        <v>49.080000000000013</v>
      </c>
      <c r="I241" s="304">
        <v>0</v>
      </c>
      <c r="J241" s="348">
        <f t="shared" si="4"/>
        <v>0</v>
      </c>
      <c r="K241" s="266"/>
    </row>
    <row r="242" spans="2:11" ht="11.25" customHeight="1">
      <c r="E242" s="418">
        <v>1158</v>
      </c>
      <c r="F242" s="193" t="s">
        <v>1420</v>
      </c>
      <c r="G242" s="183" t="s">
        <v>137</v>
      </c>
      <c r="H242" s="364">
        <f>H232*0.15</f>
        <v>11.978999999999999</v>
      </c>
      <c r="I242" s="304">
        <v>0</v>
      </c>
      <c r="J242" s="348">
        <f t="shared" si="4"/>
        <v>0</v>
      </c>
      <c r="K242" s="266"/>
    </row>
    <row r="243" spans="2:11" ht="11.25" customHeight="1">
      <c r="E243" s="418"/>
      <c r="F243" s="193"/>
      <c r="G243" s="183"/>
      <c r="H243" s="364"/>
      <c r="I243" s="352"/>
      <c r="J243" s="348"/>
      <c r="K243" s="266"/>
    </row>
    <row r="244" spans="2:11" ht="11.25" customHeight="1">
      <c r="E244" s="418"/>
      <c r="F244" s="182" t="s">
        <v>1421</v>
      </c>
      <c r="G244" s="363"/>
      <c r="H244" s="364"/>
      <c r="I244" s="352"/>
      <c r="J244" s="348"/>
      <c r="K244" s="266"/>
    </row>
    <row r="245" spans="2:11" ht="11.25" customHeight="1">
      <c r="E245" s="418">
        <v>1159</v>
      </c>
      <c r="F245" s="471" t="s">
        <v>1638</v>
      </c>
      <c r="G245" s="183" t="s">
        <v>130</v>
      </c>
      <c r="H245" s="364">
        <f>H234*2</f>
        <v>377.66</v>
      </c>
      <c r="I245" s="304">
        <v>0</v>
      </c>
      <c r="J245" s="348">
        <f t="shared" ref="J245" si="5">H245*I245</f>
        <v>0</v>
      </c>
      <c r="K245" s="266"/>
    </row>
    <row r="246" spans="2:11" ht="11.25" customHeight="1">
      <c r="E246" s="418">
        <v>1160</v>
      </c>
      <c r="F246" s="193" t="s">
        <v>1409</v>
      </c>
      <c r="G246" s="183" t="s">
        <v>130</v>
      </c>
      <c r="H246" s="364">
        <f>H234</f>
        <v>188.83</v>
      </c>
      <c r="I246" s="304">
        <v>0</v>
      </c>
      <c r="J246" s="348">
        <f>H246*I246</f>
        <v>0</v>
      </c>
      <c r="K246" s="266"/>
    </row>
    <row r="247" spans="2:11" ht="11.25" customHeight="1">
      <c r="E247" s="418">
        <v>1161</v>
      </c>
      <c r="F247" s="193" t="s">
        <v>1410</v>
      </c>
      <c r="G247" s="183" t="s">
        <v>130</v>
      </c>
      <c r="H247" s="364">
        <f>H234</f>
        <v>188.83</v>
      </c>
      <c r="I247" s="304">
        <v>0</v>
      </c>
      <c r="J247" s="348">
        <f>H247*I247</f>
        <v>0</v>
      </c>
      <c r="K247" s="266"/>
    </row>
    <row r="248" spans="2:11" ht="11.25" customHeight="1">
      <c r="E248" s="418">
        <v>1162</v>
      </c>
      <c r="F248" s="193" t="s">
        <v>1639</v>
      </c>
      <c r="G248" s="183" t="s">
        <v>130</v>
      </c>
      <c r="H248" s="364">
        <f>H234</f>
        <v>188.83</v>
      </c>
      <c r="I248" s="304">
        <v>0</v>
      </c>
      <c r="J248" s="348">
        <f>H248*I248</f>
        <v>0</v>
      </c>
      <c r="K248" s="266"/>
    </row>
    <row r="249" spans="2:11" ht="11.25" customHeight="1">
      <c r="E249" s="418"/>
      <c r="F249" s="193"/>
      <c r="G249" s="183"/>
      <c r="H249" s="183"/>
      <c r="I249" s="301"/>
      <c r="J249" s="186"/>
    </row>
    <row r="250" spans="2:11" ht="11.25" customHeight="1">
      <c r="E250" s="418"/>
      <c r="F250" s="538" t="s">
        <v>230</v>
      </c>
      <c r="G250" s="538"/>
      <c r="H250" s="538"/>
      <c r="I250" s="303"/>
      <c r="J250" s="192">
        <f>SUM(J229:J248)</f>
        <v>0</v>
      </c>
    </row>
    <row r="251" spans="2:11" ht="11.25" customHeight="1">
      <c r="E251" s="423"/>
    </row>
    <row r="252" spans="2:11" ht="15">
      <c r="B252" s="131"/>
      <c r="D252" s="277"/>
      <c r="E252" s="278"/>
      <c r="F252" s="278" t="s">
        <v>202</v>
      </c>
      <c r="G252" s="278"/>
      <c r="H252" s="279"/>
      <c r="I252" s="152"/>
      <c r="J252" s="280">
        <f>J217+J157+J250</f>
        <v>0</v>
      </c>
    </row>
    <row r="253" spans="2:11" ht="11.25" customHeight="1"/>
    <row r="254" spans="2:11" ht="11.25" customHeight="1"/>
    <row r="255" spans="2:11" ht="11.25" customHeight="1"/>
    <row r="256" spans="2:11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</sheetData>
  <sheetProtection algorithmName="SHA-512" hashValue="fLVvRumiOo6XF3+1D0q16jAyMSdqfF1Nb8NIB+M/Lmk/qPXW/40QPY4+1DZrIJZu3NZojzw7YVQlHwiZTUtGeg==" saltValue="od9nsn/ILjdnWQzNKrSjDw==" spinCount="100000" sheet="1" objects="1" scenarios="1"/>
  <mergeCells count="14">
    <mergeCell ref="K2:U2"/>
    <mergeCell ref="E7:H7"/>
    <mergeCell ref="E9:H9"/>
    <mergeCell ref="E18:H18"/>
    <mergeCell ref="E27:H27"/>
    <mergeCell ref="E10:H10"/>
    <mergeCell ref="F157:H157"/>
    <mergeCell ref="F217:H217"/>
    <mergeCell ref="F250:H250"/>
    <mergeCell ref="E85:H85"/>
    <mergeCell ref="E87:H87"/>
    <mergeCell ref="E119:H119"/>
    <mergeCell ref="E121:H121"/>
    <mergeCell ref="E122:H122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80" min="2" max="9" man="1"/>
    <brk id="157" min="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13</vt:i4>
      </vt:variant>
    </vt:vector>
  </HeadingPairs>
  <TitlesOfParts>
    <vt:vector size="25" baseType="lpstr">
      <vt:lpstr>Rekapitulace stavby</vt:lpstr>
      <vt:lpstr>SO001-ASŘ</vt:lpstr>
      <vt:lpstr>SO001.1-ZTI</vt:lpstr>
      <vt:lpstr>SO001.2 ÚT</vt:lpstr>
      <vt:lpstr>SO001.3-VZT</vt:lpstr>
      <vt:lpstr>SO001.4-EI</vt:lpstr>
      <vt:lpstr>SO100 HTÚ</vt:lpstr>
      <vt:lpstr>SO101 Oplocení</vt:lpstr>
      <vt:lpstr>SO200-502-ŘADY </vt:lpstr>
      <vt:lpstr>SO600-Komunikace a zpevn. ploch</vt:lpstr>
      <vt:lpstr>SO700-ČTÚ</vt:lpstr>
      <vt:lpstr>VRN</vt:lpstr>
      <vt:lpstr>'Rekapitulace stavby'!Názvy_tisku</vt:lpstr>
      <vt:lpstr>'SO001-ASŘ'!Názvy_tisku</vt:lpstr>
      <vt:lpstr>'Rekapitulace stavby'!Oblast_tisku</vt:lpstr>
      <vt:lpstr>'SO001.1-ZTI'!Oblast_tisku</vt:lpstr>
      <vt:lpstr>'SO001.2 ÚT'!Oblast_tisku</vt:lpstr>
      <vt:lpstr>'SO001.3-VZT'!Oblast_tisku</vt:lpstr>
      <vt:lpstr>'SO001-ASŘ'!Oblast_tisku</vt:lpstr>
      <vt:lpstr>'SO100 HTÚ'!Oblast_tisku</vt:lpstr>
      <vt:lpstr>'SO101 Oplocení'!Oblast_tisku</vt:lpstr>
      <vt:lpstr>'SO200-502-ŘADY '!Oblast_tisku</vt:lpstr>
      <vt:lpstr>'SO600-Komunikace a zpevn. ploch'!Oblast_tisku</vt:lpstr>
      <vt:lpstr>'SO700-ČTÚ'!Oblast_tisku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DESKTOP-M9DBVT6\PC</dc:creator>
  <cp:lastModifiedBy>Vincenc Max Ureš</cp:lastModifiedBy>
  <cp:lastPrinted>2024-05-28T09:39:39Z</cp:lastPrinted>
  <dcterms:created xsi:type="dcterms:W3CDTF">2022-06-02T10:29:42Z</dcterms:created>
  <dcterms:modified xsi:type="dcterms:W3CDTF">2025-02-20T12:57:55Z</dcterms:modified>
</cp:coreProperties>
</file>