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28680" yWindow="-120" windowWidth="29040" windowHeight="15840" activeTab="1"/>
  </bookViews>
  <sheets>
    <sheet name="Pokyny pro vyplnění" sheetId="11" r:id="rId1"/>
    <sheet name="Stavba" sheetId="1" r:id="rId2"/>
    <sheet name="VzorPolozky" sheetId="10" state="hidden" r:id="rId3"/>
    <sheet name="30-4 2020221-041 Pol" sheetId="12" r:id="rId4"/>
  </sheets>
  <externalReferences>
    <externalReference r:id="rId5"/>
  </externalReferences>
  <definedNames>
    <definedName name="CelkemDPHVypocet" localSheetId="1">Stavba!$H$43</definedName>
    <definedName name="CenaCelkem">Stavba!$G$29</definedName>
    <definedName name="CenaCelkemBezDPH">Stavba!$G$28</definedName>
    <definedName name="CenaCelkemVypocet" localSheetId="1">Stavba!$I$43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'30-4 2020221-041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'30-4 2020221-041 Pol'!$A$1:$X$25</definedName>
    <definedName name="_xlnm.Print_Area" localSheetId="1">Stavba!$A$1:$J$52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Stavba!$F$43</definedName>
    <definedName name="ZakladDPHZakl">Stavba!$G$25</definedName>
    <definedName name="ZakladDPHZaklVypocet" localSheetId="1">Stavba!$G$43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4562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51" i="1" l="1"/>
  <c r="I50" i="1"/>
  <c r="G42" i="1"/>
  <c r="F42" i="1"/>
  <c r="G41" i="1"/>
  <c r="F41" i="1"/>
  <c r="G39" i="1"/>
  <c r="G43" i="1" s="1"/>
  <c r="G25" i="1" s="1"/>
  <c r="A25" i="1" s="1"/>
  <c r="A26" i="1" s="1"/>
  <c r="G26" i="1" s="1"/>
  <c r="F39" i="1"/>
  <c r="G24" i="12"/>
  <c r="G8" i="12"/>
  <c r="I8" i="12"/>
  <c r="K8" i="12"/>
  <c r="G9" i="12"/>
  <c r="I9" i="12"/>
  <c r="K9" i="12"/>
  <c r="M9" i="12"/>
  <c r="O9" i="12"/>
  <c r="O8" i="12" s="1"/>
  <c r="Q9" i="12"/>
  <c r="Q8" i="12" s="1"/>
  <c r="V9" i="12"/>
  <c r="V8" i="12" s="1"/>
  <c r="G13" i="12"/>
  <c r="M13" i="12" s="1"/>
  <c r="I13" i="12"/>
  <c r="K13" i="12"/>
  <c r="O13" i="12"/>
  <c r="Q13" i="12"/>
  <c r="V13" i="12"/>
  <c r="G18" i="12"/>
  <c r="O18" i="12"/>
  <c r="Q18" i="12"/>
  <c r="G19" i="12"/>
  <c r="I19" i="12"/>
  <c r="K19" i="12"/>
  <c r="M19" i="12"/>
  <c r="O19" i="12"/>
  <c r="Q19" i="12"/>
  <c r="V19" i="12"/>
  <c r="V18" i="12" s="1"/>
  <c r="G20" i="12"/>
  <c r="I20" i="12"/>
  <c r="I18" i="12" s="1"/>
  <c r="K20" i="12"/>
  <c r="K18" i="12" s="1"/>
  <c r="M20" i="12"/>
  <c r="O20" i="12"/>
  <c r="Q20" i="12"/>
  <c r="V20" i="12"/>
  <c r="G21" i="12"/>
  <c r="I21" i="12"/>
  <c r="K21" i="12"/>
  <c r="M21" i="12"/>
  <c r="O21" i="12"/>
  <c r="Q21" i="12"/>
  <c r="V21" i="12"/>
  <c r="G22" i="12"/>
  <c r="M22" i="12" s="1"/>
  <c r="I22" i="12"/>
  <c r="K22" i="12"/>
  <c r="O22" i="12"/>
  <c r="Q22" i="12"/>
  <c r="V22" i="12"/>
  <c r="AE24" i="12"/>
  <c r="I20" i="1"/>
  <c r="I19" i="1"/>
  <c r="I18" i="1"/>
  <c r="I17" i="1"/>
  <c r="I16" i="1"/>
  <c r="I52" i="1"/>
  <c r="J50" i="1" s="1"/>
  <c r="F43" i="1"/>
  <c r="G23" i="1" s="1"/>
  <c r="H42" i="1"/>
  <c r="I42" i="1" s="1"/>
  <c r="H41" i="1"/>
  <c r="I41" i="1" s="1"/>
  <c r="H40" i="1"/>
  <c r="H39" i="1" l="1"/>
  <c r="I39" i="1" s="1"/>
  <c r="I43" i="1" s="1"/>
  <c r="J42" i="1" s="1"/>
  <c r="A23" i="1"/>
  <c r="A24" i="1" s="1"/>
  <c r="G24" i="1" s="1"/>
  <c r="A27" i="1" s="1"/>
  <c r="A29" i="1" s="1"/>
  <c r="G29" i="1" s="1"/>
  <c r="G27" i="1" s="1"/>
  <c r="G28" i="1"/>
  <c r="M8" i="12"/>
  <c r="M18" i="12"/>
  <c r="AF24" i="12"/>
  <c r="J51" i="1"/>
  <c r="J52" i="1" s="1"/>
  <c r="I21" i="1"/>
  <c r="J28" i="1"/>
  <c r="J26" i="1"/>
  <c r="G38" i="1"/>
  <c r="F38" i="1"/>
  <c r="J23" i="1"/>
  <c r="J24" i="1"/>
  <c r="J25" i="1"/>
  <c r="J27" i="1"/>
  <c r="E24" i="1"/>
  <c r="E26" i="1"/>
  <c r="J41" i="1" l="1"/>
  <c r="J39" i="1"/>
  <c r="J43" i="1" s="1"/>
  <c r="H43" i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Lidumil</author>
  </authors>
  <commentList>
    <comment ref="S6" author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<sst xmlns="http://schemas.openxmlformats.org/spreadsheetml/2006/main" count="194" uniqueCount="122">
  <si>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</si>
  <si>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</si>
  <si>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</si>
  <si>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</si>
  <si>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</si>
  <si>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</si>
  <si>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</si>
  <si>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</si>
  <si>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</si>
  <si>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</si>
  <si>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</si>
  <si>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</si>
  <si>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</si>
  <si>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</si>
  <si>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</si>
  <si>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</si>
  <si>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</si>
  <si>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</si>
  <si>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</si>
  <si>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</si>
  <si>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</si>
  <si>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</si>
  <si>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</si>
  <si>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</si>
  <si>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</si>
  <si>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</si>
  <si>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</si>
  <si>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</si>
  <si>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</si>
  <si>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</si>
  <si>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</si>
  <si>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</si>
  <si>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</si>
  <si>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</si>
  <si>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</si>
  <si>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</si>
  <si>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</si>
  <si>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</si>
  <si>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</si>
  <si>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</si>
  <si>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</si>
  <si>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</si>
  <si>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</si>
  <si>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2020221-041</t>
  </si>
  <si>
    <t xml:space="preserve">NEUZNATELNÉ - Sanační úpravy omítek sklepů </t>
  </si>
  <si>
    <t>30-4</t>
  </si>
  <si>
    <t>Kanovnický dům 30/4</t>
  </si>
  <si>
    <t>Objekt:</t>
  </si>
  <si>
    <t>Rozpočet:</t>
  </si>
  <si>
    <t>ing. Procházka</t>
  </si>
  <si>
    <t>2020-221</t>
  </si>
  <si>
    <t>Jánská ul</t>
  </si>
  <si>
    <t>Stavba</t>
  </si>
  <si>
    <t>Stavební objekt</t>
  </si>
  <si>
    <t>Celkem za stavbu</t>
  </si>
  <si>
    <t>CZK</t>
  </si>
  <si>
    <t>Rekapitulace dílů</t>
  </si>
  <si>
    <t>Typ dílu</t>
  </si>
  <si>
    <t>95</t>
  </si>
  <si>
    <t>Dokončovací konstrukce na pozemních stavbách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</si>
  <si>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</si>
  <si>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</si>
  <si>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</si>
  <si>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</si>
  <si>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</si>
  <si>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</si>
  <si>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</si>
  <si>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</si>
  <si>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</si>
  <si>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</si>
  <si>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</si>
  <si>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</si>
  <si>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</si>
  <si>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</si>
  <si>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</si>
  <si>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</si>
  <si>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</si>
  <si>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</si>
  <si>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</si>
  <si>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</si>
  <si>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</si>
  <si>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</si>
  <si>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</si>
  <si>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</si>
  <si>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</si>
  <si>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</si>
  <si>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</si>
  <si>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</si>
  <si>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</si>
  <si>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</si>
  <si>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952901111R00</t>
  </si>
  <si>
    <t>Vyčištění budov a ostatních objektů budov bytové nebo občanské výstavby - zametení a umytí podlah, dlažeb, obkladů, schodů v místnostech, chodbách a schodištích, vyčištění a umytí oken, dveří s rámy, zárubněmi, umytí a vyčištění jiných zasklených a natíraných ploch a zařizovacích předmětů před předáním do užívání Vyčištění budov o výšce podlaží do 4 m</t>
  </si>
  <si>
    <t>m2</t>
  </si>
  <si>
    <t>801-1</t>
  </si>
  <si>
    <t>RTS 21/ I</t>
  </si>
  <si>
    <t>Indiv</t>
  </si>
  <si>
    <t>Práce</t>
  </si>
  <si>
    <t>POL1_1</t>
  </si>
  <si>
    <t xml:space="preserve">;vyčištění vnitřních podlahových ploch sklepů </t>
  </si>
  <si>
    <t>VV</t>
  </si>
  <si>
    <t>;domu a vnitřních komunikačních ploch (chodeb)</t>
  </si>
  <si>
    <t>(9,5+6,5+17,0)+(18,5*2,5)</t>
  </si>
  <si>
    <t>952901411R00</t>
  </si>
  <si>
    <t>Vyčištění budov a ostatních objektů ostatních objektů (např. kanálů, zásobníků, kůlen apod.) - vynesení zbytků stavebního rumu, kropení a 2 x zametení podlah, oprášení stěn a výplní otvorů Vyčištění ostatních objektů a ploch</t>
  </si>
  <si>
    <t xml:space="preserve">;vyčištění venkovních komunikačních ploch </t>
  </si>
  <si>
    <t xml:space="preserve">;po přemístění suti a po dokončení stavebních </t>
  </si>
  <si>
    <t xml:space="preserve">;prací </t>
  </si>
  <si>
    <t>110,00*3,50</t>
  </si>
  <si>
    <t>VRN0</t>
  </si>
  <si>
    <t>Ztížené výrobní podmínky</t>
  </si>
  <si>
    <t>Soubor</t>
  </si>
  <si>
    <t>Vlastní</t>
  </si>
  <si>
    <t>VRN</t>
  </si>
  <si>
    <t>POL99_8</t>
  </si>
  <si>
    <t>VRN5</t>
  </si>
  <si>
    <t>Provoz investora</t>
  </si>
  <si>
    <t>VRN6</t>
  </si>
  <si>
    <t>Kompletační činnost (IČD)</t>
  </si>
  <si>
    <t>VRN7</t>
  </si>
  <si>
    <t>Rezerva rozpočtu</t>
  </si>
  <si>
    <t>SUM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</si>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</sst>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53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8" fillId="0" borderId="0" xfId="0" applyFont="1" applyAlignment="1">
      <alignment horizontal="left" vertical="center" wrapTex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0" fillId="0" borderId="32" xfId="0" applyNumberFormat="1" applyBorder="1" applyAlignment="1">
      <alignment vertical="center" wrapText="1"/>
    </xf>
    <xf numFmtId="4" fontId="3" fillId="0" borderId="33" xfId="0" applyNumberFormat="1" applyFont="1" applyBorder="1" applyAlignment="1">
      <alignment horizontal="right" vertical="center" wrapText="1" shrinkToFit="1"/>
    </xf>
    <xf numFmtId="4" fontId="3" fillId="0" borderId="33" xfId="0" applyNumberFormat="1" applyFont="1" applyBorder="1" applyAlignment="1">
      <alignment horizontal="right"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8" fillId="0" borderId="31" xfId="0" applyNumberFormat="1" applyFont="1" applyBorder="1" applyAlignment="1">
      <alignment vertical="center"/>
    </xf>
    <xf numFmtId="4" fontId="8" fillId="0" borderId="32" xfId="0" applyNumberFormat="1" applyFont="1" applyBorder="1" applyAlignment="1">
      <alignment vertical="center" wrapText="1"/>
    </xf>
    <xf numFmtId="4" fontId="8" fillId="0" borderId="33" xfId="0" applyNumberFormat="1" applyFont="1" applyBorder="1" applyAlignment="1">
      <alignment vertical="center" wrapText="1" shrinkToFit="1"/>
    </xf>
    <xf numFmtId="4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3" xfId="0" applyNumberFormat="1" applyBorder="1" applyAlignment="1">
      <alignment vertical="center" wrapText="1" shrinkToFi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28" xfId="0" applyFont="1" applyFill="1" applyBorder="1" applyAlignment="1">
      <alignment horizontal="center" vertical="center" wrapText="1"/>
    </xf>
    <xf numFmtId="0" fontId="15" fillId="5" borderId="29" xfId="0" applyFont="1" applyFill="1" applyBorder="1" applyAlignment="1">
      <alignment horizontal="center" vertical="center" wrapText="1"/>
    </xf>
    <xf numFmtId="0" fontId="15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0" fontId="7" fillId="3" borderId="34" xfId="0" applyFont="1" applyFill="1" applyBorder="1" applyAlignment="1">
      <alignment vertical="center"/>
    </xf>
    <xf numFmtId="0" fontId="7" fillId="3" borderId="34" xfId="0" applyFont="1" applyFill="1" applyBorder="1" applyAlignment="1">
      <alignment vertical="center" wrapText="1"/>
    </xf>
    <xf numFmtId="0" fontId="7" fillId="3" borderId="35" xfId="0" applyFont="1" applyFill="1" applyBorder="1" applyAlignment="1">
      <alignment vertical="center" wrapText="1"/>
    </xf>
    <xf numFmtId="3" fontId="7" fillId="0" borderId="33" xfId="0" applyNumberFormat="1" applyFont="1" applyBorder="1" applyAlignment="1">
      <alignment vertical="center"/>
    </xf>
    <xf numFmtId="3" fontId="7" fillId="3" borderId="37" xfId="0" applyNumberFormat="1" applyFont="1" applyFill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7" xfId="0" applyNumberFormat="1" applyFont="1" applyFill="1" applyBorder="1" applyAlignment="1">
      <alignment horizontal="center" vertical="center"/>
    </xf>
    <xf numFmtId="4" fontId="7" fillId="3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4" fontId="16" fillId="0" borderId="0" xfId="0" applyNumberFormat="1" applyFont="1" applyBorder="1" applyAlignment="1">
      <alignment vertical="top" shrinkToFit="1"/>
    </xf>
    <xf numFmtId="164" fontId="17" fillId="0" borderId="0" xfId="0" applyNumberFormat="1" applyFont="1" applyBorder="1" applyAlignment="1">
      <alignment horizontal="center" vertical="top" wrapText="1" shrinkToFit="1"/>
    </xf>
    <xf numFmtId="164" fontId="17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8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4" fontId="16" fillId="0" borderId="40" xfId="0" applyNumberFormat="1" applyFont="1" applyBorder="1" applyAlignment="1">
      <alignment vertical="top" shrinkToFit="1"/>
    </xf>
    <xf numFmtId="4" fontId="16" fillId="4" borderId="40" xfId="0" applyNumberFormat="1" applyFont="1" applyFill="1" applyBorder="1" applyAlignment="1" applyProtection="1">
      <alignment vertical="top" shrinkToFit="1"/>
      <protection locked="0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0" fontId="16" fillId="0" borderId="42" xfId="0" applyFont="1" applyBorder="1" applyAlignment="1">
      <alignment vertical="top"/>
    </xf>
    <xf numFmtId="49" fontId="16" fillId="0" borderId="43" xfId="0" applyNumberFormat="1" applyFont="1" applyBorder="1" applyAlignment="1">
      <alignment vertical="top"/>
    </xf>
    <xf numFmtId="0" fontId="16" fillId="0" borderId="43" xfId="0" applyFont="1" applyBorder="1" applyAlignment="1">
      <alignment horizontal="center" vertical="top" shrinkToFit="1"/>
    </xf>
    <xf numFmtId="164" fontId="16" fillId="0" borderId="43" xfId="0" applyNumberFormat="1" applyFont="1" applyBorder="1" applyAlignment="1">
      <alignment vertical="top" shrinkToFit="1"/>
    </xf>
    <xf numFmtId="4" fontId="16" fillId="4" borderId="43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4" fontId="16" fillId="0" borderId="44" xfId="0" applyNumberFormat="1" applyFont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164" fontId="17" fillId="0" borderId="0" xfId="0" quotePrefix="1" applyNumberFormat="1" applyFont="1" applyBorder="1" applyAlignment="1">
      <alignment horizontal="left" vertical="top" wrapText="1"/>
    </xf>
    <xf numFmtId="49" fontId="16" fillId="0" borderId="43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38</v>
      </c>
    </row>
    <row r="2" spans="1:7" ht="57.75" customHeight="1" x14ac:dyDescent="0.2">
      <c r="A2" s="76" t="s">
        <v>39</v>
      </c>
      <c r="B2" s="76"/>
      <c r="C2" s="76"/>
      <c r="D2" s="76"/>
      <c r="E2" s="76"/>
      <c r="F2" s="76"/>
      <c r="G2" s="76"/>
    </row>
  </sheetData>
  <sheetProtection password="C234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55"/>
  <sheetViews>
    <sheetView showGridLines="0" tabSelected="1" topLeftCell="B1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36</v>
      </c>
      <c r="B1" s="77" t="s">
        <v>41</v>
      </c>
      <c r="C1" s="78"/>
      <c r="D1" s="78"/>
      <c r="E1" s="78"/>
      <c r="F1" s="78"/>
      <c r="G1" s="78"/>
      <c r="H1" s="78"/>
      <c r="I1" s="78"/>
      <c r="J1" s="79"/>
    </row>
    <row r="2" spans="1:15" ht="36" customHeight="1" x14ac:dyDescent="0.2">
      <c r="A2" s="2"/>
      <c r="B2" s="112" t="s">
        <v>22</v>
      </c>
      <c r="C2" s="113"/>
      <c r="D2" s="114" t="s">
        <v>50</v>
      </c>
      <c r="E2" s="115" t="s">
        <v>51</v>
      </c>
      <c r="F2" s="116"/>
      <c r="G2" s="116"/>
      <c r="H2" s="116"/>
      <c r="I2" s="116"/>
      <c r="J2" s="117"/>
      <c r="O2" s="1"/>
    </row>
    <row r="3" spans="1:15" ht="27" customHeight="1" x14ac:dyDescent="0.2">
      <c r="A3" s="2"/>
      <c r="B3" s="118" t="s">
        <v>47</v>
      </c>
      <c r="C3" s="113"/>
      <c r="D3" s="119" t="s">
        <v>45</v>
      </c>
      <c r="E3" s="120" t="s">
        <v>46</v>
      </c>
      <c r="F3" s="121"/>
      <c r="G3" s="121"/>
      <c r="H3" s="121"/>
      <c r="I3" s="121"/>
      <c r="J3" s="122"/>
    </row>
    <row r="4" spans="1:15" ht="23.25" customHeight="1" x14ac:dyDescent="0.2">
      <c r="A4" s="111">
        <v>4174</v>
      </c>
      <c r="B4" s="123" t="s">
        <v>48</v>
      </c>
      <c r="C4" s="124"/>
      <c r="D4" s="125" t="s">
        <v>43</v>
      </c>
      <c r="E4" s="126" t="s">
        <v>44</v>
      </c>
      <c r="F4" s="127"/>
      <c r="G4" s="127"/>
      <c r="H4" s="127"/>
      <c r="I4" s="127"/>
      <c r="J4" s="128"/>
    </row>
    <row r="5" spans="1:15" ht="24" customHeight="1" x14ac:dyDescent="0.2">
      <c r="A5" s="2"/>
      <c r="B5" s="31" t="s">
        <v>42</v>
      </c>
      <c r="D5" s="92"/>
      <c r="E5" s="93"/>
      <c r="F5" s="93"/>
      <c r="G5" s="93"/>
      <c r="H5" s="18" t="s">
        <v>40</v>
      </c>
      <c r="I5" s="22"/>
      <c r="J5" s="8"/>
    </row>
    <row r="6" spans="1:15" ht="15.75" customHeight="1" x14ac:dyDescent="0.2">
      <c r="A6" s="2"/>
      <c r="B6" s="28"/>
      <c r="C6" s="55"/>
      <c r="D6" s="86"/>
      <c r="E6" s="94"/>
      <c r="F6" s="94"/>
      <c r="G6" s="94"/>
      <c r="H6" s="18" t="s">
        <v>34</v>
      </c>
      <c r="I6" s="22"/>
      <c r="J6" s="8"/>
    </row>
    <row r="7" spans="1:15" ht="15.75" customHeight="1" x14ac:dyDescent="0.2">
      <c r="A7" s="2"/>
      <c r="B7" s="29"/>
      <c r="C7" s="56"/>
      <c r="D7" s="53"/>
      <c r="E7" s="95"/>
      <c r="F7" s="96"/>
      <c r="G7" s="96"/>
      <c r="H7" s="24"/>
      <c r="I7" s="23"/>
      <c r="J7" s="34"/>
    </row>
    <row r="8" spans="1:15" ht="24" hidden="1" customHeight="1" x14ac:dyDescent="0.2">
      <c r="A8" s="2"/>
      <c r="B8" s="31" t="s">
        <v>20</v>
      </c>
      <c r="D8" s="51"/>
      <c r="H8" s="18" t="s">
        <v>40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34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19</v>
      </c>
      <c r="D11" s="129"/>
      <c r="E11" s="129"/>
      <c r="F11" s="129"/>
      <c r="G11" s="129"/>
      <c r="H11" s="18" t="s">
        <v>40</v>
      </c>
      <c r="I11" s="134"/>
      <c r="J11" s="8"/>
    </row>
    <row r="12" spans="1:15" ht="15.75" customHeight="1" x14ac:dyDescent="0.2">
      <c r="A12" s="2"/>
      <c r="B12" s="28"/>
      <c r="C12" s="55"/>
      <c r="D12" s="130"/>
      <c r="E12" s="130"/>
      <c r="F12" s="130"/>
      <c r="G12" s="130"/>
      <c r="H12" s="18" t="s">
        <v>34</v>
      </c>
      <c r="I12" s="134"/>
      <c r="J12" s="8"/>
    </row>
    <row r="13" spans="1:15" ht="15.75" customHeight="1" x14ac:dyDescent="0.2">
      <c r="A13" s="2"/>
      <c r="B13" s="29"/>
      <c r="C13" s="56"/>
      <c r="D13" s="133"/>
      <c r="E13" s="131"/>
      <c r="F13" s="132"/>
      <c r="G13" s="132"/>
      <c r="H13" s="19"/>
      <c r="I13" s="23"/>
      <c r="J13" s="34"/>
    </row>
    <row r="14" spans="1:15" ht="24" customHeight="1" x14ac:dyDescent="0.2">
      <c r="A14" s="2"/>
      <c r="B14" s="43" t="s">
        <v>21</v>
      </c>
      <c r="C14" s="58"/>
      <c r="D14" s="59" t="s">
        <v>49</v>
      </c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32</v>
      </c>
      <c r="C15" s="61"/>
      <c r="D15" s="54"/>
      <c r="E15" s="87"/>
      <c r="F15" s="87"/>
      <c r="G15" s="88"/>
      <c r="H15" s="88"/>
      <c r="I15" s="88" t="s">
        <v>29</v>
      </c>
      <c r="J15" s="89"/>
    </row>
    <row r="16" spans="1:15" ht="23.25" customHeight="1" x14ac:dyDescent="0.2">
      <c r="A16" s="196" t="s">
        <v>24</v>
      </c>
      <c r="B16" s="38" t="s">
        <v>24</v>
      </c>
      <c r="C16" s="62"/>
      <c r="D16" s="63"/>
      <c r="E16" s="83"/>
      <c r="F16" s="84"/>
      <c r="G16" s="83"/>
      <c r="H16" s="84"/>
      <c r="I16" s="83">
        <f>SUMIF(F50:F51,A16,I50:I51)+SUMIF(F50:F51,"PSU",I50:I51)</f>
        <v>0</v>
      </c>
      <c r="J16" s="85"/>
    </row>
    <row r="17" spans="1:10" ht="23.25" customHeight="1" x14ac:dyDescent="0.2">
      <c r="A17" s="196" t="s">
        <v>25</v>
      </c>
      <c r="B17" s="38" t="s">
        <v>25</v>
      </c>
      <c r="C17" s="62"/>
      <c r="D17" s="63"/>
      <c r="E17" s="83"/>
      <c r="F17" s="84"/>
      <c r="G17" s="83"/>
      <c r="H17" s="84"/>
      <c r="I17" s="83">
        <f>SUMIF(F50:F51,A17,I50:I51)</f>
        <v>0</v>
      </c>
      <c r="J17" s="85"/>
    </row>
    <row r="18" spans="1:10" ht="23.25" customHeight="1" x14ac:dyDescent="0.2">
      <c r="A18" s="196" t="s">
        <v>26</v>
      </c>
      <c r="B18" s="38" t="s">
        <v>26</v>
      </c>
      <c r="C18" s="62"/>
      <c r="D18" s="63"/>
      <c r="E18" s="83"/>
      <c r="F18" s="84"/>
      <c r="G18" s="83"/>
      <c r="H18" s="84"/>
      <c r="I18" s="83">
        <f>SUMIF(F50:F51,A18,I50:I51)</f>
        <v>0</v>
      </c>
      <c r="J18" s="85"/>
    </row>
    <row r="19" spans="1:10" ht="23.25" customHeight="1" x14ac:dyDescent="0.2">
      <c r="A19" s="196" t="s">
        <v>60</v>
      </c>
      <c r="B19" s="38" t="s">
        <v>27</v>
      </c>
      <c r="C19" s="62"/>
      <c r="D19" s="63"/>
      <c r="E19" s="83"/>
      <c r="F19" s="84"/>
      <c r="G19" s="83"/>
      <c r="H19" s="84"/>
      <c r="I19" s="83">
        <f>SUMIF(F50:F51,A19,I50:I51)</f>
        <v>0</v>
      </c>
      <c r="J19" s="85"/>
    </row>
    <row r="20" spans="1:10" ht="23.25" customHeight="1" x14ac:dyDescent="0.2">
      <c r="A20" s="196" t="s">
        <v>61</v>
      </c>
      <c r="B20" s="38" t="s">
        <v>28</v>
      </c>
      <c r="C20" s="62"/>
      <c r="D20" s="63"/>
      <c r="E20" s="83"/>
      <c r="F20" s="84"/>
      <c r="G20" s="83"/>
      <c r="H20" s="84"/>
      <c r="I20" s="83">
        <f>SUMIF(F50:F51,A20,I50:I51)</f>
        <v>0</v>
      </c>
      <c r="J20" s="85"/>
    </row>
    <row r="21" spans="1:10" ht="23.25" customHeight="1" x14ac:dyDescent="0.2">
      <c r="A21" s="2"/>
      <c r="B21" s="48" t="s">
        <v>29</v>
      </c>
      <c r="C21" s="64"/>
      <c r="D21" s="65"/>
      <c r="E21" s="90"/>
      <c r="F21" s="91"/>
      <c r="G21" s="90"/>
      <c r="H21" s="91"/>
      <c r="I21" s="90">
        <f>SUM(I16:J20)</f>
        <v>0</v>
      </c>
      <c r="J21" s="102"/>
    </row>
    <row r="22" spans="1:10" ht="33" customHeight="1" x14ac:dyDescent="0.2">
      <c r="A22" s="2"/>
      <c r="B22" s="42" t="s">
        <v>33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12</v>
      </c>
      <c r="C23" s="62"/>
      <c r="D23" s="63"/>
      <c r="E23" s="67">
        <v>15</v>
      </c>
      <c r="F23" s="39" t="s">
        <v>0</v>
      </c>
      <c r="G23" s="100">
        <f>ZakladDPHSniVypocet</f>
        <v>0</v>
      </c>
      <c r="H23" s="101"/>
      <c r="I23" s="101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13</v>
      </c>
      <c r="C24" s="62"/>
      <c r="D24" s="63"/>
      <c r="E24" s="67">
        <f>SazbaDPH1</f>
        <v>15</v>
      </c>
      <c r="F24" s="39" t="s">
        <v>0</v>
      </c>
      <c r="G24" s="98">
        <f>IF(A24&gt;50, ROUNDUP(A23, 0), ROUNDDOWN(A23, 0))</f>
        <v>0</v>
      </c>
      <c r="H24" s="99"/>
      <c r="I24" s="99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14</v>
      </c>
      <c r="C25" s="62"/>
      <c r="D25" s="63"/>
      <c r="E25" s="67">
        <v>21</v>
      </c>
      <c r="F25" s="39" t="s">
        <v>0</v>
      </c>
      <c r="G25" s="100">
        <f>ZakladDPHZaklVypocet</f>
        <v>0</v>
      </c>
      <c r="H25" s="101"/>
      <c r="I25" s="101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15</v>
      </c>
      <c r="C26" s="68"/>
      <c r="D26" s="54"/>
      <c r="E26" s="69">
        <f>SazbaDPH2</f>
        <v>21</v>
      </c>
      <c r="F26" s="30" t="s">
        <v>0</v>
      </c>
      <c r="G26" s="80">
        <f>IF(A26&gt;50, ROUNDUP(A25, 0), ROUNDDOWN(A25, 0))</f>
        <v>0</v>
      </c>
      <c r="H26" s="81"/>
      <c r="I26" s="81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4</v>
      </c>
      <c r="C27" s="70"/>
      <c r="D27" s="71"/>
      <c r="E27" s="70"/>
      <c r="F27" s="16"/>
      <c r="G27" s="82">
        <f>CenaCelkem-(ZakladDPHSni+DPHSni+ZakladDPHZakl+DPHZakl)</f>
        <v>0</v>
      </c>
      <c r="H27" s="82"/>
      <c r="I27" s="82"/>
      <c r="J27" s="41" t="str">
        <f t="shared" si="0"/>
        <v>CZK</v>
      </c>
    </row>
    <row r="28" spans="1:10" ht="27.75" hidden="1" customHeight="1" thickBot="1" x14ac:dyDescent="0.25">
      <c r="A28" s="2"/>
      <c r="B28" s="166" t="s">
        <v>23</v>
      </c>
      <c r="C28" s="167"/>
      <c r="D28" s="167"/>
      <c r="E28" s="168"/>
      <c r="F28" s="169"/>
      <c r="G28" s="170">
        <f>ZakladDPHSniVypocet+ZakladDPHZaklVypocet</f>
        <v>0</v>
      </c>
      <c r="H28" s="170"/>
      <c r="I28" s="170"/>
      <c r="J28" s="171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66" t="s">
        <v>35</v>
      </c>
      <c r="C29" s="172"/>
      <c r="D29" s="172"/>
      <c r="E29" s="172"/>
      <c r="F29" s="173"/>
      <c r="G29" s="174">
        <f>IF(A29&gt;50, ROUNDUP(A27, 0), ROUNDDOWN(A27, 0))</f>
        <v>0</v>
      </c>
      <c r="H29" s="174"/>
      <c r="I29" s="174"/>
      <c r="J29" s="175" t="s">
        <v>55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103"/>
      <c r="E34" s="104"/>
      <c r="G34" s="105"/>
      <c r="H34" s="106"/>
      <c r="I34" s="106"/>
      <c r="J34" s="25"/>
    </row>
    <row r="35" spans="1:10" ht="12.75" customHeight="1" x14ac:dyDescent="0.2">
      <c r="A35" s="2"/>
      <c r="B35" s="2"/>
      <c r="D35" s="97" t="s">
        <v>2</v>
      </c>
      <c r="E35" s="97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">
      <c r="B37" s="138" t="s">
        <v>16</v>
      </c>
      <c r="C37" s="139"/>
      <c r="D37" s="139"/>
      <c r="E37" s="139"/>
      <c r="F37" s="140"/>
      <c r="G37" s="140"/>
      <c r="H37" s="140"/>
      <c r="I37" s="140"/>
      <c r="J37" s="141"/>
    </row>
    <row r="38" spans="1:10" ht="25.5" hidden="1" customHeight="1" x14ac:dyDescent="0.2">
      <c r="A38" s="137" t="s">
        <v>37</v>
      </c>
      <c r="B38" s="142" t="s">
        <v>17</v>
      </c>
      <c r="C38" s="143" t="s">
        <v>5</v>
      </c>
      <c r="D38" s="143"/>
      <c r="E38" s="143"/>
      <c r="F38" s="144" t="str">
        <f>B23</f>
        <v>Základ pro sníženou DPH</v>
      </c>
      <c r="G38" s="144" t="str">
        <f>B25</f>
        <v>Základ pro základní DPH</v>
      </c>
      <c r="H38" s="145" t="s">
        <v>18</v>
      </c>
      <c r="I38" s="145" t="s">
        <v>1</v>
      </c>
      <c r="J38" s="146" t="s">
        <v>0</v>
      </c>
    </row>
    <row r="39" spans="1:10" ht="25.5" hidden="1" customHeight="1" x14ac:dyDescent="0.2">
      <c r="A39" s="137">
        <v>1</v>
      </c>
      <c r="B39" s="147" t="s">
        <v>52</v>
      </c>
      <c r="C39" s="148"/>
      <c r="D39" s="148"/>
      <c r="E39" s="148"/>
      <c r="F39" s="149">
        <f>'30-4 2020221-041 Pol'!AE24</f>
        <v>0</v>
      </c>
      <c r="G39" s="150">
        <f>'30-4 2020221-041 Pol'!AF24</f>
        <v>0</v>
      </c>
      <c r="H39" s="151">
        <f>(F39*SazbaDPH1/100)+(G39*SazbaDPH2/100)</f>
        <v>0</v>
      </c>
      <c r="I39" s="151">
        <f>F39+G39+H39</f>
        <v>0</v>
      </c>
      <c r="J39" s="152" t="str">
        <f>IF(CenaCelkemVypocet=0,"",I39/CenaCelkemVypocet*100)</f>
        <v/>
      </c>
    </row>
    <row r="40" spans="1:10" ht="25.5" hidden="1" customHeight="1" x14ac:dyDescent="0.2">
      <c r="A40" s="137">
        <v>2</v>
      </c>
      <c r="B40" s="153"/>
      <c r="C40" s="154" t="s">
        <v>53</v>
      </c>
      <c r="D40" s="154"/>
      <c r="E40" s="154"/>
      <c r="F40" s="155"/>
      <c r="G40" s="156"/>
      <c r="H40" s="156">
        <f>(F40*SazbaDPH1/100)+(G40*SazbaDPH2/100)</f>
        <v>0</v>
      </c>
      <c r="I40" s="156"/>
      <c r="J40" s="157"/>
    </row>
    <row r="41" spans="1:10" ht="25.5" hidden="1" customHeight="1" x14ac:dyDescent="0.2">
      <c r="A41" s="137">
        <v>2</v>
      </c>
      <c r="B41" s="153" t="s">
        <v>45</v>
      </c>
      <c r="C41" s="154" t="s">
        <v>46</v>
      </c>
      <c r="D41" s="154"/>
      <c r="E41" s="154"/>
      <c r="F41" s="155">
        <f>'30-4 2020221-041 Pol'!AE24</f>
        <v>0</v>
      </c>
      <c r="G41" s="156">
        <f>'30-4 2020221-041 Pol'!AF24</f>
        <v>0</v>
      </c>
      <c r="H41" s="156">
        <f>(F41*SazbaDPH1/100)+(G41*SazbaDPH2/100)</f>
        <v>0</v>
      </c>
      <c r="I41" s="156">
        <f>F41+G41+H41</f>
        <v>0</v>
      </c>
      <c r="J41" s="157" t="str">
        <f>IF(CenaCelkemVypocet=0,"",I41/CenaCelkemVypocet*100)</f>
        <v/>
      </c>
    </row>
    <row r="42" spans="1:10" ht="25.5" hidden="1" customHeight="1" x14ac:dyDescent="0.2">
      <c r="A42" s="137">
        <v>3</v>
      </c>
      <c r="B42" s="158" t="s">
        <v>43</v>
      </c>
      <c r="C42" s="148" t="s">
        <v>44</v>
      </c>
      <c r="D42" s="148"/>
      <c r="E42" s="148"/>
      <c r="F42" s="159">
        <f>'30-4 2020221-041 Pol'!AE24</f>
        <v>0</v>
      </c>
      <c r="G42" s="151">
        <f>'30-4 2020221-041 Pol'!AF24</f>
        <v>0</v>
      </c>
      <c r="H42" s="151">
        <f>(F42*SazbaDPH1/100)+(G42*SazbaDPH2/100)</f>
        <v>0</v>
      </c>
      <c r="I42" s="151">
        <f>F42+G42+H42</f>
        <v>0</v>
      </c>
      <c r="J42" s="152" t="str">
        <f>IF(CenaCelkemVypocet=0,"",I42/CenaCelkemVypocet*100)</f>
        <v/>
      </c>
    </row>
    <row r="43" spans="1:10" ht="25.5" hidden="1" customHeight="1" x14ac:dyDescent="0.2">
      <c r="A43" s="137"/>
      <c r="B43" s="160" t="s">
        <v>54</v>
      </c>
      <c r="C43" s="161"/>
      <c r="D43" s="161"/>
      <c r="E43" s="162"/>
      <c r="F43" s="163">
        <f>SUMIF(A39:A42,"=1",F39:F42)</f>
        <v>0</v>
      </c>
      <c r="G43" s="164">
        <f>SUMIF(A39:A42,"=1",G39:G42)</f>
        <v>0</v>
      </c>
      <c r="H43" s="164">
        <f>SUMIF(A39:A42,"=1",H39:H42)</f>
        <v>0</v>
      </c>
      <c r="I43" s="164">
        <f>SUMIF(A39:A42,"=1",I39:I42)</f>
        <v>0</v>
      </c>
      <c r="J43" s="165">
        <f>SUMIF(A39:A42,"=1",J39:J42)</f>
        <v>0</v>
      </c>
    </row>
    <row r="47" spans="1:10" ht="15.75" x14ac:dyDescent="0.25">
      <c r="B47" s="176" t="s">
        <v>56</v>
      </c>
    </row>
    <row r="49" spans="1:10" ht="25.5" customHeight="1" x14ac:dyDescent="0.2">
      <c r="A49" s="178"/>
      <c r="B49" s="181" t="s">
        <v>17</v>
      </c>
      <c r="C49" s="181" t="s">
        <v>5</v>
      </c>
      <c r="D49" s="182"/>
      <c r="E49" s="182"/>
      <c r="F49" s="183" t="s">
        <v>57</v>
      </c>
      <c r="G49" s="183"/>
      <c r="H49" s="183"/>
      <c r="I49" s="183" t="s">
        <v>29</v>
      </c>
      <c r="J49" s="183" t="s">
        <v>0</v>
      </c>
    </row>
    <row r="50" spans="1:10" ht="36.75" customHeight="1" x14ac:dyDescent="0.2">
      <c r="A50" s="179"/>
      <c r="B50" s="184" t="s">
        <v>58</v>
      </c>
      <c r="C50" s="185" t="s">
        <v>59</v>
      </c>
      <c r="D50" s="186"/>
      <c r="E50" s="186"/>
      <c r="F50" s="192" t="s">
        <v>24</v>
      </c>
      <c r="G50" s="193"/>
      <c r="H50" s="193"/>
      <c r="I50" s="193">
        <f>'30-4 2020221-041 Pol'!G8</f>
        <v>0</v>
      </c>
      <c r="J50" s="190" t="str">
        <f>IF(I52=0,"",I50/I52*100)</f>
        <v/>
      </c>
    </row>
    <row r="51" spans="1:10" ht="36.75" customHeight="1" x14ac:dyDescent="0.2">
      <c r="A51" s="179"/>
      <c r="B51" s="184" t="s">
        <v>60</v>
      </c>
      <c r="C51" s="185" t="s">
        <v>27</v>
      </c>
      <c r="D51" s="186"/>
      <c r="E51" s="186"/>
      <c r="F51" s="192" t="s">
        <v>60</v>
      </c>
      <c r="G51" s="193"/>
      <c r="H51" s="193"/>
      <c r="I51" s="193">
        <f>'30-4 2020221-041 Pol'!G18</f>
        <v>0</v>
      </c>
      <c r="J51" s="190" t="str">
        <f>IF(I52=0,"",I51/I52*100)</f>
        <v/>
      </c>
    </row>
    <row r="52" spans="1:10" ht="25.5" customHeight="1" x14ac:dyDescent="0.2">
      <c r="A52" s="180"/>
      <c r="B52" s="187" t="s">
        <v>1</v>
      </c>
      <c r="C52" s="188"/>
      <c r="D52" s="189"/>
      <c r="E52" s="189"/>
      <c r="F52" s="194"/>
      <c r="G52" s="195"/>
      <c r="H52" s="195"/>
      <c r="I52" s="195">
        <f>SUM(I50:I51)</f>
        <v>0</v>
      </c>
      <c r="J52" s="191">
        <f>SUM(J50:J51)</f>
        <v>0</v>
      </c>
    </row>
    <row r="53" spans="1:10" x14ac:dyDescent="0.2">
      <c r="F53" s="135"/>
      <c r="G53" s="135"/>
      <c r="H53" s="135"/>
      <c r="I53" s="135"/>
      <c r="J53" s="136"/>
    </row>
    <row r="54" spans="1:10" x14ac:dyDescent="0.2">
      <c r="F54" s="135"/>
      <c r="G54" s="135"/>
      <c r="H54" s="135"/>
      <c r="I54" s="135"/>
      <c r="J54" s="136"/>
    </row>
    <row r="55" spans="1:10" x14ac:dyDescent="0.2">
      <c r="F55" s="135"/>
      <c r="G55" s="135"/>
      <c r="H55" s="135"/>
      <c r="I55" s="135"/>
      <c r="J55" s="136"/>
    </row>
  </sheetData>
  <sheetProtection password="C234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8">
    <mergeCell ref="C50:E50"/>
    <mergeCell ref="C51:E51"/>
    <mergeCell ref="C39:E39"/>
    <mergeCell ref="C40:E40"/>
    <mergeCell ref="C41:E41"/>
    <mergeCell ref="C42:E42"/>
    <mergeCell ref="B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107" t="s">
        <v>6</v>
      </c>
      <c r="B1" s="107"/>
      <c r="C1" s="108"/>
      <c r="D1" s="107"/>
      <c r="E1" s="107"/>
      <c r="F1" s="107"/>
      <c r="G1" s="107"/>
    </row>
    <row r="2" spans="1:7" ht="24.95" customHeight="1" x14ac:dyDescent="0.2">
      <c r="A2" s="50" t="s">
        <v>7</v>
      </c>
      <c r="B2" s="49"/>
      <c r="C2" s="109"/>
      <c r="D2" s="109"/>
      <c r="E2" s="109"/>
      <c r="F2" s="109"/>
      <c r="G2" s="110"/>
    </row>
    <row r="3" spans="1:7" ht="24.95" customHeight="1" x14ac:dyDescent="0.2">
      <c r="A3" s="50" t="s">
        <v>8</v>
      </c>
      <c r="B3" s="49"/>
      <c r="C3" s="109"/>
      <c r="D3" s="109"/>
      <c r="E3" s="109"/>
      <c r="F3" s="109"/>
      <c r="G3" s="110"/>
    </row>
    <row r="4" spans="1:7" ht="24.95" customHeight="1" x14ac:dyDescent="0.2">
      <c r="A4" s="50" t="s">
        <v>9</v>
      </c>
      <c r="B4" s="49"/>
      <c r="C4" s="109"/>
      <c r="D4" s="109"/>
      <c r="E4" s="109"/>
      <c r="F4" s="109"/>
      <c r="G4" s="110"/>
    </row>
    <row r="5" spans="1:7" x14ac:dyDescent="0.2">
      <c r="B5" s="4"/>
      <c r="C5" s="5"/>
      <c r="D5" s="6"/>
    </row>
  </sheetData>
  <sheetProtection password="C234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77" customWidth="1"/>
    <col min="3" max="3" width="63.28515625" style="177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4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197" t="s">
        <v>62</v>
      </c>
      <c r="B1" s="197"/>
      <c r="C1" s="197"/>
      <c r="D1" s="197"/>
      <c r="E1" s="197"/>
      <c r="F1" s="197"/>
      <c r="G1" s="197"/>
      <c r="AG1" t="s">
        <v>63</v>
      </c>
    </row>
    <row r="2" spans="1:60" ht="24.95" customHeight="1" x14ac:dyDescent="0.2">
      <c r="A2" s="198" t="s">
        <v>7</v>
      </c>
      <c r="B2" s="49" t="s">
        <v>50</v>
      </c>
      <c r="C2" s="201" t="s">
        <v>51</v>
      </c>
      <c r="D2" s="199"/>
      <c r="E2" s="199"/>
      <c r="F2" s="199"/>
      <c r="G2" s="200"/>
      <c r="AG2" t="s">
        <v>64</v>
      </c>
    </row>
    <row r="3" spans="1:60" ht="24.95" customHeight="1" x14ac:dyDescent="0.2">
      <c r="A3" s="198" t="s">
        <v>8</v>
      </c>
      <c r="B3" s="49" t="s">
        <v>45</v>
      </c>
      <c r="C3" s="201" t="s">
        <v>46</v>
      </c>
      <c r="D3" s="199"/>
      <c r="E3" s="199"/>
      <c r="F3" s="199"/>
      <c r="G3" s="200"/>
      <c r="AC3" s="177" t="s">
        <v>64</v>
      </c>
      <c r="AG3" t="s">
        <v>65</v>
      </c>
    </row>
    <row r="4" spans="1:60" ht="24.95" customHeight="1" x14ac:dyDescent="0.2">
      <c r="A4" s="202" t="s">
        <v>9</v>
      </c>
      <c r="B4" s="203" t="s">
        <v>43</v>
      </c>
      <c r="C4" s="204" t="s">
        <v>44</v>
      </c>
      <c r="D4" s="205"/>
      <c r="E4" s="205"/>
      <c r="F4" s="205"/>
      <c r="G4" s="206"/>
      <c r="AG4" t="s">
        <v>66</v>
      </c>
    </row>
    <row r="5" spans="1:60" x14ac:dyDescent="0.2">
      <c r="D5" s="10"/>
    </row>
    <row r="6" spans="1:60" ht="38.25" x14ac:dyDescent="0.2">
      <c r="A6" s="208" t="s">
        <v>67</v>
      </c>
      <c r="B6" s="210" t="s">
        <v>68</v>
      </c>
      <c r="C6" s="210" t="s">
        <v>69</v>
      </c>
      <c r="D6" s="209" t="s">
        <v>70</v>
      </c>
      <c r="E6" s="208" t="s">
        <v>71</v>
      </c>
      <c r="F6" s="207" t="s">
        <v>72</v>
      </c>
      <c r="G6" s="208" t="s">
        <v>29</v>
      </c>
      <c r="H6" s="211" t="s">
        <v>30</v>
      </c>
      <c r="I6" s="211" t="s">
        <v>73</v>
      </c>
      <c r="J6" s="211" t="s">
        <v>31</v>
      </c>
      <c r="K6" s="211" t="s">
        <v>74</v>
      </c>
      <c r="L6" s="211" t="s">
        <v>75</v>
      </c>
      <c r="M6" s="211" t="s">
        <v>76</v>
      </c>
      <c r="N6" s="211" t="s">
        <v>77</v>
      </c>
      <c r="O6" s="211" t="s">
        <v>78</v>
      </c>
      <c r="P6" s="211" t="s">
        <v>79</v>
      </c>
      <c r="Q6" s="211" t="s">
        <v>80</v>
      </c>
      <c r="R6" s="211" t="s">
        <v>81</v>
      </c>
      <c r="S6" s="211" t="s">
        <v>82</v>
      </c>
      <c r="T6" s="211" t="s">
        <v>83</v>
      </c>
      <c r="U6" s="211" t="s">
        <v>84</v>
      </c>
      <c r="V6" s="211" t="s">
        <v>85</v>
      </c>
      <c r="W6" s="211" t="s">
        <v>86</v>
      </c>
      <c r="X6" s="211" t="s">
        <v>87</v>
      </c>
    </row>
    <row r="7" spans="1:60" hidden="1" x14ac:dyDescent="0.2">
      <c r="A7" s="3"/>
      <c r="B7" s="4"/>
      <c r="C7" s="4"/>
      <c r="D7" s="6"/>
      <c r="E7" s="213"/>
      <c r="F7" s="214"/>
      <c r="G7" s="214"/>
      <c r="H7" s="214"/>
      <c r="I7" s="214"/>
      <c r="J7" s="214"/>
      <c r="K7" s="214"/>
      <c r="L7" s="214"/>
      <c r="M7" s="214"/>
      <c r="N7" s="214"/>
      <c r="O7" s="214"/>
      <c r="P7" s="214"/>
      <c r="Q7" s="214"/>
      <c r="R7" s="214"/>
      <c r="S7" s="214"/>
      <c r="T7" s="214"/>
      <c r="U7" s="214"/>
      <c r="V7" s="214"/>
      <c r="W7" s="214"/>
      <c r="X7" s="214"/>
    </row>
    <row r="8" spans="1:60" x14ac:dyDescent="0.2">
      <c r="A8" s="225" t="s">
        <v>88</v>
      </c>
      <c r="B8" s="226" t="s">
        <v>58</v>
      </c>
      <c r="C8" s="246" t="s">
        <v>59</v>
      </c>
      <c r="D8" s="227"/>
      <c r="E8" s="228"/>
      <c r="F8" s="229"/>
      <c r="G8" s="229">
        <f>SUMIF(AG9:AG17,"&lt;&gt;NOR",G9:G17)</f>
        <v>0</v>
      </c>
      <c r="H8" s="229"/>
      <c r="I8" s="229">
        <f>SUM(I9:I17)</f>
        <v>0</v>
      </c>
      <c r="J8" s="229"/>
      <c r="K8" s="229">
        <f>SUM(K9:K17)</f>
        <v>0</v>
      </c>
      <c r="L8" s="229"/>
      <c r="M8" s="229">
        <f>SUM(M9:M17)</f>
        <v>0</v>
      </c>
      <c r="N8" s="229"/>
      <c r="O8" s="229">
        <f>SUM(O9:O17)</f>
        <v>0</v>
      </c>
      <c r="P8" s="229"/>
      <c r="Q8" s="229">
        <f>SUM(Q9:Q17)</f>
        <v>0</v>
      </c>
      <c r="R8" s="229"/>
      <c r="S8" s="229"/>
      <c r="T8" s="230"/>
      <c r="U8" s="224"/>
      <c r="V8" s="224">
        <f>SUM(V9:V17)</f>
        <v>77.930000000000007</v>
      </c>
      <c r="W8" s="224"/>
      <c r="X8" s="224"/>
      <c r="AG8" t="s">
        <v>89</v>
      </c>
    </row>
    <row r="9" spans="1:60" ht="56.25" outlineLevel="1" x14ac:dyDescent="0.2">
      <c r="A9" s="231">
        <v>1</v>
      </c>
      <c r="B9" s="232" t="s">
        <v>90</v>
      </c>
      <c r="C9" s="247" t="s">
        <v>91</v>
      </c>
      <c r="D9" s="233" t="s">
        <v>92</v>
      </c>
      <c r="E9" s="234">
        <v>79.25</v>
      </c>
      <c r="F9" s="235"/>
      <c r="G9" s="236">
        <f>ROUND(E9*F9,2)</f>
        <v>0</v>
      </c>
      <c r="H9" s="235"/>
      <c r="I9" s="236">
        <f>ROUND(E9*H9,2)</f>
        <v>0</v>
      </c>
      <c r="J9" s="235"/>
      <c r="K9" s="236">
        <f>ROUND(E9*J9,2)</f>
        <v>0</v>
      </c>
      <c r="L9" s="236">
        <v>21</v>
      </c>
      <c r="M9" s="236">
        <f>G9*(1+L9/100)</f>
        <v>0</v>
      </c>
      <c r="N9" s="236">
        <v>0</v>
      </c>
      <c r="O9" s="236">
        <f>ROUND(E9*N9,2)</f>
        <v>0</v>
      </c>
      <c r="P9" s="236">
        <v>0</v>
      </c>
      <c r="Q9" s="236">
        <f>ROUND(E9*P9,2)</f>
        <v>0</v>
      </c>
      <c r="R9" s="236" t="s">
        <v>93</v>
      </c>
      <c r="S9" s="236" t="s">
        <v>94</v>
      </c>
      <c r="T9" s="237" t="s">
        <v>95</v>
      </c>
      <c r="U9" s="221">
        <v>0.308</v>
      </c>
      <c r="V9" s="221">
        <f>ROUND(E9*U9,2)</f>
        <v>24.41</v>
      </c>
      <c r="W9" s="221"/>
      <c r="X9" s="221" t="s">
        <v>96</v>
      </c>
      <c r="Y9" s="212"/>
      <c r="Z9" s="212"/>
      <c r="AA9" s="212"/>
      <c r="AB9" s="212"/>
      <c r="AC9" s="212"/>
      <c r="AD9" s="212"/>
      <c r="AE9" s="212"/>
      <c r="AF9" s="212"/>
      <c r="AG9" s="212" t="s">
        <v>97</v>
      </c>
      <c r="AH9" s="212"/>
      <c r="AI9" s="212"/>
      <c r="AJ9" s="212"/>
      <c r="AK9" s="212"/>
      <c r="AL9" s="212"/>
      <c r="AM9" s="212"/>
      <c r="AN9" s="212"/>
      <c r="AO9" s="212"/>
      <c r="AP9" s="212"/>
      <c r="AQ9" s="212"/>
      <c r="AR9" s="212"/>
      <c r="AS9" s="212"/>
      <c r="AT9" s="212"/>
      <c r="AU9" s="212"/>
      <c r="AV9" s="212"/>
      <c r="AW9" s="212"/>
      <c r="AX9" s="212"/>
      <c r="AY9" s="212"/>
      <c r="AZ9" s="212"/>
      <c r="BA9" s="212"/>
      <c r="BB9" s="212"/>
      <c r="BC9" s="212"/>
      <c r="BD9" s="212"/>
      <c r="BE9" s="212"/>
      <c r="BF9" s="212"/>
      <c r="BG9" s="212"/>
      <c r="BH9" s="212"/>
    </row>
    <row r="10" spans="1:60" outlineLevel="1" x14ac:dyDescent="0.2">
      <c r="A10" s="219"/>
      <c r="B10" s="220"/>
      <c r="C10" s="248" t="s">
        <v>98</v>
      </c>
      <c r="D10" s="222"/>
      <c r="E10" s="223"/>
      <c r="F10" s="221"/>
      <c r="G10" s="221"/>
      <c r="H10" s="221"/>
      <c r="I10" s="221"/>
      <c r="J10" s="221"/>
      <c r="K10" s="221"/>
      <c r="L10" s="221"/>
      <c r="M10" s="221"/>
      <c r="N10" s="221"/>
      <c r="O10" s="221"/>
      <c r="P10" s="221"/>
      <c r="Q10" s="221"/>
      <c r="R10" s="221"/>
      <c r="S10" s="221"/>
      <c r="T10" s="221"/>
      <c r="U10" s="221"/>
      <c r="V10" s="221"/>
      <c r="W10" s="221"/>
      <c r="X10" s="221"/>
      <c r="Y10" s="212"/>
      <c r="Z10" s="212"/>
      <c r="AA10" s="212"/>
      <c r="AB10" s="212"/>
      <c r="AC10" s="212"/>
      <c r="AD10" s="212"/>
      <c r="AE10" s="212"/>
      <c r="AF10" s="212"/>
      <c r="AG10" s="212" t="s">
        <v>99</v>
      </c>
      <c r="AH10" s="212">
        <v>0</v>
      </c>
      <c r="AI10" s="212"/>
      <c r="AJ10" s="212"/>
      <c r="AK10" s="212"/>
      <c r="AL10" s="212"/>
      <c r="AM10" s="212"/>
      <c r="AN10" s="212"/>
      <c r="AO10" s="212"/>
      <c r="AP10" s="212"/>
      <c r="AQ10" s="212"/>
      <c r="AR10" s="212"/>
      <c r="AS10" s="212"/>
      <c r="AT10" s="212"/>
      <c r="AU10" s="212"/>
      <c r="AV10" s="212"/>
      <c r="AW10" s="212"/>
      <c r="AX10" s="212"/>
      <c r="AY10" s="212"/>
      <c r="AZ10" s="212"/>
      <c r="BA10" s="212"/>
      <c r="BB10" s="212"/>
      <c r="BC10" s="212"/>
      <c r="BD10" s="212"/>
      <c r="BE10" s="212"/>
      <c r="BF10" s="212"/>
      <c r="BG10" s="212"/>
      <c r="BH10" s="212"/>
    </row>
    <row r="11" spans="1:60" outlineLevel="1" x14ac:dyDescent="0.2">
      <c r="A11" s="219"/>
      <c r="B11" s="220"/>
      <c r="C11" s="248" t="s">
        <v>100</v>
      </c>
      <c r="D11" s="222"/>
      <c r="E11" s="223"/>
      <c r="F11" s="221"/>
      <c r="G11" s="221"/>
      <c r="H11" s="221"/>
      <c r="I11" s="221"/>
      <c r="J11" s="221"/>
      <c r="K11" s="221"/>
      <c r="L11" s="221"/>
      <c r="M11" s="221"/>
      <c r="N11" s="221"/>
      <c r="O11" s="221"/>
      <c r="P11" s="221"/>
      <c r="Q11" s="221"/>
      <c r="R11" s="221"/>
      <c r="S11" s="221"/>
      <c r="T11" s="221"/>
      <c r="U11" s="221"/>
      <c r="V11" s="221"/>
      <c r="W11" s="221"/>
      <c r="X11" s="221"/>
      <c r="Y11" s="212"/>
      <c r="Z11" s="212"/>
      <c r="AA11" s="212"/>
      <c r="AB11" s="212"/>
      <c r="AC11" s="212"/>
      <c r="AD11" s="212"/>
      <c r="AE11" s="212"/>
      <c r="AF11" s="212"/>
      <c r="AG11" s="212" t="s">
        <v>99</v>
      </c>
      <c r="AH11" s="212">
        <v>0</v>
      </c>
      <c r="AI11" s="212"/>
      <c r="AJ11" s="212"/>
      <c r="AK11" s="212"/>
      <c r="AL11" s="212"/>
      <c r="AM11" s="212"/>
      <c r="AN11" s="212"/>
      <c r="AO11" s="212"/>
      <c r="AP11" s="212"/>
      <c r="AQ11" s="212"/>
      <c r="AR11" s="212"/>
      <c r="AS11" s="212"/>
      <c r="AT11" s="212"/>
      <c r="AU11" s="212"/>
      <c r="AV11" s="212"/>
      <c r="AW11" s="212"/>
      <c r="AX11" s="212"/>
      <c r="AY11" s="212"/>
      <c r="AZ11" s="212"/>
      <c r="BA11" s="212"/>
      <c r="BB11" s="212"/>
      <c r="BC11" s="212"/>
      <c r="BD11" s="212"/>
      <c r="BE11" s="212"/>
      <c r="BF11" s="212"/>
      <c r="BG11" s="212"/>
      <c r="BH11" s="212"/>
    </row>
    <row r="12" spans="1:60" outlineLevel="1" x14ac:dyDescent="0.2">
      <c r="A12" s="219"/>
      <c r="B12" s="220"/>
      <c r="C12" s="248" t="s">
        <v>101</v>
      </c>
      <c r="D12" s="222"/>
      <c r="E12" s="223">
        <v>79.25</v>
      </c>
      <c r="F12" s="221"/>
      <c r="G12" s="221"/>
      <c r="H12" s="221"/>
      <c r="I12" s="221"/>
      <c r="J12" s="221"/>
      <c r="K12" s="221"/>
      <c r="L12" s="221"/>
      <c r="M12" s="221"/>
      <c r="N12" s="221"/>
      <c r="O12" s="221"/>
      <c r="P12" s="221"/>
      <c r="Q12" s="221"/>
      <c r="R12" s="221"/>
      <c r="S12" s="221"/>
      <c r="T12" s="221"/>
      <c r="U12" s="221"/>
      <c r="V12" s="221"/>
      <c r="W12" s="221"/>
      <c r="X12" s="221"/>
      <c r="Y12" s="212"/>
      <c r="Z12" s="212"/>
      <c r="AA12" s="212"/>
      <c r="AB12" s="212"/>
      <c r="AC12" s="212"/>
      <c r="AD12" s="212"/>
      <c r="AE12" s="212"/>
      <c r="AF12" s="212"/>
      <c r="AG12" s="212" t="s">
        <v>99</v>
      </c>
      <c r="AH12" s="212">
        <v>0</v>
      </c>
      <c r="AI12" s="212"/>
      <c r="AJ12" s="212"/>
      <c r="AK12" s="212"/>
      <c r="AL12" s="212"/>
      <c r="AM12" s="212"/>
      <c r="AN12" s="212"/>
      <c r="AO12" s="212"/>
      <c r="AP12" s="212"/>
      <c r="AQ12" s="212"/>
      <c r="AR12" s="212"/>
      <c r="AS12" s="212"/>
      <c r="AT12" s="212"/>
      <c r="AU12" s="212"/>
      <c r="AV12" s="212"/>
      <c r="AW12" s="212"/>
      <c r="AX12" s="212"/>
      <c r="AY12" s="212"/>
      <c r="AZ12" s="212"/>
      <c r="BA12" s="212"/>
      <c r="BB12" s="212"/>
      <c r="BC12" s="212"/>
      <c r="BD12" s="212"/>
      <c r="BE12" s="212"/>
      <c r="BF12" s="212"/>
      <c r="BG12" s="212"/>
      <c r="BH12" s="212"/>
    </row>
    <row r="13" spans="1:60" ht="33.75" outlineLevel="1" x14ac:dyDescent="0.2">
      <c r="A13" s="231">
        <v>2</v>
      </c>
      <c r="B13" s="232" t="s">
        <v>102</v>
      </c>
      <c r="C13" s="247" t="s">
        <v>103</v>
      </c>
      <c r="D13" s="233" t="s">
        <v>92</v>
      </c>
      <c r="E13" s="234">
        <v>385</v>
      </c>
      <c r="F13" s="235"/>
      <c r="G13" s="236">
        <f>ROUND(E13*F13,2)</f>
        <v>0</v>
      </c>
      <c r="H13" s="235"/>
      <c r="I13" s="236">
        <f>ROUND(E13*H13,2)</f>
        <v>0</v>
      </c>
      <c r="J13" s="235"/>
      <c r="K13" s="236">
        <f>ROUND(E13*J13,2)</f>
        <v>0</v>
      </c>
      <c r="L13" s="236">
        <v>21</v>
      </c>
      <c r="M13" s="236">
        <f>G13*(1+L13/100)</f>
        <v>0</v>
      </c>
      <c r="N13" s="236">
        <v>0</v>
      </c>
      <c r="O13" s="236">
        <f>ROUND(E13*N13,2)</f>
        <v>0</v>
      </c>
      <c r="P13" s="236">
        <v>0</v>
      </c>
      <c r="Q13" s="236">
        <f>ROUND(E13*P13,2)</f>
        <v>0</v>
      </c>
      <c r="R13" s="236" t="s">
        <v>93</v>
      </c>
      <c r="S13" s="236" t="s">
        <v>94</v>
      </c>
      <c r="T13" s="237" t="s">
        <v>95</v>
      </c>
      <c r="U13" s="221">
        <v>0.13900000000000001</v>
      </c>
      <c r="V13" s="221">
        <f>ROUND(E13*U13,2)</f>
        <v>53.52</v>
      </c>
      <c r="W13" s="221"/>
      <c r="X13" s="221" t="s">
        <v>96</v>
      </c>
      <c r="Y13" s="212"/>
      <c r="Z13" s="212"/>
      <c r="AA13" s="212"/>
      <c r="AB13" s="212"/>
      <c r="AC13" s="212"/>
      <c r="AD13" s="212"/>
      <c r="AE13" s="212"/>
      <c r="AF13" s="212"/>
      <c r="AG13" s="212" t="s">
        <v>97</v>
      </c>
      <c r="AH13" s="212"/>
      <c r="AI13" s="212"/>
      <c r="AJ13" s="212"/>
      <c r="AK13" s="212"/>
      <c r="AL13" s="212"/>
      <c r="AM13" s="212"/>
      <c r="AN13" s="212"/>
      <c r="AO13" s="212"/>
      <c r="AP13" s="212"/>
      <c r="AQ13" s="212"/>
      <c r="AR13" s="212"/>
      <c r="AS13" s="212"/>
      <c r="AT13" s="212"/>
      <c r="AU13" s="212"/>
      <c r="AV13" s="212"/>
      <c r="AW13" s="212"/>
      <c r="AX13" s="212"/>
      <c r="AY13" s="212"/>
      <c r="AZ13" s="212"/>
      <c r="BA13" s="212"/>
      <c r="BB13" s="212"/>
      <c r="BC13" s="212"/>
      <c r="BD13" s="212"/>
      <c r="BE13" s="212"/>
      <c r="BF13" s="212"/>
      <c r="BG13" s="212"/>
      <c r="BH13" s="212"/>
    </row>
    <row r="14" spans="1:60" outlineLevel="1" x14ac:dyDescent="0.2">
      <c r="A14" s="219"/>
      <c r="B14" s="220"/>
      <c r="C14" s="248" t="s">
        <v>104</v>
      </c>
      <c r="D14" s="222"/>
      <c r="E14" s="223"/>
      <c r="F14" s="221"/>
      <c r="G14" s="221"/>
      <c r="H14" s="221"/>
      <c r="I14" s="221"/>
      <c r="J14" s="221"/>
      <c r="K14" s="221"/>
      <c r="L14" s="221"/>
      <c r="M14" s="221"/>
      <c r="N14" s="221"/>
      <c r="O14" s="221"/>
      <c r="P14" s="221"/>
      <c r="Q14" s="221"/>
      <c r="R14" s="221"/>
      <c r="S14" s="221"/>
      <c r="T14" s="221"/>
      <c r="U14" s="221"/>
      <c r="V14" s="221"/>
      <c r="W14" s="221"/>
      <c r="X14" s="221"/>
      <c r="Y14" s="212"/>
      <c r="Z14" s="212"/>
      <c r="AA14" s="212"/>
      <c r="AB14" s="212"/>
      <c r="AC14" s="212"/>
      <c r="AD14" s="212"/>
      <c r="AE14" s="212"/>
      <c r="AF14" s="212"/>
      <c r="AG14" s="212" t="s">
        <v>99</v>
      </c>
      <c r="AH14" s="212">
        <v>0</v>
      </c>
      <c r="AI14" s="212"/>
      <c r="AJ14" s="212"/>
      <c r="AK14" s="212"/>
      <c r="AL14" s="212"/>
      <c r="AM14" s="212"/>
      <c r="AN14" s="212"/>
      <c r="AO14" s="212"/>
      <c r="AP14" s="212"/>
      <c r="AQ14" s="212"/>
      <c r="AR14" s="212"/>
      <c r="AS14" s="212"/>
      <c r="AT14" s="212"/>
      <c r="AU14" s="212"/>
      <c r="AV14" s="212"/>
      <c r="AW14" s="212"/>
      <c r="AX14" s="212"/>
      <c r="AY14" s="212"/>
      <c r="AZ14" s="212"/>
      <c r="BA14" s="212"/>
      <c r="BB14" s="212"/>
      <c r="BC14" s="212"/>
      <c r="BD14" s="212"/>
      <c r="BE14" s="212"/>
      <c r="BF14" s="212"/>
      <c r="BG14" s="212"/>
      <c r="BH14" s="212"/>
    </row>
    <row r="15" spans="1:60" outlineLevel="1" x14ac:dyDescent="0.2">
      <c r="A15" s="219"/>
      <c r="B15" s="220"/>
      <c r="C15" s="248" t="s">
        <v>105</v>
      </c>
      <c r="D15" s="222"/>
      <c r="E15" s="223"/>
      <c r="F15" s="221"/>
      <c r="G15" s="221"/>
      <c r="H15" s="221"/>
      <c r="I15" s="221"/>
      <c r="J15" s="221"/>
      <c r="K15" s="221"/>
      <c r="L15" s="221"/>
      <c r="M15" s="221"/>
      <c r="N15" s="221"/>
      <c r="O15" s="221"/>
      <c r="P15" s="221"/>
      <c r="Q15" s="221"/>
      <c r="R15" s="221"/>
      <c r="S15" s="221"/>
      <c r="T15" s="221"/>
      <c r="U15" s="221"/>
      <c r="V15" s="221"/>
      <c r="W15" s="221"/>
      <c r="X15" s="221"/>
      <c r="Y15" s="212"/>
      <c r="Z15" s="212"/>
      <c r="AA15" s="212"/>
      <c r="AB15" s="212"/>
      <c r="AC15" s="212"/>
      <c r="AD15" s="212"/>
      <c r="AE15" s="212"/>
      <c r="AF15" s="212"/>
      <c r="AG15" s="212" t="s">
        <v>99</v>
      </c>
      <c r="AH15" s="212">
        <v>0</v>
      </c>
      <c r="AI15" s="212"/>
      <c r="AJ15" s="212"/>
      <c r="AK15" s="212"/>
      <c r="AL15" s="212"/>
      <c r="AM15" s="212"/>
      <c r="AN15" s="212"/>
      <c r="AO15" s="212"/>
      <c r="AP15" s="212"/>
      <c r="AQ15" s="212"/>
      <c r="AR15" s="212"/>
      <c r="AS15" s="212"/>
      <c r="AT15" s="212"/>
      <c r="AU15" s="212"/>
      <c r="AV15" s="212"/>
      <c r="AW15" s="212"/>
      <c r="AX15" s="212"/>
      <c r="AY15" s="212"/>
      <c r="AZ15" s="212"/>
      <c r="BA15" s="212"/>
      <c r="BB15" s="212"/>
      <c r="BC15" s="212"/>
      <c r="BD15" s="212"/>
      <c r="BE15" s="212"/>
      <c r="BF15" s="212"/>
      <c r="BG15" s="212"/>
      <c r="BH15" s="212"/>
    </row>
    <row r="16" spans="1:60" outlineLevel="1" x14ac:dyDescent="0.2">
      <c r="A16" s="219"/>
      <c r="B16" s="220"/>
      <c r="C16" s="248" t="s">
        <v>106</v>
      </c>
      <c r="D16" s="222"/>
      <c r="E16" s="223"/>
      <c r="F16" s="221"/>
      <c r="G16" s="221"/>
      <c r="H16" s="221"/>
      <c r="I16" s="221"/>
      <c r="J16" s="221"/>
      <c r="K16" s="221"/>
      <c r="L16" s="221"/>
      <c r="M16" s="221"/>
      <c r="N16" s="221"/>
      <c r="O16" s="221"/>
      <c r="P16" s="221"/>
      <c r="Q16" s="221"/>
      <c r="R16" s="221"/>
      <c r="S16" s="221"/>
      <c r="T16" s="221"/>
      <c r="U16" s="221"/>
      <c r="V16" s="221"/>
      <c r="W16" s="221"/>
      <c r="X16" s="221"/>
      <c r="Y16" s="212"/>
      <c r="Z16" s="212"/>
      <c r="AA16" s="212"/>
      <c r="AB16" s="212"/>
      <c r="AC16" s="212"/>
      <c r="AD16" s="212"/>
      <c r="AE16" s="212"/>
      <c r="AF16" s="212"/>
      <c r="AG16" s="212" t="s">
        <v>99</v>
      </c>
      <c r="AH16" s="212">
        <v>0</v>
      </c>
      <c r="AI16" s="212"/>
      <c r="AJ16" s="212"/>
      <c r="AK16" s="212"/>
      <c r="AL16" s="212"/>
      <c r="AM16" s="212"/>
      <c r="AN16" s="212"/>
      <c r="AO16" s="212"/>
      <c r="AP16" s="212"/>
      <c r="AQ16" s="212"/>
      <c r="AR16" s="212"/>
      <c r="AS16" s="212"/>
      <c r="AT16" s="212"/>
      <c r="AU16" s="212"/>
      <c r="AV16" s="212"/>
      <c r="AW16" s="212"/>
      <c r="AX16" s="212"/>
      <c r="AY16" s="212"/>
      <c r="AZ16" s="212"/>
      <c r="BA16" s="212"/>
      <c r="BB16" s="212"/>
      <c r="BC16" s="212"/>
      <c r="BD16" s="212"/>
      <c r="BE16" s="212"/>
      <c r="BF16" s="212"/>
      <c r="BG16" s="212"/>
      <c r="BH16" s="212"/>
    </row>
    <row r="17" spans="1:60" outlineLevel="1" x14ac:dyDescent="0.2">
      <c r="A17" s="219"/>
      <c r="B17" s="220"/>
      <c r="C17" s="248" t="s">
        <v>107</v>
      </c>
      <c r="D17" s="222"/>
      <c r="E17" s="223">
        <v>385</v>
      </c>
      <c r="F17" s="221"/>
      <c r="G17" s="221"/>
      <c r="H17" s="221"/>
      <c r="I17" s="221"/>
      <c r="J17" s="221"/>
      <c r="K17" s="221"/>
      <c r="L17" s="221"/>
      <c r="M17" s="221"/>
      <c r="N17" s="221"/>
      <c r="O17" s="221"/>
      <c r="P17" s="221"/>
      <c r="Q17" s="221"/>
      <c r="R17" s="221"/>
      <c r="S17" s="221"/>
      <c r="T17" s="221"/>
      <c r="U17" s="221"/>
      <c r="V17" s="221"/>
      <c r="W17" s="221"/>
      <c r="X17" s="221"/>
      <c r="Y17" s="212"/>
      <c r="Z17" s="212"/>
      <c r="AA17" s="212"/>
      <c r="AB17" s="212"/>
      <c r="AC17" s="212"/>
      <c r="AD17" s="212"/>
      <c r="AE17" s="212"/>
      <c r="AF17" s="212"/>
      <c r="AG17" s="212" t="s">
        <v>99</v>
      </c>
      <c r="AH17" s="212">
        <v>0</v>
      </c>
      <c r="AI17" s="212"/>
      <c r="AJ17" s="212"/>
      <c r="AK17" s="212"/>
      <c r="AL17" s="212"/>
      <c r="AM17" s="212"/>
      <c r="AN17" s="212"/>
      <c r="AO17" s="212"/>
      <c r="AP17" s="212"/>
      <c r="AQ17" s="212"/>
      <c r="AR17" s="212"/>
      <c r="AS17" s="212"/>
      <c r="AT17" s="212"/>
      <c r="AU17" s="212"/>
      <c r="AV17" s="212"/>
      <c r="AW17" s="212"/>
      <c r="AX17" s="212"/>
      <c r="AY17" s="212"/>
      <c r="AZ17" s="212"/>
      <c r="BA17" s="212"/>
      <c r="BB17" s="212"/>
      <c r="BC17" s="212"/>
      <c r="BD17" s="212"/>
      <c r="BE17" s="212"/>
      <c r="BF17" s="212"/>
      <c r="BG17" s="212"/>
      <c r="BH17" s="212"/>
    </row>
    <row r="18" spans="1:60" x14ac:dyDescent="0.2">
      <c r="A18" s="225" t="s">
        <v>88</v>
      </c>
      <c r="B18" s="226" t="s">
        <v>60</v>
      </c>
      <c r="C18" s="246" t="s">
        <v>27</v>
      </c>
      <c r="D18" s="227"/>
      <c r="E18" s="228"/>
      <c r="F18" s="229"/>
      <c r="G18" s="229">
        <f>SUMIF(AG19:AG22,"&lt;&gt;NOR",G19:G22)</f>
        <v>0</v>
      </c>
      <c r="H18" s="229"/>
      <c r="I18" s="229">
        <f>SUM(I19:I22)</f>
        <v>0</v>
      </c>
      <c r="J18" s="229"/>
      <c r="K18" s="229">
        <f>SUM(K19:K22)</f>
        <v>0</v>
      </c>
      <c r="L18" s="229"/>
      <c r="M18" s="229">
        <f>SUM(M19:M22)</f>
        <v>0</v>
      </c>
      <c r="N18" s="229"/>
      <c r="O18" s="229">
        <f>SUM(O19:O22)</f>
        <v>0</v>
      </c>
      <c r="P18" s="229"/>
      <c r="Q18" s="229">
        <f>SUM(Q19:Q22)</f>
        <v>0</v>
      </c>
      <c r="R18" s="229"/>
      <c r="S18" s="229"/>
      <c r="T18" s="230"/>
      <c r="U18" s="224"/>
      <c r="V18" s="224">
        <f>SUM(V19:V22)</f>
        <v>0</v>
      </c>
      <c r="W18" s="224"/>
      <c r="X18" s="224"/>
      <c r="AG18" t="s">
        <v>89</v>
      </c>
    </row>
    <row r="19" spans="1:60" outlineLevel="1" x14ac:dyDescent="0.2">
      <c r="A19" s="238">
        <v>3</v>
      </c>
      <c r="B19" s="239" t="s">
        <v>108</v>
      </c>
      <c r="C19" s="249" t="s">
        <v>109</v>
      </c>
      <c r="D19" s="240" t="s">
        <v>110</v>
      </c>
      <c r="E19" s="241">
        <v>1</v>
      </c>
      <c r="F19" s="242"/>
      <c r="G19" s="243">
        <f>ROUND(E19*F19,2)</f>
        <v>0</v>
      </c>
      <c r="H19" s="242"/>
      <c r="I19" s="243">
        <f>ROUND(E19*H19,2)</f>
        <v>0</v>
      </c>
      <c r="J19" s="242"/>
      <c r="K19" s="243">
        <f>ROUND(E19*J19,2)</f>
        <v>0</v>
      </c>
      <c r="L19" s="243">
        <v>21</v>
      </c>
      <c r="M19" s="243">
        <f>G19*(1+L19/100)</f>
        <v>0</v>
      </c>
      <c r="N19" s="243">
        <v>0</v>
      </c>
      <c r="O19" s="243">
        <f>ROUND(E19*N19,2)</f>
        <v>0</v>
      </c>
      <c r="P19" s="243">
        <v>0</v>
      </c>
      <c r="Q19" s="243">
        <f>ROUND(E19*P19,2)</f>
        <v>0</v>
      </c>
      <c r="R19" s="243"/>
      <c r="S19" s="243" t="s">
        <v>111</v>
      </c>
      <c r="T19" s="244" t="s">
        <v>95</v>
      </c>
      <c r="U19" s="221">
        <v>0</v>
      </c>
      <c r="V19" s="221">
        <f>ROUND(E19*U19,2)</f>
        <v>0</v>
      </c>
      <c r="W19" s="221"/>
      <c r="X19" s="221" t="s">
        <v>112</v>
      </c>
      <c r="Y19" s="212"/>
      <c r="Z19" s="212"/>
      <c r="AA19" s="212"/>
      <c r="AB19" s="212"/>
      <c r="AC19" s="212"/>
      <c r="AD19" s="212"/>
      <c r="AE19" s="212"/>
      <c r="AF19" s="212"/>
      <c r="AG19" s="212" t="s">
        <v>113</v>
      </c>
      <c r="AH19" s="212"/>
      <c r="AI19" s="212"/>
      <c r="AJ19" s="212"/>
      <c r="AK19" s="212"/>
      <c r="AL19" s="212"/>
      <c r="AM19" s="212"/>
      <c r="AN19" s="212"/>
      <c r="AO19" s="212"/>
      <c r="AP19" s="212"/>
      <c r="AQ19" s="212"/>
      <c r="AR19" s="212"/>
      <c r="AS19" s="212"/>
      <c r="AT19" s="212"/>
      <c r="AU19" s="212"/>
      <c r="AV19" s="212"/>
      <c r="AW19" s="212"/>
      <c r="AX19" s="212"/>
      <c r="AY19" s="212"/>
      <c r="AZ19" s="212"/>
      <c r="BA19" s="212"/>
      <c r="BB19" s="212"/>
      <c r="BC19" s="212"/>
      <c r="BD19" s="212"/>
      <c r="BE19" s="212"/>
      <c r="BF19" s="212"/>
      <c r="BG19" s="212"/>
      <c r="BH19" s="212"/>
    </row>
    <row r="20" spans="1:60" outlineLevel="1" x14ac:dyDescent="0.2">
      <c r="A20" s="238">
        <v>4</v>
      </c>
      <c r="B20" s="239" t="s">
        <v>114</v>
      </c>
      <c r="C20" s="249" t="s">
        <v>115</v>
      </c>
      <c r="D20" s="240" t="s">
        <v>110</v>
      </c>
      <c r="E20" s="241">
        <v>1</v>
      </c>
      <c r="F20" s="242"/>
      <c r="G20" s="243">
        <f>ROUND(E20*F20,2)</f>
        <v>0</v>
      </c>
      <c r="H20" s="242"/>
      <c r="I20" s="243">
        <f>ROUND(E20*H20,2)</f>
        <v>0</v>
      </c>
      <c r="J20" s="242"/>
      <c r="K20" s="243">
        <f>ROUND(E20*J20,2)</f>
        <v>0</v>
      </c>
      <c r="L20" s="243">
        <v>21</v>
      </c>
      <c r="M20" s="243">
        <f>G20*(1+L20/100)</f>
        <v>0</v>
      </c>
      <c r="N20" s="243">
        <v>0</v>
      </c>
      <c r="O20" s="243">
        <f>ROUND(E20*N20,2)</f>
        <v>0</v>
      </c>
      <c r="P20" s="243">
        <v>0</v>
      </c>
      <c r="Q20" s="243">
        <f>ROUND(E20*P20,2)</f>
        <v>0</v>
      </c>
      <c r="R20" s="243"/>
      <c r="S20" s="243" t="s">
        <v>111</v>
      </c>
      <c r="T20" s="244" t="s">
        <v>95</v>
      </c>
      <c r="U20" s="221">
        <v>0</v>
      </c>
      <c r="V20" s="221">
        <f>ROUND(E20*U20,2)</f>
        <v>0</v>
      </c>
      <c r="W20" s="221"/>
      <c r="X20" s="221" t="s">
        <v>112</v>
      </c>
      <c r="Y20" s="212"/>
      <c r="Z20" s="212"/>
      <c r="AA20" s="212"/>
      <c r="AB20" s="212"/>
      <c r="AC20" s="212"/>
      <c r="AD20" s="212"/>
      <c r="AE20" s="212"/>
      <c r="AF20" s="212"/>
      <c r="AG20" s="212" t="s">
        <v>113</v>
      </c>
      <c r="AH20" s="212"/>
      <c r="AI20" s="212"/>
      <c r="AJ20" s="212"/>
      <c r="AK20" s="212"/>
      <c r="AL20" s="212"/>
      <c r="AM20" s="212"/>
      <c r="AN20" s="212"/>
      <c r="AO20" s="212"/>
      <c r="AP20" s="212"/>
      <c r="AQ20" s="212"/>
      <c r="AR20" s="212"/>
      <c r="AS20" s="212"/>
      <c r="AT20" s="212"/>
      <c r="AU20" s="212"/>
      <c r="AV20" s="212"/>
      <c r="AW20" s="212"/>
      <c r="AX20" s="212"/>
      <c r="AY20" s="212"/>
      <c r="AZ20" s="212"/>
      <c r="BA20" s="212"/>
      <c r="BB20" s="212"/>
      <c r="BC20" s="212"/>
      <c r="BD20" s="212"/>
      <c r="BE20" s="212"/>
      <c r="BF20" s="212"/>
      <c r="BG20" s="212"/>
      <c r="BH20" s="212"/>
    </row>
    <row r="21" spans="1:60" outlineLevel="1" x14ac:dyDescent="0.2">
      <c r="A21" s="238">
        <v>5</v>
      </c>
      <c r="B21" s="239" t="s">
        <v>116</v>
      </c>
      <c r="C21" s="249" t="s">
        <v>117</v>
      </c>
      <c r="D21" s="240" t="s">
        <v>110</v>
      </c>
      <c r="E21" s="241">
        <v>1</v>
      </c>
      <c r="F21" s="242"/>
      <c r="G21" s="243">
        <f>ROUND(E21*F21,2)</f>
        <v>0</v>
      </c>
      <c r="H21" s="242"/>
      <c r="I21" s="243">
        <f>ROUND(E21*H21,2)</f>
        <v>0</v>
      </c>
      <c r="J21" s="242"/>
      <c r="K21" s="243">
        <f>ROUND(E21*J21,2)</f>
        <v>0</v>
      </c>
      <c r="L21" s="243">
        <v>21</v>
      </c>
      <c r="M21" s="243">
        <f>G21*(1+L21/100)</f>
        <v>0</v>
      </c>
      <c r="N21" s="243">
        <v>0</v>
      </c>
      <c r="O21" s="243">
        <f>ROUND(E21*N21,2)</f>
        <v>0</v>
      </c>
      <c r="P21" s="243">
        <v>0</v>
      </c>
      <c r="Q21" s="243">
        <f>ROUND(E21*P21,2)</f>
        <v>0</v>
      </c>
      <c r="R21" s="243"/>
      <c r="S21" s="243" t="s">
        <v>111</v>
      </c>
      <c r="T21" s="244" t="s">
        <v>95</v>
      </c>
      <c r="U21" s="221">
        <v>0</v>
      </c>
      <c r="V21" s="221">
        <f>ROUND(E21*U21,2)</f>
        <v>0</v>
      </c>
      <c r="W21" s="221"/>
      <c r="X21" s="221" t="s">
        <v>112</v>
      </c>
      <c r="Y21" s="212"/>
      <c r="Z21" s="212"/>
      <c r="AA21" s="212"/>
      <c r="AB21" s="212"/>
      <c r="AC21" s="212"/>
      <c r="AD21" s="212"/>
      <c r="AE21" s="212"/>
      <c r="AF21" s="212"/>
      <c r="AG21" s="212" t="s">
        <v>113</v>
      </c>
      <c r="AH21" s="212"/>
      <c r="AI21" s="212"/>
      <c r="AJ21" s="212"/>
      <c r="AK21" s="212"/>
      <c r="AL21" s="212"/>
      <c r="AM21" s="212"/>
      <c r="AN21" s="212"/>
      <c r="AO21" s="212"/>
      <c r="AP21" s="212"/>
      <c r="AQ21" s="212"/>
      <c r="AR21" s="212"/>
      <c r="AS21" s="212"/>
      <c r="AT21" s="212"/>
      <c r="AU21" s="212"/>
      <c r="AV21" s="212"/>
      <c r="AW21" s="212"/>
      <c r="AX21" s="212"/>
      <c r="AY21" s="212"/>
      <c r="AZ21" s="212"/>
      <c r="BA21" s="212"/>
      <c r="BB21" s="212"/>
      <c r="BC21" s="212"/>
      <c r="BD21" s="212"/>
      <c r="BE21" s="212"/>
      <c r="BF21" s="212"/>
      <c r="BG21" s="212"/>
      <c r="BH21" s="212"/>
    </row>
    <row r="22" spans="1:60" outlineLevel="1" x14ac:dyDescent="0.2">
      <c r="A22" s="231">
        <v>6</v>
      </c>
      <c r="B22" s="232" t="s">
        <v>118</v>
      </c>
      <c r="C22" s="247" t="s">
        <v>119</v>
      </c>
      <c r="D22" s="233" t="s">
        <v>110</v>
      </c>
      <c r="E22" s="234">
        <v>1</v>
      </c>
      <c r="F22" s="235"/>
      <c r="G22" s="236">
        <f>ROUND(E22*F22,2)</f>
        <v>0</v>
      </c>
      <c r="H22" s="235"/>
      <c r="I22" s="236">
        <f>ROUND(E22*H22,2)</f>
        <v>0</v>
      </c>
      <c r="J22" s="235"/>
      <c r="K22" s="236">
        <f>ROUND(E22*J22,2)</f>
        <v>0</v>
      </c>
      <c r="L22" s="236">
        <v>21</v>
      </c>
      <c r="M22" s="236">
        <f>G22*(1+L22/100)</f>
        <v>0</v>
      </c>
      <c r="N22" s="236">
        <v>0</v>
      </c>
      <c r="O22" s="236">
        <f>ROUND(E22*N22,2)</f>
        <v>0</v>
      </c>
      <c r="P22" s="236">
        <v>0</v>
      </c>
      <c r="Q22" s="236">
        <f>ROUND(E22*P22,2)</f>
        <v>0</v>
      </c>
      <c r="R22" s="236"/>
      <c r="S22" s="236" t="s">
        <v>111</v>
      </c>
      <c r="T22" s="237" t="s">
        <v>95</v>
      </c>
      <c r="U22" s="221">
        <v>0</v>
      </c>
      <c r="V22" s="221">
        <f>ROUND(E22*U22,2)</f>
        <v>0</v>
      </c>
      <c r="W22" s="221"/>
      <c r="X22" s="221" t="s">
        <v>112</v>
      </c>
      <c r="Y22" s="212"/>
      <c r="Z22" s="212"/>
      <c r="AA22" s="212"/>
      <c r="AB22" s="212"/>
      <c r="AC22" s="212"/>
      <c r="AD22" s="212"/>
      <c r="AE22" s="212"/>
      <c r="AF22" s="212"/>
      <c r="AG22" s="212" t="s">
        <v>113</v>
      </c>
      <c r="AH22" s="212"/>
      <c r="AI22" s="212"/>
      <c r="AJ22" s="212"/>
      <c r="AK22" s="212"/>
      <c r="AL22" s="212"/>
      <c r="AM22" s="212"/>
      <c r="AN22" s="212"/>
      <c r="AO22" s="212"/>
      <c r="AP22" s="212"/>
      <c r="AQ22" s="212"/>
      <c r="AR22" s="212"/>
      <c r="AS22" s="212"/>
      <c r="AT22" s="212"/>
      <c r="AU22" s="212"/>
      <c r="AV22" s="212"/>
      <c r="AW22" s="212"/>
      <c r="AX22" s="212"/>
      <c r="AY22" s="212"/>
      <c r="AZ22" s="212"/>
      <c r="BA22" s="212"/>
      <c r="BB22" s="212"/>
      <c r="BC22" s="212"/>
      <c r="BD22" s="212"/>
      <c r="BE22" s="212"/>
      <c r="BF22" s="212"/>
      <c r="BG22" s="212"/>
      <c r="BH22" s="212"/>
    </row>
    <row r="23" spans="1:60" x14ac:dyDescent="0.2">
      <c r="A23" s="3"/>
      <c r="B23" s="4"/>
      <c r="C23" s="250"/>
      <c r="D23" s="6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AE23">
        <v>15</v>
      </c>
      <c r="AF23">
        <v>21</v>
      </c>
      <c r="AG23" t="s">
        <v>75</v>
      </c>
    </row>
    <row r="24" spans="1:60" x14ac:dyDescent="0.2">
      <c r="A24" s="215"/>
      <c r="B24" s="216" t="s">
        <v>29</v>
      </c>
      <c r="C24" s="251"/>
      <c r="D24" s="217"/>
      <c r="E24" s="218"/>
      <c r="F24" s="218"/>
      <c r="G24" s="245">
        <f>G8+G18</f>
        <v>0</v>
      </c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AE24">
        <f>SUMIF(L7:L22,AE23,G7:G22)</f>
        <v>0</v>
      </c>
      <c r="AF24">
        <f>SUMIF(L7:L22,AF23,G7:G22)</f>
        <v>0</v>
      </c>
      <c r="AG24" t="s">
        <v>120</v>
      </c>
    </row>
    <row r="25" spans="1:60" x14ac:dyDescent="0.2">
      <c r="C25" s="252"/>
      <c r="D25" s="10"/>
      <c r="AG25" t="s">
        <v>121</v>
      </c>
    </row>
    <row r="26" spans="1:60" x14ac:dyDescent="0.2">
      <c r="D26" s="10"/>
    </row>
    <row r="27" spans="1:60" x14ac:dyDescent="0.2">
      <c r="D27" s="10"/>
    </row>
    <row r="28" spans="1:60" x14ac:dyDescent="0.2">
      <c r="D28" s="10"/>
    </row>
    <row r="29" spans="1:60" x14ac:dyDescent="0.2">
      <c r="D29" s="10"/>
    </row>
    <row r="30" spans="1:60" x14ac:dyDescent="0.2">
      <c r="D30" s="10"/>
    </row>
    <row r="31" spans="1:60" x14ac:dyDescent="0.2">
      <c r="D31" s="10"/>
    </row>
    <row r="32" spans="1:60" x14ac:dyDescent="0.2">
      <c r="D32" s="10"/>
    </row>
    <row r="33" spans="4:4" x14ac:dyDescent="0.2">
      <c r="D33" s="10"/>
    </row>
    <row r="34" spans="4:4" x14ac:dyDescent="0.2">
      <c r="D34" s="10"/>
    </row>
    <row r="35" spans="4:4" x14ac:dyDescent="0.2">
      <c r="D35" s="10"/>
    </row>
    <row r="36" spans="4:4" x14ac:dyDescent="0.2">
      <c r="D36" s="10"/>
    </row>
    <row r="37" spans="4:4" x14ac:dyDescent="0.2">
      <c r="D37" s="10"/>
    </row>
    <row r="38" spans="4:4" x14ac:dyDescent="0.2">
      <c r="D38" s="10"/>
    </row>
    <row r="39" spans="4:4" x14ac:dyDescent="0.2">
      <c r="D39" s="10"/>
    </row>
    <row r="40" spans="4:4" x14ac:dyDescent="0.2">
      <c r="D40" s="10"/>
    </row>
    <row r="41" spans="4:4" x14ac:dyDescent="0.2">
      <c r="D41" s="10"/>
    </row>
    <row r="42" spans="4:4" x14ac:dyDescent="0.2">
      <c r="D42" s="10"/>
    </row>
    <row r="43" spans="4:4" x14ac:dyDescent="0.2">
      <c r="D43" s="10"/>
    </row>
    <row r="44" spans="4:4" x14ac:dyDescent="0.2">
      <c r="D44" s="10"/>
    </row>
    <row r="45" spans="4:4" x14ac:dyDescent="0.2">
      <c r="D45" s="10"/>
    </row>
    <row r="46" spans="4:4" x14ac:dyDescent="0.2">
      <c r="D46" s="10"/>
    </row>
    <row r="47" spans="4:4" x14ac:dyDescent="0.2">
      <c r="D47" s="10"/>
    </row>
    <row r="48" spans="4:4" x14ac:dyDescent="0.2">
      <c r="D48" s="10"/>
    </row>
    <row r="49" spans="4:4" x14ac:dyDescent="0.2">
      <c r="D49" s="10"/>
    </row>
    <row r="50" spans="4:4" x14ac:dyDescent="0.2">
      <c r="D50" s="10"/>
    </row>
    <row r="51" spans="4:4" x14ac:dyDescent="0.2">
      <c r="D51" s="10"/>
    </row>
    <row r="52" spans="4:4" x14ac:dyDescent="0.2">
      <c r="D52" s="10"/>
    </row>
    <row r="53" spans="4:4" x14ac:dyDescent="0.2">
      <c r="D53" s="10"/>
    </row>
    <row r="54" spans="4:4" x14ac:dyDescent="0.2">
      <c r="D54" s="10"/>
    </row>
    <row r="55" spans="4:4" x14ac:dyDescent="0.2">
      <c r="D55" s="10"/>
    </row>
    <row r="56" spans="4:4" x14ac:dyDescent="0.2">
      <c r="D56" s="10"/>
    </row>
    <row r="57" spans="4:4" x14ac:dyDescent="0.2">
      <c r="D57" s="10"/>
    </row>
    <row r="58" spans="4:4" x14ac:dyDescent="0.2">
      <c r="D58" s="10"/>
    </row>
    <row r="59" spans="4:4" x14ac:dyDescent="0.2">
      <c r="D59" s="10"/>
    </row>
    <row r="60" spans="4:4" x14ac:dyDescent="0.2">
      <c r="D60" s="10"/>
    </row>
    <row r="61" spans="4:4" x14ac:dyDescent="0.2">
      <c r="D61" s="10"/>
    </row>
    <row r="62" spans="4:4" x14ac:dyDescent="0.2">
      <c r="D62" s="10"/>
    </row>
    <row r="63" spans="4:4" x14ac:dyDescent="0.2">
      <c r="D63" s="10"/>
    </row>
    <row r="64" spans="4:4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password="C234" sheet="1"/>
  <mergeCells count="4">
    <mergeCell ref="A1:G1"/>
    <mergeCell ref="C2:G2"/>
    <mergeCell ref="C3:G3"/>
    <mergeCell ref="C4:G4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30-4 2020221-041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'30-4 2020221-041 Pol'!Názvy_tisku</vt:lpstr>
      <vt:lpstr>oadresa</vt:lpstr>
      <vt:lpstr>Stavba!Objednatel</vt:lpstr>
      <vt:lpstr>Stavba!Objekt</vt:lpstr>
      <vt:lpstr>'30-4 2020221-041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Lidumil</dc:creator>
  <cp:lastModifiedBy>Lidumil</cp:lastModifiedBy>
  <cp:lastPrinted>2019-03-19T12:27:02Z</cp:lastPrinted>
  <dcterms:created xsi:type="dcterms:W3CDTF">2009-04-08T07:15:50Z</dcterms:created>
  <dcterms:modified xsi:type="dcterms:W3CDTF">2021-02-16T16:31:33Z</dcterms:modified>
</cp:coreProperties>
</file>