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/>
  <bookViews>
    <workbookView xWindow="0" yWindow="0" windowWidth="28800" windowHeight="13605" activeTab="0"/>
  </bookViews>
  <sheets>
    <sheet name="Rekapitulace stavby" sheetId="1" r:id="rId1"/>
    <sheet name="D.1.1 - Architektonicko s..." sheetId="2" r:id="rId2"/>
    <sheet name="D.1.4a - Elektroinstalace" sheetId="3" r:id="rId3"/>
    <sheet name="D.1.4c - Zdravotechnické ..." sheetId="4" r:id="rId4"/>
    <sheet name="D.2.1 - Vybavení gastro" sheetId="5" r:id="rId5"/>
    <sheet name="VON - Vedlejší a ostatní ..." sheetId="6" r:id="rId6"/>
    <sheet name="Pokyny pro vyplnění" sheetId="7" r:id="rId7"/>
  </sheets>
  <definedNames>
    <definedName name="_xlnm._FilterDatabase" localSheetId="1" hidden="1">'D.1.1 - Architektonicko s...'!$C$101:$K$418</definedName>
    <definedName name="_xlnm._FilterDatabase" localSheetId="2" hidden="1">'D.1.4a - Elektroinstalace'!$C$106:$K$267</definedName>
    <definedName name="_xlnm._FilterDatabase" localSheetId="3" hidden="1">'D.1.4c - Zdravotechnické ...'!$C$90:$K$147</definedName>
    <definedName name="_xlnm._FilterDatabase" localSheetId="4" hidden="1">'D.2.1 - Vybavení gastro'!$C$84:$K$105</definedName>
    <definedName name="_xlnm._FilterDatabase" localSheetId="5" hidden="1">'VON - Vedlejší a ostatní ...'!$C$84:$K$102</definedName>
    <definedName name="_xlnm.Print_Area" localSheetId="1">'D.1.1 - Architektonicko s...'!$C$4:$J$41,'D.1.1 - Architektonicko s...'!$C$47:$J$81,'D.1.1 - Architektonicko s...'!$C$87:$K$418</definedName>
    <definedName name="_xlnm.Print_Area" localSheetId="2">'D.1.4a - Elektroinstalace'!$C$4:$J$41,'D.1.4a - Elektroinstalace'!$C$47:$J$86,'D.1.4a - Elektroinstalace'!$C$92:$K$267</definedName>
    <definedName name="_xlnm.Print_Area" localSheetId="3">'D.1.4c - Zdravotechnické ...'!$C$4:$J$41,'D.1.4c - Zdravotechnické ...'!$C$47:$J$70,'D.1.4c - Zdravotechnické ...'!$C$76:$K$147</definedName>
    <definedName name="_xlnm.Print_Area" localSheetId="4">'D.2.1 - Vybavení gastro'!$C$4:$J$41,'D.2.1 - Vybavení gastro'!$C$47:$J$64,'D.2.1 - Vybavení gastro'!$C$70:$K$105</definedName>
    <definedName name="_xlnm.Print_Area" localSheetId="6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stavby'!$C$42:$AQ$61</definedName>
    <definedName name="_xlnm.Print_Area" localSheetId="5">'VON - Vedlejší a ostatní ...'!$C$4:$J$39,'VON - Vedlejší a ostatní ...'!$C$45:$J$66,'VON - Vedlejší a ostatní ...'!$C$72:$K$102</definedName>
    <definedName name="_xlnm.Print_Titles" localSheetId="0">'Rekapitulace stavby'!$52:$52</definedName>
    <definedName name="_xlnm.Print_Titles" localSheetId="1">'D.1.1 - Architektonicko s...'!$101:$101</definedName>
    <definedName name="_xlnm.Print_Titles" localSheetId="2">'D.1.4a - Elektroinstalace'!$106:$106</definedName>
    <definedName name="_xlnm.Print_Titles" localSheetId="3">'D.1.4c - Zdravotechnické ...'!$90:$90</definedName>
    <definedName name="_xlnm.Print_Titles" localSheetId="4">'D.2.1 - Vybavení gastro'!$84:$84</definedName>
    <definedName name="_xlnm.Print_Titles" localSheetId="5">'VON - Vedlejší a ostatní ...'!$84:$84</definedName>
  </definedNames>
  <calcPr calcId="191029"/>
</workbook>
</file>

<file path=xl/sharedStrings.xml><?xml version="1.0" encoding="utf-8"?>
<sst xmlns="http://schemas.openxmlformats.org/spreadsheetml/2006/main" count="7538" uniqueCount="1583">
  <si>
    <t>Export Komplet</t>
  </si>
  <si>
    <t>VZ</t>
  </si>
  <si>
    <t>2.0</t>
  </si>
  <si>
    <t>ZAMOK</t>
  </si>
  <si>
    <t>False</t>
  </si>
  <si>
    <t>{7f6a35fa-8545-4f41-957b-04bbb6d28535}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</si>
  <si>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</si>
  <si>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</si>
  <si>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</si>
  <si>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</si>
  <si>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</si>
  <si>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</si>
  <si>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</si>
  <si>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</si>
  <si>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JB-13-23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</si>
  <si>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</si>
  <si>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</si>
  <si>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Základní škola Zachar Kroměříž</t>
  </si>
  <si>
    <t>KSO:</t>
  </si>
  <si>
    <t/>
  </si>
  <si>
    <t>CC-CZ:</t>
  </si>
  <si>
    <t>Místo:</t>
  </si>
  <si>
    <t>ZŠ Zachar Kroměříž</t>
  </si>
  <si>
    <t>Datum:</t>
  </si>
  <si>
    <t>5. 9. 2023</t>
  </si>
  <si>
    <t>Zadavatel:</t>
  </si>
  <si>
    <t>IČ:</t>
  </si>
  <si>
    <t>00287351</t>
  </si>
  <si>
    <t>Město Kroměříž</t>
  </si>
  <si>
    <t>DIČ:</t>
  </si>
  <si>
    <t>Uchazeč:</t>
  </si>
  <si>
    <t>Vyplň údaj</t>
  </si>
  <si>
    <t>Projektant:</t>
  </si>
  <si>
    <t>74298445</t>
  </si>
  <si>
    <t>Ing. Jakub Burý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</si>
  <si>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</si>
  <si>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</si>
  <si>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</si>
  <si>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</si>
  <si>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</si>
  <si>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</si>
  <si>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</si>
  <si>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</si>
  <si>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</si>
  <si>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</si>
  <si>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</si>
  <si>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</si>
  <si>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</si>
  <si>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</si>
  <si>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</si>
  <si>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</si>
  <si>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</si>
  <si>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</si>
  <si>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</si>
  <si>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</si>
  <si>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</si>
  <si>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</si>
  <si>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</si>
  <si>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</si>
  <si>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</si>
  <si>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</si>
  <si>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</si>
  <si>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</si>
  <si>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</si>
  <si>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</si>
  <si>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</si>
  <si>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</si>
  <si>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</si>
  <si>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</si>
  <si>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</si>
  <si>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</si>
  <si>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</si>
  <si>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</si>
  <si>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</si>
  <si>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</si>
  <si>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</si>
  <si>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</si>
  <si>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</si>
  <si>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</si>
  <si>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Modernizace a rekonstrukce školní jídelny</t>
  </si>
  <si>
    <t>STA</t>
  </si>
  <si>
    <t>1</t>
  </si>
  <si>
    <t>{707fbd0c-bcd3-41ad-8b58-a738f2ea45f7}</t>
  </si>
  <si>
    <t>2</t>
  </si>
  <si>
    <t>/</t>
  </si>
  <si>
    <t>D.1.1</t>
  </si>
  <si>
    <t>Architektonicko stavební řešení</t>
  </si>
  <si>
    <t>Soupis</t>
  </si>
  <si>
    <t>{1f993f12-2668-423e-9f98-4d6d0d275248}</t>
  </si>
  <si>
    <t>D.1.4a</t>
  </si>
  <si>
    <t>Elektroinstalace</t>
  </si>
  <si>
    <t>{f7d4623e-fc83-429c-90fe-c40f2ea1d9e1}</t>
  </si>
  <si>
    <t>D.1.4c</t>
  </si>
  <si>
    <t>Zdravotechnické instalace</t>
  </si>
  <si>
    <t>{03209e06-a9f6-43c8-be30-6f998a891b5a}</t>
  </si>
  <si>
    <t>D.2.1</t>
  </si>
  <si>
    <t>Vybavení gastro</t>
  </si>
  <si>
    <t>{2b16b7ba-94fe-46e1-8948-dde1f0a31e23}</t>
  </si>
  <si>
    <t>VON</t>
  </si>
  <si>
    <t>Vedlejší a ostatní náklady</t>
  </si>
  <si>
    <t>{21d06b6f-9aec-46db-a42d-3c9758756de8}</t>
  </si>
  <si>
    <t>KRYCÍ LIST SOUPISU PRACÍ</t>
  </si>
  <si>
    <t>Objekt:</t>
  </si>
  <si>
    <t>01 - Modernizace a rekonstrukce školní jídelny</t>
  </si>
  <si>
    <t>Soupis:</t>
  </si>
  <si>
    <t>D.1.1 - Architektonicko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</si>
  <si>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</si>
  <si>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</si>
  <si>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</si>
  <si>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</si>
  <si>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</si>
  <si>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</si>
  <si>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</si>
  <si>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</si>
  <si>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</si>
  <si>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</si>
  <si>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</si>
  <si>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</si>
  <si>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</si>
  <si>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</si>
  <si>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</si>
  <si>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</si>
  <si>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</si>
  <si>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</si>
  <si>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</si>
  <si>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</si>
  <si>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</si>
  <si>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</si>
  <si>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</si>
  <si>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</si>
  <si>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</si>
  <si>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</si>
  <si>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</si>
  <si>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</si>
  <si>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</si>
  <si>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</si>
  <si>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</si>
  <si>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</si>
  <si>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</si>
  <si>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</si>
  <si>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</si>
  <si>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</si>
  <si>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</si>
  <si>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</si>
  <si>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</si>
  <si>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</si>
  <si>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612131100</t>
  </si>
  <si>
    <t>Podkladní a spojovací vrstva vnitřních omítaných ploch vápenný postřik nanášený ručně celoplošně stěn</t>
  </si>
  <si>
    <t>m2</t>
  </si>
  <si>
    <t>CS ÚRS 2023 02</t>
  </si>
  <si>
    <t>4</t>
  </si>
  <si>
    <t>1816240071</t>
  </si>
  <si>
    <t>Online PSC</t>
  </si>
  <si>
    <t>https://podminky.urs.cz/item/CS_URS_2023_02/612131100</t>
  </si>
  <si>
    <t>612135101</t>
  </si>
  <si>
    <t>Hrubá výplň rýh maltou jakékoli šířky rýhy ve stěnách</t>
  </si>
  <si>
    <t>297977270</t>
  </si>
  <si>
    <t>https://podminky.urs.cz/item/CS_URS_2023_02/612135101</t>
  </si>
  <si>
    <t>VV</t>
  </si>
  <si>
    <t>"rýhy pro elektro" 60*0,03+15*0,1</t>
  </si>
  <si>
    <t>3</t>
  </si>
  <si>
    <t>612315121</t>
  </si>
  <si>
    <t>Vápenná omítka rýh štuková ve stěnách, šířky rýhy do 150 mm</t>
  </si>
  <si>
    <t>-327971364</t>
  </si>
  <si>
    <t>https://podminky.urs.cz/item/CS_URS_2023_02/612315121</t>
  </si>
  <si>
    <t>612321141</t>
  </si>
  <si>
    <t>Omítka vápenocementová vnitřních ploch nanášená ručně dvouvrstvá, tloušťky jádrové omítky do 10 mm a tloušťky štuku do 3 mm štuková svislých konstrukcí stěn</t>
  </si>
  <si>
    <t>991262159</t>
  </si>
  <si>
    <t>https://podminky.urs.cz/item/CS_URS_2023_02/612321141</t>
  </si>
  <si>
    <t>omítka stěn po odsekání obkladů</t>
  </si>
  <si>
    <t>"m.č. 101" 7,35*(3,275-2,82)+4,72*3,275</t>
  </si>
  <si>
    <t>"m.č. 126" (19,72+3,0)*(3,275-2,5)</t>
  </si>
  <si>
    <t>"m.č. 134" (4,55*2+0,2*2+2,6)*(3,275-2,0)</t>
  </si>
  <si>
    <t>5</t>
  </si>
  <si>
    <t>612325225</t>
  </si>
  <si>
    <t>Vápenocementová omítka jednotlivých malých ploch štuková na stěnách, plochy jednotlivě přes 1,0 do 4 m2</t>
  </si>
  <si>
    <t>kus</t>
  </si>
  <si>
    <t>1125455086</t>
  </si>
  <si>
    <t>https://podminky.urs.cz/item/CS_URS_2023_02/612325225</t>
  </si>
  <si>
    <t>"opravy omítek po provedení stavebních prací" 10</t>
  </si>
  <si>
    <t>613131100</t>
  </si>
  <si>
    <t>Podkladní a spojovací vrstva vnitřních omítaných ploch vápenný postřik nanášený ručně celoplošně pilířů nebo sloupů</t>
  </si>
  <si>
    <t>-743256876</t>
  </si>
  <si>
    <t>https://podminky.urs.cz/item/CS_URS_2023_02/613131100</t>
  </si>
  <si>
    <t>7</t>
  </si>
  <si>
    <t>613321141</t>
  </si>
  <si>
    <t>Omítka vápenocementová vnitřních ploch nanášená ručně dvouvrstvá, tloušťky jádrové omítky do 10 mm a tloušťky štuku do 3 mm štuková svislých konstrukcí pilířů nebo sloupů</t>
  </si>
  <si>
    <t>826066342</t>
  </si>
  <si>
    <t>https://podminky.urs.cz/item/CS_URS_2023_02/613321141</t>
  </si>
  <si>
    <t>omítka sloupů po odsekání obkladů</t>
  </si>
  <si>
    <t>"m.č. 101" (0,4*4*5+0,4*9+0,74*11+0,75*2)*3,275-2,82</t>
  </si>
  <si>
    <t>"m.č. 128" (0,4*6+0,715*2)*(3,275-2,82)</t>
  </si>
  <si>
    <t>8</t>
  </si>
  <si>
    <t>631312141</t>
  </si>
  <si>
    <t>Doplnění dosavadních mazanin prostým betonem s dodáním hmot, bez potěru, plochy jednotlivě rýh v dosavadních mazaninách</t>
  </si>
  <si>
    <t>m3</t>
  </si>
  <si>
    <t>1403764331</t>
  </si>
  <si>
    <t>https://podminky.urs.cz/item/CS_URS_2023_02/631312141</t>
  </si>
  <si>
    <t>"zaplnění rýhy pro elektro" 15*0,15*0,08</t>
  </si>
  <si>
    <t>9</t>
  </si>
  <si>
    <t>632450122</t>
  </si>
  <si>
    <t>Potěr cementový vyrovnávací ze suchých směsí v pásu o průměrné (střední) tl. přes 20 do 30 mm</t>
  </si>
  <si>
    <t>-157199732</t>
  </si>
  <si>
    <t>https://podminky.urs.cz/item/CS_URS_2023_02/632450122</t>
  </si>
  <si>
    <t>"vyrovnávací beton výdejní zídky" 7,5*0,2</t>
  </si>
  <si>
    <t>Trubní vedení</t>
  </si>
  <si>
    <t>10</t>
  </si>
  <si>
    <t>877325318</t>
  </si>
  <si>
    <t>Montáž tvarovek na kanalizačním plastovém potrubí z polyetylenu PE 100 svařovaných na tupo SDR 11/PN16 záslepek d 160</t>
  </si>
  <si>
    <t>-268939945</t>
  </si>
  <si>
    <t>https://podminky.urs.cz/item/CS_URS_2023_02/877325318</t>
  </si>
  <si>
    <t>11</t>
  </si>
  <si>
    <t>M</t>
  </si>
  <si>
    <t>28615386</t>
  </si>
  <si>
    <t>záslepka SDR11 PE 100 D 160mm</t>
  </si>
  <si>
    <t>726429245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</si>
  <si>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</si>
  <si>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</si>
  <si>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</si>
  <si>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2086640348</t>
  </si>
  <si>
    <t>https://podminky.urs.cz/item/CS_URS_2023_02/949101111</t>
  </si>
  <si>
    <t>"m.č. 101" 306</t>
  </si>
  <si>
    <t>"m.č. 126" 45,5</t>
  </si>
  <si>
    <t>"m.č. 128" 77,15</t>
  </si>
  <si>
    <t>"m.č. 134" 25,03"</t>
  </si>
  <si>
    <t>13</t>
  </si>
  <si>
    <t>952901111</t>
  </si>
  <si>
    <t>Vyčištění budov nebo objektů před předáním do užívání budov bytové nebo občanské výstavby, světlé výšky podlaží do 4 m</t>
  </si>
  <si>
    <t>270913995</t>
  </si>
  <si>
    <t>https://podminky.urs.cz/item/CS_URS_2023_02/952901111</t>
  </si>
  <si>
    <t>"ostatní dotčené a komunikační prostory - odhad" 100</t>
  </si>
  <si>
    <t>14</t>
  </si>
  <si>
    <t>962032230</t>
  </si>
  <si>
    <t>Bourání zdiva nadzákladového z cihel nebo tvárnic z cihel pálených nebo vápenopískových, na maltu vápennou nebo vápenocementovou, objemu do 1 m3</t>
  </si>
  <si>
    <t>21777346</t>
  </si>
  <si>
    <t>https://podminky.urs.cz/item/CS_URS_2023_02/962032230</t>
  </si>
  <si>
    <t>"zkrácení zídky výdejního pultu" (8,9-7,5)*0,2*0,96</t>
  </si>
  <si>
    <t>15</t>
  </si>
  <si>
    <t>962081131</t>
  </si>
  <si>
    <t>Bourání zdiva příček nebo vybourání otvorů ze skleněných tvárnic, tl. do 100 mm</t>
  </si>
  <si>
    <t>-1773931496</t>
  </si>
  <si>
    <t>https://podminky.urs.cz/item/CS_URS_2023_02/962081131</t>
  </si>
  <si>
    <t>vybourání příček z copilitů</t>
  </si>
  <si>
    <t>(1,8+1,84+4,4*2+4,65)*(3,275-2,4)+(5,6-1,84+0,6*4+0,475+0,385)*3,275</t>
  </si>
  <si>
    <t>16</t>
  </si>
  <si>
    <t>965081213</t>
  </si>
  <si>
    <t>Bourání podlah z dlaždic bez podkladního lože nebo mazaniny, s jakoukoliv výplní spár keramických nebo xylolitových tl. do 10 mm, plochy přes 1 m2</t>
  </si>
  <si>
    <t>-231840469</t>
  </si>
  <si>
    <t>https://podminky.urs.cz/item/CS_URS_2023_02/965081213</t>
  </si>
  <si>
    <t>"m.č." 25,03</t>
  </si>
  <si>
    <t>17</t>
  </si>
  <si>
    <t>968072456</t>
  </si>
  <si>
    <t>Vybourání kovových rámů oken s křídly, dveřních zárubní, vrat, stěn, ostění nebo obkladů dveřních zárubní, plochy přes 2 m2</t>
  </si>
  <si>
    <t>-1231092587</t>
  </si>
  <si>
    <t>https://podminky.urs.cz/item/CS_URS_2023_02/968072456</t>
  </si>
  <si>
    <t>18</t>
  </si>
  <si>
    <t>978059361</t>
  </si>
  <si>
    <t>Odsekání obkladů stěn včetně otlučení podkladní omítky až na zdivo z mozaikových lepenců keramických nebo skleněných přes 1 m2</t>
  </si>
  <si>
    <t>-1993489498</t>
  </si>
  <si>
    <t>https://podminky.urs.cz/item/CS_URS_2023_02/978059361</t>
  </si>
  <si>
    <t>(19,8+0,4*12+0,4*4*6+1,2+7,2+0,74*11+0,715*2+3,11)*3,275</t>
  </si>
  <si>
    <t>(0,15*2+2,6+4,542*2)*2,0</t>
  </si>
  <si>
    <t>(0,15*2+1,65*2)*1,6</t>
  </si>
  <si>
    <t>(8,9+0,2)*0,9</t>
  </si>
  <si>
    <t>997</t>
  </si>
  <si>
    <t>Přesun sutě</t>
  </si>
  <si>
    <t>19</t>
  </si>
  <si>
    <t>997013111</t>
  </si>
  <si>
    <t>Vnitrostaveništní doprava suti a vybouraných hmot vodorovně do 50 m svisle s použitím mechanizace pro budovy a haly výšky do 6 m</t>
  </si>
  <si>
    <t>t</t>
  </si>
  <si>
    <t>-319557256</t>
  </si>
  <si>
    <t>https://podminky.urs.cz/item/CS_URS_2023_02/997013111</t>
  </si>
  <si>
    <t>20</t>
  </si>
  <si>
    <t>997013501</t>
  </si>
  <si>
    <t>Odvoz suti a vybouraných hmot na skládku nebo meziskládku se složením, na vzdálenost do 1 km</t>
  </si>
  <si>
    <t>1965980542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</si>
  <si>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</si>
  <si>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</si>
  <si>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</si>
  <si>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-575211975</t>
  </si>
  <si>
    <t>https://podminky.urs.cz/item/CS_URS_2023_02/997013509</t>
  </si>
  <si>
    <t>15,715*9 'Přepočtené koeficientem množství</t>
  </si>
  <si>
    <t>22</t>
  </si>
  <si>
    <t>997013631</t>
  </si>
  <si>
    <t>Poplatek za uložení stavebního odpadu na skládce (skládkovné) směsného stavebního a demoličního zatříděného do Katalogu odpadů pod kódem 17 09 04</t>
  </si>
  <si>
    <t>1819500761</t>
  </si>
  <si>
    <t>https://podminky.urs.cz/item/CS_URS_2023_02/997013631</t>
  </si>
  <si>
    <t>998</t>
  </si>
  <si>
    <t>Přesun hmot</t>
  </si>
  <si>
    <t>23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</si>
  <si>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</si>
  <si>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</si>
  <si>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-559968589</t>
  </si>
  <si>
    <t>https://podminky.urs.cz/item/CS_URS_2023_02/998018001</t>
  </si>
  <si>
    <t>PSV</t>
  </si>
  <si>
    <t>Práce a dodávky PSV</t>
  </si>
  <si>
    <t>751</t>
  </si>
  <si>
    <t>Vzduchotechnika</t>
  </si>
  <si>
    <t>24</t>
  </si>
  <si>
    <t>767585112</t>
  </si>
  <si>
    <t>Montáž kovových podhledů doplňků podhledů montáž vzduchotechnických mřížek s prostupem</t>
  </si>
  <si>
    <t>1793225766</t>
  </si>
  <si>
    <t>https://podminky.urs.cz/item/CS_URS_2023_02/767585112</t>
  </si>
  <si>
    <t>"ozn. 1/Z" 7</t>
  </si>
  <si>
    <t>25</t>
  </si>
  <si>
    <t>42972306</t>
  </si>
  <si>
    <t>mřížka stěnová otevřená jednořadá kovová úhel lamel 0° 400x200mm</t>
  </si>
  <si>
    <t>32</t>
  </si>
  <si>
    <t>367919461</t>
  </si>
  <si>
    <t>26</t>
  </si>
  <si>
    <t>998751201</t>
  </si>
  <si>
    <t>Přesun hmot pro vzduchotechniku stanovený procentní sazbou (%) z ceny vodorovná dopravní vzdálenost do 50 m v objektech výšky do 12 m</t>
  </si>
  <si>
    <t>%</t>
  </si>
  <si>
    <t>-590923295</t>
  </si>
  <si>
    <t>https://podminky.urs.cz/item/CS_URS_2023_02/998751201</t>
  </si>
  <si>
    <t>763</t>
  </si>
  <si>
    <t>Konstrukce suché výstavby</t>
  </si>
  <si>
    <t>27</t>
  </si>
  <si>
    <t>763131721</t>
  </si>
  <si>
    <t>Podhled ze sádrokartonových desek ostatní práce a konstrukce na podhledech ze sádrokartonových desek skokové změny výšky podhledu do 0,5 m</t>
  </si>
  <si>
    <t>m</t>
  </si>
  <si>
    <t>2054145140</t>
  </si>
  <si>
    <t>https://podminky.urs.cz/item/CS_URS_2023_02/763131721</t>
  </si>
  <si>
    <t>"podél oken" 5,6*3+5,85+5,575*2+3,675+0,74</t>
  </si>
  <si>
    <t>"propojení k oknům" 0,74*2*3</t>
  </si>
  <si>
    <t>"změny výšky" 5,6+5,25+5,51</t>
  </si>
  <si>
    <t>28</t>
  </si>
  <si>
    <t>763131722</t>
  </si>
  <si>
    <t>Podhled ze sádrokartonových desek ostatní práce a konstrukce na podhledech ze sádrokartonových desek skokové změny výšky podhledu přes 0,5 m</t>
  </si>
  <si>
    <t>-627299874</t>
  </si>
  <si>
    <t>https://podminky.urs.cz/item/CS_URS_2023_02/763131722</t>
  </si>
  <si>
    <t>29</t>
  </si>
  <si>
    <t>763131731</t>
  </si>
  <si>
    <t>Podhled ze sádrokartonových desek ostatní práce a konstrukce na podhledech ze sádrokartonových desek čelo pro kazetové pohledy (F lišta) tl. 12,5 mm</t>
  </si>
  <si>
    <t>275224625</t>
  </si>
  <si>
    <t>https://podminky.urs.cz/item/CS_URS_2023_02/763131731</t>
  </si>
  <si>
    <t>5,6*3+5,85+5,575*2+3,675+0,74+0,74*2*3</t>
  </si>
  <si>
    <t>30</t>
  </si>
  <si>
    <t>763131831</t>
  </si>
  <si>
    <t>Demontáž podhledu nebo samostatného požárního předělu ze sádrokartonových desek s nosnou konstrukcí jednovrstvou z ocelových profilů, opláštění jednoduché</t>
  </si>
  <si>
    <t>-2049871188</t>
  </si>
  <si>
    <t>https://podminky.urs.cz/item/CS_URS_2023_02/763131831</t>
  </si>
  <si>
    <t>demontáž čela podhledu</t>
  </si>
  <si>
    <t>5,6*0,625+(5,6*3+5,575*3)*0,455</t>
  </si>
  <si>
    <t>31</t>
  </si>
  <si>
    <t>763431002</t>
  </si>
  <si>
    <t>Montáž podhledu minerálního včetně zavěšeného roštu viditelného s panely vyjímatelnými, velikosti panelů přes 0,36 m2 do 0,72 m2</t>
  </si>
  <si>
    <t>447404261</t>
  </si>
  <si>
    <t>https://podminky.urs.cz/item/CS_URS_2023_02/763431002</t>
  </si>
  <si>
    <t>akustické podhledy</t>
  </si>
  <si>
    <t>"m.č. 101" 283,93</t>
  </si>
  <si>
    <t>"propojení k oknům" 0,6*0,74*3</t>
  </si>
  <si>
    <t>"m.č. 126" 41,37</t>
  </si>
  <si>
    <t>"m.č. 128 a 134" 100,4</t>
  </si>
  <si>
    <t>63126343</t>
  </si>
  <si>
    <t>panel akustický povrch porézní skelná tkanina hrana nezatřená rovná αw=0,95 viditelný rastr bílý tl 15mm</t>
  </si>
  <si>
    <t>-482296859</t>
  </si>
  <si>
    <t>33</t>
  </si>
  <si>
    <t>998763201</t>
  </si>
  <si>
    <t>Přesun hmot pro dřevostavby stanovený procentní sazbou (%) z ceny vodorovná dopravní vzdálenost do 50 m v objektech výšky přes 6 do 12 m</t>
  </si>
  <si>
    <t>-545383266</t>
  </si>
  <si>
    <t>https://podminky.urs.cz/item/CS_URS_2023_02/998763201</t>
  </si>
  <si>
    <t>34</t>
  </si>
  <si>
    <t>998763294</t>
  </si>
  <si>
    <t>Přesun hmot pro dřevostavby stanovený procentní sazbou (%) z ceny Příplatek k ceně za zvětšený přesun přes vymezenou dopravní vzdálenost do 1 000 m</t>
  </si>
  <si>
    <t>-922283928</t>
  </si>
  <si>
    <t>https://podminky.urs.cz/item/CS_URS_2023_02/998763294</t>
  </si>
  <si>
    <t>764</t>
  </si>
  <si>
    <t>Konstrukce klempířské</t>
  </si>
  <si>
    <t>35</t>
  </si>
  <si>
    <t>764002841</t>
  </si>
  <si>
    <t>Demontáž klempířských konstrukcí oplechování horních ploch zdí a nadezdívek do suti</t>
  </si>
  <si>
    <t>1669419597</t>
  </si>
  <si>
    <t>https://podminky.urs.cz/item/CS_URS_2023_02/764002841</t>
  </si>
  <si>
    <t>"demontáž nerezového obložní výdejního okna" 8,9</t>
  </si>
  <si>
    <t>36</t>
  </si>
  <si>
    <t>998764201</t>
  </si>
  <si>
    <t>Přesun hmot pro konstrukce klempířské stanovený procentní sazbou (%) z ceny vodorovná dopravní vzdálenost do 50 m v objektech výšky do 6 m</t>
  </si>
  <si>
    <t>-411856621</t>
  </si>
  <si>
    <t>https://podminky.urs.cz/item/CS_URS_2023_02/998764201</t>
  </si>
  <si>
    <t>766</t>
  </si>
  <si>
    <t>Konstrukce truhlářské</t>
  </si>
  <si>
    <t>37</t>
  </si>
  <si>
    <t>766411811</t>
  </si>
  <si>
    <t>Demontáž obložení stěn panely, plochy do 1,5 m2</t>
  </si>
  <si>
    <t>2112409348</t>
  </si>
  <si>
    <t>https://podminky.urs.cz/item/CS_URS_2023_02/766411811</t>
  </si>
  <si>
    <t>demontáž radiátorových krytů</t>
  </si>
  <si>
    <t>5,6*(0,41+0,8)+(5,85+5,6*2+5,575*2+3,675)*(0,71+0,8)+0,71*0,8</t>
  </si>
  <si>
    <t>38</t>
  </si>
  <si>
    <t>766411822</t>
  </si>
  <si>
    <t>Demontáž obložení stěn podkladových roštů</t>
  </si>
  <si>
    <t>-1384640658</t>
  </si>
  <si>
    <t>https://podminky.urs.cz/item/CS_URS_2023_02/766411822</t>
  </si>
  <si>
    <t>39</t>
  </si>
  <si>
    <t>766660011</t>
  </si>
  <si>
    <t>Montáž dveřních křídel dřevěných nebo plastových otevíravých do ocelové zárubně povrchově upravených dvoukřídlových, šířky do 1450 mm</t>
  </si>
  <si>
    <t>585452248</t>
  </si>
  <si>
    <t>https://podminky.urs.cz/item/CS_URS_2023_02/766660011</t>
  </si>
  <si>
    <t>"ozn. 1/T"  1</t>
  </si>
  <si>
    <t>40</t>
  </si>
  <si>
    <t>61162103-1T</t>
  </si>
  <si>
    <t>dveře dvoukřídlé plastové plné 1450x1970mm, vodě- a mechanicky odolné</t>
  </si>
  <si>
    <t>-1430748602</t>
  </si>
  <si>
    <t>41</t>
  </si>
  <si>
    <t>766681122</t>
  </si>
  <si>
    <t>Montáž zárubní dřevěných, plastových nebo z lamina rámových, pro dveře dvoukřídlové, rozměru 1450 x 1970 mm</t>
  </si>
  <si>
    <t>1624115838</t>
  </si>
  <si>
    <t>https://podminky.urs.cz/item/CS_URS_2023_02/766681122</t>
  </si>
  <si>
    <t>42</t>
  </si>
  <si>
    <t>61182256-1T</t>
  </si>
  <si>
    <t>zárubeň dvoukřídlá plastová rozměru 1450/1970mm</t>
  </si>
  <si>
    <t>-2051845460</t>
  </si>
  <si>
    <t>43</t>
  </si>
  <si>
    <t>766691914</t>
  </si>
  <si>
    <t>Ostatní práce vyvěšení nebo zavěšení křídel dřevěných dveřních, plochy do 2 m2</t>
  </si>
  <si>
    <t>1712872016</t>
  </si>
  <si>
    <t>https://podminky.urs.cz/item/CS_URS_2023_02/766691914</t>
  </si>
  <si>
    <t>44</t>
  </si>
  <si>
    <t>766694126</t>
  </si>
  <si>
    <t>Montáž ostatních truhlářských konstrukcí parapetních desek dřevěných nebo plastových šířky přes 300 mm</t>
  </si>
  <si>
    <t>1376774783</t>
  </si>
  <si>
    <t>https://podminky.urs.cz/item/CS_URS_2023_02/766694126</t>
  </si>
  <si>
    <t>obložení rediátorů vč. detailů</t>
  </si>
  <si>
    <t>3,675+5,6*5+5,6</t>
  </si>
  <si>
    <t>45</t>
  </si>
  <si>
    <t>RMAT0002</t>
  </si>
  <si>
    <t>deska lamino samonosná tl. 38 mm</t>
  </si>
  <si>
    <t>968726992</t>
  </si>
  <si>
    <t>obložení rediátorů</t>
  </si>
  <si>
    <t>(3,675+5,6*5)*0,6+5,6*0,27</t>
  </si>
  <si>
    <t>Součet</t>
  </si>
  <si>
    <t>20,517*1,1 'Přepočtené koeficientem množství</t>
  </si>
  <si>
    <t>46</t>
  </si>
  <si>
    <t>998766201</t>
  </si>
  <si>
    <t>Přesun hmot pro konstrukce truhlářské stanovený procentní sazbou (%) z ceny vodorovná dopravní vzdálenost do 50 m v objektech výšky do 6 m</t>
  </si>
  <si>
    <t>1673527864</t>
  </si>
  <si>
    <t>https://podminky.urs.cz/item/CS_URS_2023_02/998766201</t>
  </si>
  <si>
    <t>47</t>
  </si>
  <si>
    <t>998766292</t>
  </si>
  <si>
    <t>Přesun hmot pro konstrukce truhlářské stanovený procentní sazbou (%) z ceny Příplatek k cenám za zvětšený přesun přes vymezenou největší dopravní vzdálenost do 100 m</t>
  </si>
  <si>
    <t>2003600918</t>
  </si>
  <si>
    <t>https://podminky.urs.cz/item/CS_URS_2023_02/998766292</t>
  </si>
  <si>
    <t>767</t>
  </si>
  <si>
    <t>Konstrukce zámečnické</t>
  </si>
  <si>
    <t>48</t>
  </si>
  <si>
    <t>767114815</t>
  </si>
  <si>
    <t>Demontáž stěn a příček rámových zasklených z hliníkových nebo ocelových profilů vnitřních přes 15 m2</t>
  </si>
  <si>
    <t>-1738701987</t>
  </si>
  <si>
    <t>https://podminky.urs.cz/item/CS_URS_2023_02/767114815</t>
  </si>
  <si>
    <t>49</t>
  </si>
  <si>
    <t>767137502</t>
  </si>
  <si>
    <t>Montáž stěn a příček z plechu příček doplňujících částí obložení detailů plechem tvarovaným šroubováním</t>
  </si>
  <si>
    <t>1587905132</t>
  </si>
  <si>
    <t>https://podminky.urs.cz/item/CS_URS_2023_02/767137502</t>
  </si>
  <si>
    <t>obložení parapetů z tahokovu, snadno demontovatelné</t>
  </si>
  <si>
    <t>(3,675+5,6*5+5,6)*0,62+0,74*0,62</t>
  </si>
  <si>
    <t>50</t>
  </si>
  <si>
    <t>RMAT0001</t>
  </si>
  <si>
    <t>plech děrovaná tahokov hliníkový TR 10/5x1</t>
  </si>
  <si>
    <t>-269070122</t>
  </si>
  <si>
    <t>23,569*1,1 'Přepočtené koeficientem množství</t>
  </si>
  <si>
    <t>51</t>
  </si>
  <si>
    <t>767581802</t>
  </si>
  <si>
    <t>Demontáž podhledů lamel</t>
  </si>
  <si>
    <t>-1386113155</t>
  </si>
  <si>
    <t>https://podminky.urs.cz/item/CS_URS_2023_02/767581802</t>
  </si>
  <si>
    <t>demontáž stávajícíh podhledů</t>
  </si>
  <si>
    <t>"m.č. 101" 284,44</t>
  </si>
  <si>
    <t>"m.č. 126" 43,95</t>
  </si>
  <si>
    <t>"m.č. 128" 77,16</t>
  </si>
  <si>
    <t>"m.č. 134" 21,24</t>
  </si>
  <si>
    <t>52</t>
  </si>
  <si>
    <t>767582800</t>
  </si>
  <si>
    <t>Demontáž podhledů roštů</t>
  </si>
  <si>
    <t>-982434294</t>
  </si>
  <si>
    <t>https://podminky.urs.cz/item/CS_URS_2023_02/767582800</t>
  </si>
  <si>
    <t>53</t>
  </si>
  <si>
    <t>767641805</t>
  </si>
  <si>
    <t>Demontáž dveřních zárubní odřezáním od upevnění, plochy dveří přes 2,5 do 4,5 m2</t>
  </si>
  <si>
    <t>-1131685684</t>
  </si>
  <si>
    <t>https://podminky.urs.cz/item/CS_URS_2023_02/767641805</t>
  </si>
  <si>
    <t>54</t>
  </si>
  <si>
    <t>767646411</t>
  </si>
  <si>
    <t>Montáž revizních dveří a dvířek hliníkových, ocelových nebo plastových s rámem jednokřídlových, plochy do 0,5 m2</t>
  </si>
  <si>
    <t>-240367721</t>
  </si>
  <si>
    <t>https://podminky.urs.cz/item/CS_URS_2023_02/767646411</t>
  </si>
  <si>
    <t>"ozn. 2/Z" 0,3*0,3*3</t>
  </si>
  <si>
    <t>55</t>
  </si>
  <si>
    <t>56245711</t>
  </si>
  <si>
    <t>dvířka revizní 400x400 bílá se zámkem</t>
  </si>
  <si>
    <t>-455314733</t>
  </si>
  <si>
    <t>56</t>
  </si>
  <si>
    <t>767691822</t>
  </si>
  <si>
    <t>Ostatní práce - vyvěšení nebo zavěšení kovových křídel dveří, plochy do 2 m2</t>
  </si>
  <si>
    <t>1293790045</t>
  </si>
  <si>
    <t>https://podminky.urs.cz/item/CS_URS_2023_02/767691822</t>
  </si>
  <si>
    <t>57</t>
  </si>
  <si>
    <t>767995114</t>
  </si>
  <si>
    <t>Montáž ostatních atypických zámečnických konstrukcí hmotnosti přes 20 do 50 kg</t>
  </si>
  <si>
    <t>kg</t>
  </si>
  <si>
    <t>1954160099</t>
  </si>
  <si>
    <t>https://podminky.urs.cz/item/CS_URS_2023_02/767995114</t>
  </si>
  <si>
    <t>"kovový profil ozn. 3/Z" 5,6*5,454*1,2</t>
  </si>
  <si>
    <t>58</t>
  </si>
  <si>
    <t>767995116</t>
  </si>
  <si>
    <t>Montáž ostatních atypických zámečnických konstrukcí hmotnosti přes 100 do 250 kg</t>
  </si>
  <si>
    <t>-1819806522</t>
  </si>
  <si>
    <t>https://podminky.urs.cz/item/CS_URS_2023_02/767995116</t>
  </si>
  <si>
    <t>ocelová konstrukce obložení radiátorů</t>
  </si>
  <si>
    <t>(19,5*5+15,6+15,1)*5,454*1,2</t>
  </si>
  <si>
    <t>59</t>
  </si>
  <si>
    <t>14550334</t>
  </si>
  <si>
    <t>profil ocelový svařovaný jakost S235 průřez obdelníkový 60x40x4mm</t>
  </si>
  <si>
    <t>-1808340572</t>
  </si>
  <si>
    <t>875,694*0,001 'Přepočtené koeficientem množství</t>
  </si>
  <si>
    <t>60</t>
  </si>
  <si>
    <t>76799ZN01</t>
  </si>
  <si>
    <t>Žárové zinkování ocelových prvků</t>
  </si>
  <si>
    <t>-1606529562</t>
  </si>
  <si>
    <t>61</t>
  </si>
  <si>
    <t>998767201</t>
  </si>
  <si>
    <t>Přesun hmot pro zámečnické konstrukce stanovený procentní sazbou (%) z ceny vodorovná dopravní vzdálenost do 50 m v objektech výšky do 6 m</t>
  </si>
  <si>
    <t>-70217893</t>
  </si>
  <si>
    <t>https://podminky.urs.cz/item/CS_URS_2023_02/998767201</t>
  </si>
  <si>
    <t>62</t>
  </si>
  <si>
    <t>998767292</t>
  </si>
  <si>
    <t>Přesun hmot pro zámečnické konstrukce stanovený procentní sazbou (%) z ceny Příplatek k cenám za zvětšený přesun přes vymezenou největší dopravní vzdálenost do 100 m</t>
  </si>
  <si>
    <t>-258415801</t>
  </si>
  <si>
    <t>https://podminky.urs.cz/item/CS_URS_2023_02/998767292</t>
  </si>
  <si>
    <t>776</t>
  </si>
  <si>
    <t>Podlahy povlakové</t>
  </si>
  <si>
    <t>63</t>
  </si>
  <si>
    <t>776111116</t>
  </si>
  <si>
    <t>Příprava podkladu broušení podlah stávajícího podkladu pro odstranění lepidla (po starých krytinách)</t>
  </si>
  <si>
    <t>353196955</t>
  </si>
  <si>
    <t>https://podminky.urs.cz/item/CS_URS_2023_02/776111116</t>
  </si>
  <si>
    <t>64</t>
  </si>
  <si>
    <t>776111311</t>
  </si>
  <si>
    <t>Příprava podkladu vysátí podlah</t>
  </si>
  <si>
    <t>-2116123269</t>
  </si>
  <si>
    <t>https://podminky.urs.cz/item/CS_URS_2023_02/776111311</t>
  </si>
  <si>
    <t>65</t>
  </si>
  <si>
    <t>776121112</t>
  </si>
  <si>
    <t>Příprava podkladu penetrace vodou ředitelná podlah</t>
  </si>
  <si>
    <t>1703953095</t>
  </si>
  <si>
    <t>https://podminky.urs.cz/item/CS_URS_2023_02/776121112</t>
  </si>
  <si>
    <t>66</t>
  </si>
  <si>
    <t>776141122</t>
  </si>
  <si>
    <t>Příprava podkladu vyrovnání samonivelační stěrkou podlah min.pevnosti 30 MPa, tloušťky přes 3 do 5 mm</t>
  </si>
  <si>
    <t>1563711495</t>
  </si>
  <si>
    <t>https://podminky.urs.cz/item/CS_URS_2023_02/776141122</t>
  </si>
  <si>
    <t>67</t>
  </si>
  <si>
    <t>776201812</t>
  </si>
  <si>
    <t>Demontáž povlakových podlahovin lepených ručně s podložkou</t>
  </si>
  <si>
    <t>-295029348</t>
  </si>
  <si>
    <t>https://podminky.urs.cz/item/CS_URS_2023_02/776201812</t>
  </si>
  <si>
    <t>68</t>
  </si>
  <si>
    <t>776222111</t>
  </si>
  <si>
    <t>Montáž podlahovin z PVC lepením 2-složkovým lepidlem (do vlhkých prostor) z pásů</t>
  </si>
  <si>
    <t>-1893536504</t>
  </si>
  <si>
    <t>https://podminky.urs.cz/item/CS_URS_2023_02/776222111</t>
  </si>
  <si>
    <t>"m.č. 134" 25,03</t>
  </si>
  <si>
    <t>69</t>
  </si>
  <si>
    <t>28411123</t>
  </si>
  <si>
    <t>PVC vinyl protiskluzný tl 2,5mm, nášlapná vrstva 1,14mm, hořlavost Bfl-s1, smykové tření µ 0,6, třída zátěže 34/43, protiskluznost R10 B pro kuchyně</t>
  </si>
  <si>
    <t>191665060</t>
  </si>
  <si>
    <t>453,68*1,1 'Přepočtené koeficientem množství</t>
  </si>
  <si>
    <t>70</t>
  </si>
  <si>
    <t>776410811</t>
  </si>
  <si>
    <t>Demontáž soklíků nebo lišt pryžových nebo plastových</t>
  </si>
  <si>
    <t>-697637093</t>
  </si>
  <si>
    <t>https://podminky.urs.cz/item/CS_URS_2023_02/776410811</t>
  </si>
  <si>
    <t>"m.č. 101" 54,75+1,15*2+0,35+1,5+0,4*4*3</t>
  </si>
  <si>
    <t>"m.č. 126" 3,15+45,41</t>
  </si>
  <si>
    <t>"m.č. 128" 42,1</t>
  </si>
  <si>
    <t>71</t>
  </si>
  <si>
    <t>776411212</t>
  </si>
  <si>
    <t>Montáž soklíků tahaných (fabiony) z PVC obvodových, výšky přes 80 do 100 mm</t>
  </si>
  <si>
    <t>235017944</t>
  </si>
  <si>
    <t>https://podminky.urs.cz/item/CS_URS_2023_02/776411212</t>
  </si>
  <si>
    <t>"m.č. 101" 54,5+0,45*4*6+0,4*2+0,75*2</t>
  </si>
  <si>
    <t>"m.č. 126" 3,0+27,6</t>
  </si>
  <si>
    <t>"m.č. 128 a 134" 43,4+(2,6+0,15)*2</t>
  </si>
  <si>
    <t>72</t>
  </si>
  <si>
    <t>776411213</t>
  </si>
  <si>
    <t>Montáž soklíků tahaných (fabiony) z PVC vnitřních rohů</t>
  </si>
  <si>
    <t>962542877</t>
  </si>
  <si>
    <t>https://podminky.urs.cz/item/CS_URS_2023_02/776411213</t>
  </si>
  <si>
    <t>73</t>
  </si>
  <si>
    <t>776411214</t>
  </si>
  <si>
    <t>Montáž soklíků tahaných (fabiony) z PVC vnějších rohů</t>
  </si>
  <si>
    <t>2016676140</t>
  </si>
  <si>
    <t>https://podminky.urs.cz/item/CS_URS_2023_02/776411214</t>
  </si>
  <si>
    <t>74</t>
  </si>
  <si>
    <t>-1329508457</t>
  </si>
  <si>
    <t>"vytažení fabionů" 147,1*0,1</t>
  </si>
  <si>
    <t>14,71*1,1 'Přepočtené koeficientem množství</t>
  </si>
  <si>
    <t>75</t>
  </si>
  <si>
    <t>998776201</t>
  </si>
  <si>
    <t>Přesun hmot pro podlahy povlakové stanovený procentní sazbou (%) z ceny vodorovná dopravní vzdálenost do 50 m v objektech výšky do 6 m</t>
  </si>
  <si>
    <t>-892737645</t>
  </si>
  <si>
    <t>https://podminky.urs.cz/item/CS_URS_2023_02/998776201</t>
  </si>
  <si>
    <t>76</t>
  </si>
  <si>
    <t>998776292</t>
  </si>
  <si>
    <t>Přesun hmot pro podlahy povlakové stanovený procentní sazbou (%) z ceny Příplatek k cenám za zvětšený přesun přes vymezenou největší dopravní vzdálenost do 100 m</t>
  </si>
  <si>
    <t>-767137370</t>
  </si>
  <si>
    <t>https://podminky.urs.cz/item/CS_URS_2023_02/998776292</t>
  </si>
  <si>
    <t>781</t>
  </si>
  <si>
    <t>Dokončovací práce - obklady</t>
  </si>
  <si>
    <t>77</t>
  </si>
  <si>
    <t>781111011</t>
  </si>
  <si>
    <t>Příprava podkladu před provedením obkladu oprášení (ometení) stěny</t>
  </si>
  <si>
    <t>1583639240</t>
  </si>
  <si>
    <t>https://podminky.urs.cz/item/CS_URS_2023_02/781111011</t>
  </si>
  <si>
    <t>110,402</t>
  </si>
  <si>
    <t>38,719</t>
  </si>
  <si>
    <t>78</t>
  </si>
  <si>
    <t>781121011</t>
  </si>
  <si>
    <t>Příprava podkladu před provedením obkladu nátěr penetrační na stěnu</t>
  </si>
  <si>
    <t>-510343720</t>
  </si>
  <si>
    <t>https://podminky.urs.cz/item/CS_URS_2023_02/781121011</t>
  </si>
  <si>
    <t>79</t>
  </si>
  <si>
    <t>781151031</t>
  </si>
  <si>
    <t>Příprava podkladu před provedením obkladu celoplošné vyrovnání podkladu stěrkou, tloušťky 3 mm</t>
  </si>
  <si>
    <t>1424109701</t>
  </si>
  <si>
    <t>https://podminky.urs.cz/item/CS_URS_2023_02/781151031</t>
  </si>
  <si>
    <t>80</t>
  </si>
  <si>
    <t>781151041</t>
  </si>
  <si>
    <t>Příprava podkladu před provedením obkladu celoplošné vyrovnání podkladu příplatek za každý další 1 mm tloušťky přes 3 mm</t>
  </si>
  <si>
    <t>-1648034015</t>
  </si>
  <si>
    <t>https://podminky.urs.cz/item/CS_URS_2023_02/781151041</t>
  </si>
  <si>
    <t>149,121*2 'Přepočtené koeficientem množství</t>
  </si>
  <si>
    <t>81</t>
  </si>
  <si>
    <t>781474153</t>
  </si>
  <si>
    <t>Montáž obkladů vnitřních stěn z dlaždic keramických lepených flexibilním lepidlem velkoformátových hladkých přes 2 do 4 ks/m2</t>
  </si>
  <si>
    <t>1511125564</t>
  </si>
  <si>
    <t>https://podminky.urs.cz/item/CS_URS_2023_02/781474153</t>
  </si>
  <si>
    <t>"stěna mezi m.č. 101 a 102" 6,6*2,82-1,45*2,0</t>
  </si>
  <si>
    <t>"stěny v m.č. 126" (2,85+19,73)*2,5-(0,8*2,0+1,8*2,0)</t>
  </si>
  <si>
    <t>"výdejní pult" (7,5+0,2+7,5)*0,9</t>
  </si>
  <si>
    <t>"stěny v m.č. 134" (4,55*2+0,15*2+2,6)*2,0+(1,65+0,15)*2*1,6+1,65*0,15</t>
  </si>
  <si>
    <t>82</t>
  </si>
  <si>
    <t>59761002</t>
  </si>
  <si>
    <t>obklad velkoformátový keramický hladký přes 2 do 4ks/m2</t>
  </si>
  <si>
    <t>-1422929462</t>
  </si>
  <si>
    <t>110,65*1,15 'Přepočtené koeficientem množství</t>
  </si>
  <si>
    <t>83</t>
  </si>
  <si>
    <t>781474154</t>
  </si>
  <si>
    <t>Montáž obkladů vnitřních stěn z dlaždic keramických lepených flexibilním lepidlem velkoformátových hladkých přes 4 do 6 ks/m2</t>
  </si>
  <si>
    <t>-1678092698</t>
  </si>
  <si>
    <t>https://podminky.urs.cz/item/CS_URS_2023_02/781474154</t>
  </si>
  <si>
    <t>"obklad sloupů" (0,4*27+0,715*2+0,75*2)*2,82</t>
  </si>
  <si>
    <t>84</t>
  </si>
  <si>
    <t>59761001</t>
  </si>
  <si>
    <t>obklad velkoformátový keramický hladký přes 4 do 6ks/m2</t>
  </si>
  <si>
    <t>1125030405</t>
  </si>
  <si>
    <t>38,719*1,15 'Přepočtené koeficientem množství</t>
  </si>
  <si>
    <t>85</t>
  </si>
  <si>
    <t>781477111</t>
  </si>
  <si>
    <t>Montáž obkladů vnitřních stěn z dlaždic keramických Příplatek k cenám za plochu do 10 m2 jednotlivě</t>
  </si>
  <si>
    <t>1230321353</t>
  </si>
  <si>
    <t>https://podminky.urs.cz/item/CS_URS_2023_02/781477111</t>
  </si>
  <si>
    <t>"stěny v m.č. 126" 2,85*2,5</t>
  </si>
  <si>
    <t>86</t>
  </si>
  <si>
    <t>781495222</t>
  </si>
  <si>
    <t>Obklad - dokončující práce pracnější řezání obkladaček kamenického rohu (jolly hrana) slinutý střep obkladu velkoformátového</t>
  </si>
  <si>
    <t>-1767394517</t>
  </si>
  <si>
    <t>https://podminky.urs.cz/item/CS_URS_2023_02/781495222</t>
  </si>
  <si>
    <t>"řezání obkladů slupů na pokos" 2,82*30</t>
  </si>
  <si>
    <t>"řezání obkladů stěn" 2,82*1+2,5*1+2,0*2+1,6*4+(1,65+0,15)*2+0,9*2</t>
  </si>
  <si>
    <t>87</t>
  </si>
  <si>
    <t>998781201</t>
  </si>
  <si>
    <t>Přesun hmot pro obklady keramické stanovený procentní sazbou (%) z ceny vodorovná dopravní vzdálenost do 50 m v objektech výšky do 6 m</t>
  </si>
  <si>
    <t>668595504</t>
  </si>
  <si>
    <t>https://podminky.urs.cz/item/CS_URS_2023_02/998781201</t>
  </si>
  <si>
    <t>88</t>
  </si>
  <si>
    <t>998781292</t>
  </si>
  <si>
    <t>Přesun hmot pro obklady keramické stanovený procentní sazbou (%) z ceny Příplatek k cenám za zvětšený přesun přes vymezenou největší dopravní vzdálenost do 100 m</t>
  </si>
  <si>
    <t>1619726138</t>
  </si>
  <si>
    <t>https://podminky.urs.cz/item/CS_URS_2023_02/998781292</t>
  </si>
  <si>
    <t>783</t>
  </si>
  <si>
    <t>Dokončovací práce - nátěry</t>
  </si>
  <si>
    <t>89</t>
  </si>
  <si>
    <t>783314201</t>
  </si>
  <si>
    <t>Základní antikorozní nátěr zámečnických konstrukcí jednonásobný syntetický standardní</t>
  </si>
  <si>
    <t>776487789</t>
  </si>
  <si>
    <t>https://podminky.urs.cz/item/CS_URS_2023_02/783314201</t>
  </si>
  <si>
    <t>90</t>
  </si>
  <si>
    <t>783315101</t>
  </si>
  <si>
    <t>Mezinátěr zámečnických konstrukcí jednonásobný syntetický standardní</t>
  </si>
  <si>
    <t>1186439862</t>
  </si>
  <si>
    <t>https://podminky.urs.cz/item/CS_URS_2023_02/783315101</t>
  </si>
  <si>
    <t>91</t>
  </si>
  <si>
    <t>783317101</t>
  </si>
  <si>
    <t>Krycí nátěr (email) zámečnických konstrukcí jednonásobný syntetický standardní</t>
  </si>
  <si>
    <t>-1737108737</t>
  </si>
  <si>
    <t>https://podminky.urs.cz/item/CS_URS_2023_02/783317101</t>
  </si>
  <si>
    <t>(19,5*5+15,6+15,1)*(0,06+0,04)*2*1,2</t>
  </si>
  <si>
    <t>"kovový profil ozn. 3/Z" 5,6*(0,06+0,04)*2*1,2</t>
  </si>
  <si>
    <t>784</t>
  </si>
  <si>
    <t>Dokončovací práce - malby a tapety</t>
  </si>
  <si>
    <t>92</t>
  </si>
  <si>
    <t>784111001</t>
  </si>
  <si>
    <t>Oprášení (ometení) podkladu v místnostech výšky do 3,80 m</t>
  </si>
  <si>
    <t>-2017680407</t>
  </si>
  <si>
    <t>https://podminky.urs.cz/item/CS_URS_2023_02/784111001</t>
  </si>
  <si>
    <t>93</t>
  </si>
  <si>
    <t>784111011</t>
  </si>
  <si>
    <t>Obroušení podkladu omítky v místnostech výšky do 3,80 m</t>
  </si>
  <si>
    <t>-740080780</t>
  </si>
  <si>
    <t>https://podminky.urs.cz/item/CS_URS_2023_02/784111011</t>
  </si>
  <si>
    <t>94</t>
  </si>
  <si>
    <t>784121001</t>
  </si>
  <si>
    <t>Oškrabání malby v místnostech výšky do 3,80 m</t>
  </si>
  <si>
    <t>-1841275581</t>
  </si>
  <si>
    <t>https://podminky.urs.cz/item/CS_URS_2023_02/784121001</t>
  </si>
  <si>
    <t>95</t>
  </si>
  <si>
    <t>784171111</t>
  </si>
  <si>
    <t>Zakrytí nemalovaných ploch (materiál ve specifikaci) včetně pozdějšího odkrytí svislých ploch např. stěn, oken, dveří v místnostech výšky do 3,80</t>
  </si>
  <si>
    <t>65402234</t>
  </si>
  <si>
    <t>https://podminky.urs.cz/item/CS_URS_2023_02/784171111</t>
  </si>
  <si>
    <t>0,7*2,0+0,8*2,0*5+1,8*3,2+1,45*2,0</t>
  </si>
  <si>
    <t>1,8*3,2+1,2*2,4*22+0,6*2,4*5</t>
  </si>
  <si>
    <t>96</t>
  </si>
  <si>
    <t>58124842</t>
  </si>
  <si>
    <t>fólie pro malířské potřeby zakrývací tl 7µ 4x5m</t>
  </si>
  <si>
    <t>-2034303567</t>
  </si>
  <si>
    <t>94,38*1,05 'Přepočtené koeficientem množství</t>
  </si>
  <si>
    <t>97</t>
  </si>
  <si>
    <t>784181102</t>
  </si>
  <si>
    <t>Penetrace podkladu jednonásobná základní pigmentovaná v místnostech výšky do 3,80 m</t>
  </si>
  <si>
    <t>-91870481</t>
  </si>
  <si>
    <t>https://podminky.urs.cz/item/CS_URS_2023_02/784181102</t>
  </si>
  <si>
    <t>98</t>
  </si>
  <si>
    <t>784211101</t>
  </si>
  <si>
    <t>Malby z malířských směsí oděruvzdorných za mokra dvojnásobné, bílé za mokra oděruvzdorné výborně v místnostech výšky do 3,80 m</t>
  </si>
  <si>
    <t>2029935484</t>
  </si>
  <si>
    <t>https://podminky.urs.cz/item/CS_URS_2023_02/784211101</t>
  </si>
  <si>
    <t>"m.č. 101" (7,25+0,4*24+0,75*2)*(3,275-2,82)</t>
  </si>
  <si>
    <t>(4,95+0,4*4+0,74*10+1,85)*3,275</t>
  </si>
  <si>
    <t>(5,6*4+5,575*2)*(0,74+0,46)+0,74*0,46*5</t>
  </si>
  <si>
    <t>(5,6+5,25+5,15)*0,32</t>
  </si>
  <si>
    <t>"m.č. 126" (19,7+3,0)*(3,275-2,5)+9,75*0,775</t>
  </si>
  <si>
    <t>"m.č. 128" (18,5+8,45+2,6)*3,275</t>
  </si>
  <si>
    <t>(0,4*5+0,715*2)*(3,275-2,82)</t>
  </si>
  <si>
    <t>"m.č. 134" (4,55*2+2,6+0,15*2)*(3,275-2,0)</t>
  </si>
  <si>
    <t>5,6*(0,74+0,46)+0,74*0,46*2</t>
  </si>
  <si>
    <t>"malba v ostatních dotčených prostorách" 50</t>
  </si>
  <si>
    <t>99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</si>
  <si>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</si>
  <si>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</si>
  <si>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429994766</t>
  </si>
  <si>
    <t>https://podminky.urs.cz/item/CS_URS_2023_02/784211163</t>
  </si>
  <si>
    <t>786</t>
  </si>
  <si>
    <t>Dokončovací práce - čalounické úpravy</t>
  </si>
  <si>
    <t>100</t>
  </si>
  <si>
    <t>786626121W</t>
  </si>
  <si>
    <t>Dodávka a montáž lamelové žaluzie vnitřní vertikální</t>
  </si>
  <si>
    <t>1904621057</t>
  </si>
  <si>
    <t>(1,8+5,6*2+5,25+5,51)*2,82</t>
  </si>
  <si>
    <t>101</t>
  </si>
  <si>
    <t>998786201</t>
  </si>
  <si>
    <t>Přesun hmot pro stínění a čalounické úpravy stanovený procentní sazbou (%) z ceny vodorovná dopravní vzdálenost do 50 m v objektech výšky do 6 m</t>
  </si>
  <si>
    <t>391359752</t>
  </si>
  <si>
    <t>https://podminky.urs.cz/item/CS_URS_2023_02/998786201</t>
  </si>
  <si>
    <t>D.1.4a - Elektroinstalace</t>
  </si>
  <si>
    <t>D1 - Rozvaděč RK</t>
  </si>
  <si>
    <t xml:space="preserve">    D2 - JISTIČE</t>
  </si>
  <si>
    <t xml:space="preserve">    D3 - PROUDOVÉ CHRÁNIČE</t>
  </si>
  <si>
    <t xml:space="preserve">    D4 - POJISTKY</t>
  </si>
  <si>
    <t xml:space="preserve">    D5 - OSTATNÍ</t>
  </si>
  <si>
    <t>D6 - Elektromontáže</t>
  </si>
  <si>
    <t xml:space="preserve">    D7 - Svítidla</t>
  </si>
  <si>
    <t xml:space="preserve">    D9 - Instalační materiál</t>
  </si>
  <si>
    <t xml:space="preserve">    D10 - Montáže, kabely, trasy</t>
  </si>
  <si>
    <t xml:space="preserve">      D11 - DEMONTÁŽE</t>
  </si>
  <si>
    <t xml:space="preserve">      D12 - MONTÁŽE</t>
  </si>
  <si>
    <t xml:space="preserve">      D13 - HODINOVE ZUCTOVACI SAZBY </t>
  </si>
  <si>
    <t xml:space="preserve">    D14 - PZTS</t>
  </si>
  <si>
    <t xml:space="preserve">      D15 - INSTALAČNÍ MATERIÁL</t>
  </si>
  <si>
    <t xml:space="preserve">      D16 - SOUVISEJÍCÍ PRÁCE A ČINNOSTI</t>
  </si>
  <si>
    <t xml:space="preserve">    D17 - Stravovací systém</t>
  </si>
  <si>
    <t xml:space="preserve">    D18 - Montáže SLP</t>
  </si>
  <si>
    <t xml:space="preserve">    D19 - Podružný materiál</t>
  </si>
  <si>
    <t>D20 - Stavební práce</t>
  </si>
  <si>
    <t>D21 - OSTATNÍ NÁKLADY</t>
  </si>
  <si>
    <t>D1</t>
  </si>
  <si>
    <t>Rozvaděč RK</t>
  </si>
  <si>
    <t>Pol21</t>
  </si>
  <si>
    <t>Skříňový rozvaděč IP40/20, 600x400x(2000+100)mm, In=630A, Iks=10kA, vč. mont.rámu a přípojnic</t>
  </si>
  <si>
    <t>pole</t>
  </si>
  <si>
    <t>D2</t>
  </si>
  <si>
    <t>JISTIČE</t>
  </si>
  <si>
    <t>Pol22</t>
  </si>
  <si>
    <t>Jistič výkonový 3VA14, 3P, 25kA, In=630A, tepelná spoušť, VC 230VAC</t>
  </si>
  <si>
    <t>ks</t>
  </si>
  <si>
    <t>Pol23</t>
  </si>
  <si>
    <t>Jistič modulární 6A/B/1, In=6A, Ik=10kA</t>
  </si>
  <si>
    <t>Pol24</t>
  </si>
  <si>
    <t>Jistič modulární 10A/B/1, In=10A, Ik=10kA</t>
  </si>
  <si>
    <t>Pol25</t>
  </si>
  <si>
    <t>Jistič modulární 10A/C/1, In=10A, Ik=10kA</t>
  </si>
  <si>
    <t>Pol26</t>
  </si>
  <si>
    <t>Jistič modulární 16A/B/1, In=16A, Ik=10kA</t>
  </si>
  <si>
    <t>Pol27</t>
  </si>
  <si>
    <t>Jistič modulární 16A/C/1, In=16A, Ik=10kA</t>
  </si>
  <si>
    <t>Pol28</t>
  </si>
  <si>
    <t>Jistič modulární 20A/B/1, In=20A, Ik=10kA</t>
  </si>
  <si>
    <t>Pol29</t>
  </si>
  <si>
    <t>Jistič modulární 25A/C/1, In=25A, Ik=10kA</t>
  </si>
  <si>
    <t>Pol30</t>
  </si>
  <si>
    <t>Jistič modulární 10A/B/3, In=10A, Ik=10kA</t>
  </si>
  <si>
    <t>Pol31</t>
  </si>
  <si>
    <t>Jistič modulární 10A/C/3, In=10A, Ik=10kA</t>
  </si>
  <si>
    <t>Pol32</t>
  </si>
  <si>
    <t>Jistič modulární 16A/B/3, In=16A, Ik=10kA</t>
  </si>
  <si>
    <t>Pol33</t>
  </si>
  <si>
    <t>Jistič modulární 16A/C/3, In=16A, Ik=10kA</t>
  </si>
  <si>
    <t>Pol34</t>
  </si>
  <si>
    <t>Jistič modulární 20A/B/3, In=20A, Ik=10kA</t>
  </si>
  <si>
    <t>Pol35</t>
  </si>
  <si>
    <t>Jistič modulární 25A/B/3, In=25A, Ik=10kA</t>
  </si>
  <si>
    <t>Pol36</t>
  </si>
  <si>
    <t>Jistič modulární 25A/C/3, In=25A, Ik=10kA</t>
  </si>
  <si>
    <t>Pol37</t>
  </si>
  <si>
    <t>Jistič modulární 32A/B/3, In=32A, Ik=10kA</t>
  </si>
  <si>
    <t>Pol38</t>
  </si>
  <si>
    <t>Jistič modulární 40A/B/3, In=40A, Ik=10kA</t>
  </si>
  <si>
    <t>Pol39</t>
  </si>
  <si>
    <t>Jistič modulární 63A/B/3, In=63kA, Ik=10kA</t>
  </si>
  <si>
    <t>D3</t>
  </si>
  <si>
    <t>PROUDOVÉ CHRÁNIČE</t>
  </si>
  <si>
    <t>Pol40</t>
  </si>
  <si>
    <t>Proudový chránič 25/4/003 In=25A, Id=30mA</t>
  </si>
  <si>
    <t>Pol41</t>
  </si>
  <si>
    <t>Proudový chránič 40/4/003 In=40A, Id=30mA</t>
  </si>
  <si>
    <t>Pol42</t>
  </si>
  <si>
    <t>Proudový chránič 63/4/003 In=63A, Id=30mA</t>
  </si>
  <si>
    <t>D4</t>
  </si>
  <si>
    <t>POJISTKY</t>
  </si>
  <si>
    <t>Pol43</t>
  </si>
  <si>
    <t>Pojistkový odpínač OPVP10-1</t>
  </si>
  <si>
    <t>Pol44</t>
  </si>
  <si>
    <t>Pojistkový odpínač OPVP10-3</t>
  </si>
  <si>
    <t>Pol45</t>
  </si>
  <si>
    <t>Pojistková patrona PV10 6AgG</t>
  </si>
  <si>
    <t>D5</t>
  </si>
  <si>
    <t>OSTATNÍ</t>
  </si>
  <si>
    <t>Pol46</t>
  </si>
  <si>
    <t>Bezpečnostní tlačítko "Hřib" červený s krytkou, kont.1/1</t>
  </si>
  <si>
    <t>Pol47</t>
  </si>
  <si>
    <t>Měřící transformátor proudu 600/5A, 10VA, tř.1,0</t>
  </si>
  <si>
    <t>Ks</t>
  </si>
  <si>
    <t>Pol48</t>
  </si>
  <si>
    <t>Ampérmetr panelový 96x96mm, x/5A, stupnice 0-600A</t>
  </si>
  <si>
    <t>Pol49</t>
  </si>
  <si>
    <t>Votmetr panelový 96x96mm, 400V, stupnice 0-400V</t>
  </si>
  <si>
    <t>Pol50</t>
  </si>
  <si>
    <t>Votmetrový přepínač VS10 8357 A8</t>
  </si>
  <si>
    <t>Pol51</t>
  </si>
  <si>
    <t>Proudový přepínač VS10 8151 A4</t>
  </si>
  <si>
    <t>Pol52</t>
  </si>
  <si>
    <t>Svorka řadová do 6mm2</t>
  </si>
  <si>
    <t>Pol53</t>
  </si>
  <si>
    <t>Svorka řadová do 16mm2</t>
  </si>
  <si>
    <t>Pol54</t>
  </si>
  <si>
    <t>Vývodla do P21</t>
  </si>
  <si>
    <t>Pol55</t>
  </si>
  <si>
    <t>Vývodla do P36</t>
  </si>
  <si>
    <t>D6</t>
  </si>
  <si>
    <t>Elektromontáže</t>
  </si>
  <si>
    <t>D7</t>
  </si>
  <si>
    <t>Svítidla</t>
  </si>
  <si>
    <t>Pol56</t>
  </si>
  <si>
    <t>A1 - Svítidlo interiérové vestavné, LED 1200x300mm do kazetových podhledů, tok svít. 1867lm, tok zdroje 2300lm, výkon 13W</t>
  </si>
  <si>
    <t>Pol57</t>
  </si>
  <si>
    <t>A2 - Svítidlo interiérové vestavné, LED do kazetových podhledů, tok svít. 4302lm, tok zdroje 5300lm, výkon 31W</t>
  </si>
  <si>
    <t>Pol58</t>
  </si>
  <si>
    <t>A3 - Svítidlo vestavné interiérové - downlight, tok svít. 2200lm, tok zdroje 2200, výkon 24W</t>
  </si>
  <si>
    <t>Pol59</t>
  </si>
  <si>
    <t>Recyklační poplatek Ecolamp</t>
  </si>
  <si>
    <t>Pol60</t>
  </si>
  <si>
    <t>N - Nouzové svítidlo vestavné antipanické 5W, s vvlastním zdrojem 1hod</t>
  </si>
  <si>
    <t>Pol61</t>
  </si>
  <si>
    <t>NP - Nouzové svítidlo únikové s piktogramem 5W, s vlastním zdrojem 1hod</t>
  </si>
  <si>
    <t>D9</t>
  </si>
  <si>
    <t>Instalační materiál</t>
  </si>
  <si>
    <t>Pol62</t>
  </si>
  <si>
    <t>Spínač jednopólový kolébkový p.om. např. typ TANGO bílý, 230V/10A, řazení 1, kompletní</t>
  </si>
  <si>
    <t>Pol63</t>
  </si>
  <si>
    <t>Spínač střídavý kolébkový p.om., např. typ TANGO bílý, 230V/10A, řazení 6, kompletní</t>
  </si>
  <si>
    <t>Pol64</t>
  </si>
  <si>
    <t>Zásuvka jenonásobná p.om., např. typ TANGO bílá, 230V/16A, kompletní vč.rámečku</t>
  </si>
  <si>
    <t>Pol65</t>
  </si>
  <si>
    <t>Vidlice bílá, 230V/16A</t>
  </si>
  <si>
    <t>Pol66</t>
  </si>
  <si>
    <t>Zásuvka jednonásobná na om., např. typ PRAKTIK bílá, 230V/16A, IP44</t>
  </si>
  <si>
    <t>Pol67</t>
  </si>
  <si>
    <t xml:space="preserve"> Podlahová krabice, např. typ LEGRAND se zvýšeným krytím IP66 d=170mm, 4modul. vč. 2xzás. 230V/16A, 2xRJ45</t>
  </si>
  <si>
    <t>Pol68</t>
  </si>
  <si>
    <t>POP krabice, např. typ LEGRAND do nábytku, výklopná, hliník matný, 2modul, vč. 2xzás. 230V/16.</t>
  </si>
  <si>
    <t>D10</t>
  </si>
  <si>
    <t>Montáže, kabely, trasy</t>
  </si>
  <si>
    <t>D11</t>
  </si>
  <si>
    <t>DEMONTÁŽE</t>
  </si>
  <si>
    <t>Pol69</t>
  </si>
  <si>
    <t>Demontáž rozvaděče skříňového</t>
  </si>
  <si>
    <t>Pol70</t>
  </si>
  <si>
    <t>Odpojení kabelu z rozvaděče do 5x4mm2</t>
  </si>
  <si>
    <t>Pol71</t>
  </si>
  <si>
    <t>Odpojení kabelu z rozvaděče do 5x16mm2</t>
  </si>
  <si>
    <t>102</t>
  </si>
  <si>
    <t>Pol72</t>
  </si>
  <si>
    <t>Odpojení kabelu z rozvaděče do 4x150mm2</t>
  </si>
  <si>
    <t>104</t>
  </si>
  <si>
    <t>Pol73</t>
  </si>
  <si>
    <t>Identifikace a označení stávajících kabelů</t>
  </si>
  <si>
    <t>kpl</t>
  </si>
  <si>
    <t>106</t>
  </si>
  <si>
    <t>Pol74</t>
  </si>
  <si>
    <t>Demontáž stávajících svítidel</t>
  </si>
  <si>
    <t>108</t>
  </si>
  <si>
    <t>Pol75</t>
  </si>
  <si>
    <t>Demontáž nespecifikovaných zařízení</t>
  </si>
  <si>
    <t>hod</t>
  </si>
  <si>
    <t>110</t>
  </si>
  <si>
    <t>D12</t>
  </si>
  <si>
    <t>MONTÁŽE</t>
  </si>
  <si>
    <t>Pol76</t>
  </si>
  <si>
    <t>Montáž rozvaděče skříňového</t>
  </si>
  <si>
    <t>112</t>
  </si>
  <si>
    <t>Pol77</t>
  </si>
  <si>
    <t>KABEL SILOVÝ,IZOLACE PVC CYKY-O 2x1.5 , pevně</t>
  </si>
  <si>
    <t>114</t>
  </si>
  <si>
    <t>Pol78</t>
  </si>
  <si>
    <t>KABEL SILOVÝ,IZOLACE PVC CYKY-O 3x1.5 , pevně</t>
  </si>
  <si>
    <t>116</t>
  </si>
  <si>
    <t>Pol79</t>
  </si>
  <si>
    <t>KABEL SILOVÝ,IZOLACE PVC CYKY-J 3x1.5 , pevně</t>
  </si>
  <si>
    <t>118</t>
  </si>
  <si>
    <t>Pol80</t>
  </si>
  <si>
    <t>KABEL SILOVÝ,IZOLACE PVC CYKY-J 3x2.5 , pevně</t>
  </si>
  <si>
    <t>120</t>
  </si>
  <si>
    <t>Pol81</t>
  </si>
  <si>
    <t>VODIČ JEDNOŽILOVÝ, IZOLACE PVC CYY 6 Z/Ž , pevně</t>
  </si>
  <si>
    <t>122</t>
  </si>
  <si>
    <t>Pol82</t>
  </si>
  <si>
    <t>ŠNŮRA STŘEDNÍ,IZOLACE KAUČUK H07RN-F 3x1.5 mm2, volně</t>
  </si>
  <si>
    <t>124</t>
  </si>
  <si>
    <t>Pol83</t>
  </si>
  <si>
    <t>Ukončení kabelů smršťovací záklopkou nebo páskou,bez letování 2x1,5 až 4 mm2</t>
  </si>
  <si>
    <t>126</t>
  </si>
  <si>
    <t>Pol84</t>
  </si>
  <si>
    <t>Ukončení kabelů smršťovací záklopkou nebo páskou,bez letování 3x1,5 až 4 mm2</t>
  </si>
  <si>
    <t>128</t>
  </si>
  <si>
    <t>Pol85</t>
  </si>
  <si>
    <t>Ukončení kabelů smršťovací záklopkou nebo páskou,bez letování 4x1,5 až 4 mm2</t>
  </si>
  <si>
    <t>130</t>
  </si>
  <si>
    <t>Pol86</t>
  </si>
  <si>
    <t>Ukončení kabelů smršťovací záklopkou nebo páskou,bez letování 4x16 mm2</t>
  </si>
  <si>
    <t>132</t>
  </si>
  <si>
    <t>Pol87</t>
  </si>
  <si>
    <t>Ukončení kabelů smršťovací záklopkou nebo páskou,bez letování 4x150 mm2</t>
  </si>
  <si>
    <t>134</t>
  </si>
  <si>
    <t>Pol88</t>
  </si>
  <si>
    <t>Ukončení kabelů smršťovací záklopkou nebo páskou,bez letování 5x1,5 až 4 mm2</t>
  </si>
  <si>
    <t>136</t>
  </si>
  <si>
    <t>Pol89</t>
  </si>
  <si>
    <t>Ukončení kabelů smršťovací záklopkou nebo páskou,bez letování 5x6 mm2</t>
  </si>
  <si>
    <t>138</t>
  </si>
  <si>
    <t>Pol90</t>
  </si>
  <si>
    <t>Ukončení kabelů smršťovací záklopkou nebo páskou,bez letování 5x16 mm2</t>
  </si>
  <si>
    <t>140</t>
  </si>
  <si>
    <t>Pol91</t>
  </si>
  <si>
    <t>Kabelový žlab drátěný š=100mm, v=60mm vč. držáků</t>
  </si>
  <si>
    <t>142</t>
  </si>
  <si>
    <t>Pol92</t>
  </si>
  <si>
    <t>Kabelový žlab drátěný š=60mm, v=60mm vč. držáků</t>
  </si>
  <si>
    <t>144</t>
  </si>
  <si>
    <t>Pol93</t>
  </si>
  <si>
    <t>Krabice přístrojová KP68</t>
  </si>
  <si>
    <t>146</t>
  </si>
  <si>
    <t>Pol94</t>
  </si>
  <si>
    <t>Krabice rozpojovaci vč. svorkovnice KR68</t>
  </si>
  <si>
    <t>148</t>
  </si>
  <si>
    <t>D13</t>
  </si>
  <si>
    <t xml:space="preserve">HODINOVE ZUCTOVACI SAZBY </t>
  </si>
  <si>
    <t>Pol95</t>
  </si>
  <si>
    <t>Montaz nespecifik.zařízení</t>
  </si>
  <si>
    <t>150</t>
  </si>
  <si>
    <t>Pol96</t>
  </si>
  <si>
    <t>KOORDINACE POSTUPU PRACI S ostatnimi profesemi</t>
  </si>
  <si>
    <t>152</t>
  </si>
  <si>
    <t>Pol97</t>
  </si>
  <si>
    <t>PROVEDENI REVIZNICH ZKOUSEK DLE ČSN331500 - Revizni technik</t>
  </si>
  <si>
    <t>154</t>
  </si>
  <si>
    <t>D14</t>
  </si>
  <si>
    <t>PZTS</t>
  </si>
  <si>
    <t>Pol99</t>
  </si>
  <si>
    <t>PIR detektor</t>
  </si>
  <si>
    <t>158</t>
  </si>
  <si>
    <t>Pol100</t>
  </si>
  <si>
    <t>Magnetický kontakt</t>
  </si>
  <si>
    <t>160</t>
  </si>
  <si>
    <t>Pol101</t>
  </si>
  <si>
    <t>HW ukončení v adaptéru</t>
  </si>
  <si>
    <t>162</t>
  </si>
  <si>
    <t>Pol102</t>
  </si>
  <si>
    <t>SW odprogramování vč. PCO</t>
  </si>
  <si>
    <t>164</t>
  </si>
  <si>
    <t>Pol103</t>
  </si>
  <si>
    <t>Kabelové vedení vč. rozv.krabic</t>
  </si>
  <si>
    <t>166</t>
  </si>
  <si>
    <t>Pol104</t>
  </si>
  <si>
    <t>Sběrnicový duální PIR detektor DM60</t>
  </si>
  <si>
    <t>168</t>
  </si>
  <si>
    <t>Pol105</t>
  </si>
  <si>
    <t>Sběrnicový magnetický kontakt ZC1</t>
  </si>
  <si>
    <t>170</t>
  </si>
  <si>
    <t>Pol106</t>
  </si>
  <si>
    <t>Akumulátor, záložní zdroj 12V/17Ah</t>
  </si>
  <si>
    <t>172</t>
  </si>
  <si>
    <t>Pol107</t>
  </si>
  <si>
    <t>Stropní držák detektoru SB469</t>
  </si>
  <si>
    <t>174</t>
  </si>
  <si>
    <t>Pol108</t>
  </si>
  <si>
    <t>Rozvodná krabice RKZ213</t>
  </si>
  <si>
    <t>176</t>
  </si>
  <si>
    <t>D15</t>
  </si>
  <si>
    <t>INSTALAČNÍ MATERIÁL</t>
  </si>
  <si>
    <t>Pol109</t>
  </si>
  <si>
    <t>Kabelové prostupy stěnou</t>
  </si>
  <si>
    <t>178</t>
  </si>
  <si>
    <t>Pol110</t>
  </si>
  <si>
    <t>Kabel PZTS sběrnicový VD24</t>
  </si>
  <si>
    <t>180</t>
  </si>
  <si>
    <t>Pol111</t>
  </si>
  <si>
    <t>Trubka elektroinstlační vnější průměr až 25mm</t>
  </si>
  <si>
    <t>182</t>
  </si>
  <si>
    <t>Pol112</t>
  </si>
  <si>
    <t>Příchytky, pásky</t>
  </si>
  <si>
    <t>184</t>
  </si>
  <si>
    <t>Pol113</t>
  </si>
  <si>
    <t>Vruty, hmoždinky, konektory</t>
  </si>
  <si>
    <t>186</t>
  </si>
  <si>
    <t>Pol114</t>
  </si>
  <si>
    <t>Oživení</t>
  </si>
  <si>
    <t>188</t>
  </si>
  <si>
    <t>Pol115</t>
  </si>
  <si>
    <t>Programování a nastavení</t>
  </si>
  <si>
    <t>190</t>
  </si>
  <si>
    <t>Pol116</t>
  </si>
  <si>
    <t>Rozšíření přenosu na PCO</t>
  </si>
  <si>
    <t>192</t>
  </si>
  <si>
    <t>D16</t>
  </si>
  <si>
    <t>SOUVISEJÍCÍ PRÁCE A ČINNOSTI</t>
  </si>
  <si>
    <t>Pol117</t>
  </si>
  <si>
    <t>Dokumentace skut.provedení</t>
  </si>
  <si>
    <t>194</t>
  </si>
  <si>
    <t>Pol118</t>
  </si>
  <si>
    <t>Koordinace s ost. profesemi</t>
  </si>
  <si>
    <t>196</t>
  </si>
  <si>
    <t>Pol119</t>
  </si>
  <si>
    <t>Značení kabelů</t>
  </si>
  <si>
    <t>198</t>
  </si>
  <si>
    <t>Pol120</t>
  </si>
  <si>
    <t>Měření kabelů</t>
  </si>
  <si>
    <t>200</t>
  </si>
  <si>
    <t>Pol121</t>
  </si>
  <si>
    <t>Funkční zkoušky</t>
  </si>
  <si>
    <t>202</t>
  </si>
  <si>
    <t>Pol122</t>
  </si>
  <si>
    <t>Uvedení do provozu</t>
  </si>
  <si>
    <t>204</t>
  </si>
  <si>
    <t>Pol123</t>
  </si>
  <si>
    <t>Výchozí revize</t>
  </si>
  <si>
    <t>206</t>
  </si>
  <si>
    <t>103</t>
  </si>
  <si>
    <t>Pol124</t>
  </si>
  <si>
    <t>Předání investorovi</t>
  </si>
  <si>
    <t>208</t>
  </si>
  <si>
    <t>Pol125</t>
  </si>
  <si>
    <t>Zaškolení</t>
  </si>
  <si>
    <t>210</t>
  </si>
  <si>
    <t>105</t>
  </si>
  <si>
    <t>Pol126</t>
  </si>
  <si>
    <t>Likvidace odpadů</t>
  </si>
  <si>
    <t>212</t>
  </si>
  <si>
    <t>Pol127</t>
  </si>
  <si>
    <t>Ostatní více rozpočtové náklady (kontrolní dny stavby)</t>
  </si>
  <si>
    <t>214</t>
  </si>
  <si>
    <t>D17</t>
  </si>
  <si>
    <t>Stravovací systém</t>
  </si>
  <si>
    <t>107</t>
  </si>
  <si>
    <t>Pol128</t>
  </si>
  <si>
    <t>Přechod na stravné 55 - jednorázová úhrada- nastavení SQL</t>
  </si>
  <si>
    <t>216</t>
  </si>
  <si>
    <t>Pol129</t>
  </si>
  <si>
    <t>Výdejní terminál VITO 2</t>
  </si>
  <si>
    <t>218</t>
  </si>
  <si>
    <t>P</t>
  </si>
  <si>
    <t>Poznámka k položce:
 - komfortní online výdejní terminál
- barevný grafický displej – úhlopříčka 8,9“
- intuitivní dotykové ovládání
- signalizace tóny či lidským hlasem dle výběru obsluhy
- zobrazení počtu nevydaných jídel přímo na terminálu
- barevné rozlišení velikosti porce
- zobrazení jména a třídy strávníka
- zobrazení posledních 3 výdejů přímo na obrazovce
- přehledné zobrazení vydaných a nevydaných jídel po druzích a porcích
- možnost pozastavit výdej na terminálu
- výdej pro vícenásobné strávníky
- zvuková signalizace pro jednotlivé druhy jídla a velikosti porce
- zvuková signalizace při pokusu o druhý odběr a pokusu o odběr neobjednané stravy
- terminál uchová historii výdeje (přehled o vydané a nevydané stravě, pokusy o podvod atd.)
- možnost výdeje na jméno (zapomenutá karta, čip)
- včetně upevňovací konzoly
- komfortní online výdejní terminál
- barevný grafický displej – úhlopříčka 8,9“
- intuitivní dotykové ovládání
- signalizace tóny či lidským hlasem dle výběru obsluhy
- zobrazení počtu nevydaných jídel přímo na terminálu
- barevné rozlišení velikosti porce
- zobrazení jména a třídy strávníka
- zobrazení posledních 3 výdejů přímo na obrazovce
- přehledné zobrazení vydaných a nevydaných jídel po druzích a porcích
- možnost pozastavit výdej na terminálu
- výdej pro vícenásobné strávníky
- zvuková signalizace pro jednotlivé druhy jídla a velikosti porce
- zvuková signalizace při pokusu o druhý odběr a pokusu o odběr neobjednané stravy
- terminál uchová historii výdeje (přehled o vydané a nevydané stravě, pokusy o podvod atd.)
- možnost výdeje na jméno (zapomenutá karta, čip)
- včetně upevňovací konzoly</t>
  </si>
  <si>
    <t>109</t>
  </si>
  <si>
    <t>Pol130</t>
  </si>
  <si>
    <t>Terminál Klasik</t>
  </si>
  <si>
    <t>220</t>
  </si>
  <si>
    <t>Poznámka k položce:
- čtečka zobrazuje objednaný druh jídla
- včetně upevňovací konzoly</t>
  </si>
  <si>
    <t>Pol130a</t>
  </si>
  <si>
    <t>Napájecí zdroj AWZ G2 12V 2A-B</t>
  </si>
  <si>
    <t>-894329910</t>
  </si>
  <si>
    <t>111</t>
  </si>
  <si>
    <t>Pol131</t>
  </si>
  <si>
    <t>Terminál Trio</t>
  </si>
  <si>
    <t>222</t>
  </si>
  <si>
    <t xml:space="preserve">Poznámka k položce:
- CPU 2000 MHz
- pasivní chlazení
- úložiště 57,6 GB
- paměť 6 GB
- OS Microsoft Windows 10 Enterprise 
- 10,1“ kapacitní dotykový displej, rozlišení 1920x1200
- stupeň krytí IP30 
- 2x USB, 1x RJ45 100/100 Ethernet
- WiFi 802.11 /b/g/n
- včetně </t>
  </si>
  <si>
    <t>Pol132</t>
  </si>
  <si>
    <t>Objednávací terminál Arka</t>
  </si>
  <si>
    <t>224</t>
  </si>
  <si>
    <t xml:space="preserve">Poznámka k položce:
 - grafický displej 15“
- odolné provedení proti nárazu, prachu, vodě, páře
- dotykové ovládání
- pro neomezený počet strávníků
- přehledné zobrazení jídelníčku pro komfortní objednávání
- možnost zveřejnit jídelníčky na neomezenou dobu
- informace o stavu konta strávníka
- přehled o stavu objednávek
- pravidla a omezení objednání určuje obsluha
- možnost omezit objednávky nebo odhlášky pouze pro určitou skupinu strávníků
- možnost omezit počet objednávek určitého druhu jídla
- možnost burzy jídel
- online komunikace s programem Stravné
- připevnění </t>
  </si>
  <si>
    <t>113</t>
  </si>
  <si>
    <t>Pol133</t>
  </si>
  <si>
    <t>Čtečka čipů</t>
  </si>
  <si>
    <t>226</t>
  </si>
  <si>
    <t>Pol134</t>
  </si>
  <si>
    <t>Servis k HW</t>
  </si>
  <si>
    <t>228</t>
  </si>
  <si>
    <t>115</t>
  </si>
  <si>
    <t>Pol135</t>
  </si>
  <si>
    <t>SW modul ovládání terminálů</t>
  </si>
  <si>
    <t>230</t>
  </si>
  <si>
    <t>Pol136</t>
  </si>
  <si>
    <t>Mont. systému v ceně dodávky VIS Plzeň</t>
  </si>
  <si>
    <t>232</t>
  </si>
  <si>
    <t>117</t>
  </si>
  <si>
    <t>Pol136a</t>
  </si>
  <si>
    <t>Kabely, konektory</t>
  </si>
  <si>
    <t>-2033003022</t>
  </si>
  <si>
    <t>D18</t>
  </si>
  <si>
    <t>Montáže SLP</t>
  </si>
  <si>
    <t>Pol137</t>
  </si>
  <si>
    <t>Kabelový žlab drátěný š=60mm v=60mm,vč, víka a držáků</t>
  </si>
  <si>
    <t>234</t>
  </si>
  <si>
    <t>119</t>
  </si>
  <si>
    <t>Pol138</t>
  </si>
  <si>
    <t>Trubka ohebná p.om D=20/15mm</t>
  </si>
  <si>
    <t>236</t>
  </si>
  <si>
    <t>Pol139</t>
  </si>
  <si>
    <t>Trubka ohebná d=25/20mm do podlahy</t>
  </si>
  <si>
    <t>238</t>
  </si>
  <si>
    <t>121</t>
  </si>
  <si>
    <t>Pol140</t>
  </si>
  <si>
    <t>Kabel datový UTP cat.5e</t>
  </si>
  <si>
    <t>240</t>
  </si>
  <si>
    <t>Pol141</t>
  </si>
  <si>
    <t>Demontáž a opětná montáž stáv WiFi</t>
  </si>
  <si>
    <t>242</t>
  </si>
  <si>
    <t>123</t>
  </si>
  <si>
    <t>Pol142</t>
  </si>
  <si>
    <t>Zásuvka 2xRJ45 p.om.</t>
  </si>
  <si>
    <t>244</t>
  </si>
  <si>
    <t>D19</t>
  </si>
  <si>
    <t>Podružný materiál</t>
  </si>
  <si>
    <t>Pol143</t>
  </si>
  <si>
    <t>kpl.</t>
  </si>
  <si>
    <t>246</t>
  </si>
  <si>
    <t>D20</t>
  </si>
  <si>
    <t>Stavební práce</t>
  </si>
  <si>
    <t>125</t>
  </si>
  <si>
    <t>Pol144</t>
  </si>
  <si>
    <t>VYSEKANI KAPES VE ZDIVU PRO KRABICE 100x100x50 mm</t>
  </si>
  <si>
    <t>248</t>
  </si>
  <si>
    <t>Pol145</t>
  </si>
  <si>
    <t>VYSEKANI KAPES V PODLAZE BETONOVÉ 200x200x100 mm</t>
  </si>
  <si>
    <t>250</t>
  </si>
  <si>
    <t>127</t>
  </si>
  <si>
    <t>Pol146</t>
  </si>
  <si>
    <t>VYSEKANI RYH VE ZDIVU CIHELNEM - HLOUBKA 30mm Sire 30 mm</t>
  </si>
  <si>
    <t>252</t>
  </si>
  <si>
    <t>Pol147</t>
  </si>
  <si>
    <t>VYSEKANI RYH VE ZDIVU CIHELNEM - HLOUBKA 30mm Sire 150 mm</t>
  </si>
  <si>
    <t>254</t>
  </si>
  <si>
    <t>129</t>
  </si>
  <si>
    <t>Pol148</t>
  </si>
  <si>
    <t>VYŘEZÁNÍ RYH VE BETONU Sire 150, hloubka 80mm</t>
  </si>
  <si>
    <t>256</t>
  </si>
  <si>
    <t>Pol149</t>
  </si>
  <si>
    <t>PRŮRAZ ZDI Tloušťka 300, otv.100x100mm</t>
  </si>
  <si>
    <t>KS</t>
  </si>
  <si>
    <t>258</t>
  </si>
  <si>
    <t>131</t>
  </si>
  <si>
    <t>Pol150</t>
  </si>
  <si>
    <t>POŽÁRNÍ UCPÁVKA Tloušťka 300, otv.100x100mm</t>
  </si>
  <si>
    <t>260</t>
  </si>
  <si>
    <t>D21</t>
  </si>
  <si>
    <t>OSTATNÍ NÁKLADY</t>
  </si>
  <si>
    <t>Pol151</t>
  </si>
  <si>
    <t>Doprava</t>
  </si>
  <si>
    <t>262</t>
  </si>
  <si>
    <t>133</t>
  </si>
  <si>
    <t>Pol152</t>
  </si>
  <si>
    <t>Pčesun</t>
  </si>
  <si>
    <t>264</t>
  </si>
  <si>
    <t>Pol153</t>
  </si>
  <si>
    <t>PPV</t>
  </si>
  <si>
    <t>266</t>
  </si>
  <si>
    <t>D.1.4c - Zdravotechnické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</si>
  <si>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</si>
  <si>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</si>
  <si>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</si>
  <si>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HZS - Hodinové zúčtovací sazby</t>
  </si>
  <si>
    <t>721</t>
  </si>
  <si>
    <t>Zdravotechnika - vnitřní kanalizace</t>
  </si>
  <si>
    <t>721174057</t>
  </si>
  <si>
    <t>Potrubí kanalizační z PP dešťové DN 160</t>
  </si>
  <si>
    <t>URS2023/II</t>
  </si>
  <si>
    <t>NC</t>
  </si>
  <si>
    <t>Izolace proti rosení návleky z pěnového polyetylenu tl.9mm např. (D+M) 125/9</t>
  </si>
  <si>
    <t>713463131</t>
  </si>
  <si>
    <t>Montáž izolace tepelné potrubí potrubními pouzdry bez úpravy slepenými 1x tl izolace do 25 mm</t>
  </si>
  <si>
    <t>721290111</t>
  </si>
  <si>
    <t>Zkouška těsnosti kanalizace v objektech podle ČSN 73 6760, vodou do DN 125</t>
  </si>
  <si>
    <t>NC.1</t>
  </si>
  <si>
    <t>Vrtání děr do 160mm do stěn šířky do 50cm</t>
  </si>
  <si>
    <t>998721201</t>
  </si>
  <si>
    <t>Přesun hmot pro vnitřní kanalizace stanovený procentní sazbou (%) z ceny vodorovná dopravní vzdálenost do 50 m v objektech výšky do 6 m</t>
  </si>
  <si>
    <t>https://podminky.urs.cz/item/CS_URS_2023_02/998721201</t>
  </si>
  <si>
    <t>722</t>
  </si>
  <si>
    <t>Zdravotechnika - vnitřní vodovod</t>
  </si>
  <si>
    <t>733321213</t>
  </si>
  <si>
    <t>Potrubí plastové z PP-RCT spojované svařováním D 25x3,5</t>
  </si>
  <si>
    <t>733321214</t>
  </si>
  <si>
    <t>Potrubí plastové z PP-RCT spojované svařováním D 32x4,4</t>
  </si>
  <si>
    <t>733321216</t>
  </si>
  <si>
    <t>Potrubí plastové z PP-RCT spojované svařováním D 50x5,6</t>
  </si>
  <si>
    <t>722182012</t>
  </si>
  <si>
    <t>Podpůrný žlab pro potrubí D 25</t>
  </si>
  <si>
    <t>722182013</t>
  </si>
  <si>
    <t>Podpůrný žlab pro potrubí D 32</t>
  </si>
  <si>
    <t>722182015</t>
  </si>
  <si>
    <t>Podpůrný žlab pro potrubí D 50</t>
  </si>
  <si>
    <t>NC.2</t>
  </si>
  <si>
    <t>Potrubí pro zavodněný systém uhlikova ocel E220, spojované lisováním D 28x1,5 mm, pro požární systémy</t>
  </si>
  <si>
    <t>NC.3</t>
  </si>
  <si>
    <t>Potrubí pro zavodněný systém uhlikova ocel E220, spojované lisováním D 35x1,5 mm, pro požární systémy</t>
  </si>
  <si>
    <t>722131923</t>
  </si>
  <si>
    <t>Potrubí pozinkované závitové montáž DN 25</t>
  </si>
  <si>
    <t>722131924</t>
  </si>
  <si>
    <t>Potrubí pozinkované závitové montáž DN 32</t>
  </si>
  <si>
    <t>722181221</t>
  </si>
  <si>
    <t>Ochrana potrubí tepelně izolačními trubicemi z pěnového polyetylenu, přilepených v příčných a podélných spojích tl. Přes 6 do 10 mm do DN 22 mm</t>
  </si>
  <si>
    <t>722181222</t>
  </si>
  <si>
    <t>Ochrana potrubí tepelně izolačními trubicemi z pěnového polyetylenu, přilepených v příčných a podélných spojích tl. Přes 6 do 10 mm přes DN 22 do 42 mm</t>
  </si>
  <si>
    <t>722181223</t>
  </si>
  <si>
    <t>Ochrana potrubí tepelně izolačními trubicemi z pěnového polyetylenu, přilepených v příčných a podélných spojích tl. Přes 6 do 10 mm DN přes 45 do 63 mm</t>
  </si>
  <si>
    <t>722181251</t>
  </si>
  <si>
    <t>Ochrana potrubí tepelně izolačními trubicemi z pěnového polyetylenu, přilepených v příčných a podélných spojích tl. Přes 20 do 25 mm do DN 22 mm</t>
  </si>
  <si>
    <t>722181252</t>
  </si>
  <si>
    <t>Ochrana potrubí tepelně izolačními trubicemi z pěnového polyetylenu, přilepených v příčných a podélných spojích tl. Přes 20 do 25 mm přes DN 22 do 42 mm</t>
  </si>
  <si>
    <t>722181253</t>
  </si>
  <si>
    <t>Ochrana potrubí tepelně izolačními trubicemi z pěnového polyetylenu, přilepených v příčných a podélných spojích tl. Přes 20 do 25 mm DN přes 45 do 63 mm</t>
  </si>
  <si>
    <t>734261234</t>
  </si>
  <si>
    <t>Šroubení přímé PN 16 do 120°C, mosaz G 3/4"</t>
  </si>
  <si>
    <t>734261235</t>
  </si>
  <si>
    <t>Šroubení přímé PN 16 do 120°C, mosaz G 1"</t>
  </si>
  <si>
    <t>734261237</t>
  </si>
  <si>
    <t>Šroubení přímé PN 16 do 120°C, mosaz G 6/4"</t>
  </si>
  <si>
    <t>722190401</t>
  </si>
  <si>
    <t>Zřízení přípojek na potrubí, vyvedení a upevnění výpůstek do DN 25</t>
  </si>
  <si>
    <t>722220232</t>
  </si>
  <si>
    <t>Přechod DG D25-3/4"</t>
  </si>
  <si>
    <t>722220233</t>
  </si>
  <si>
    <t>Přechod DG D32-1"</t>
  </si>
  <si>
    <t>722220235</t>
  </si>
  <si>
    <t>Přechod DG D50-6/4"</t>
  </si>
  <si>
    <t>722232044</t>
  </si>
  <si>
    <t>Kulový kohout závitový (dodávka+montáž) 3,4"</t>
  </si>
  <si>
    <t>722232045</t>
  </si>
  <si>
    <t>Kulový kohout závitový (dodávka+montáž) 1"</t>
  </si>
  <si>
    <t>722232047</t>
  </si>
  <si>
    <t>Kulový kohout závitový (dodávka+montáž) 6/4"</t>
  </si>
  <si>
    <t>722290226</t>
  </si>
  <si>
    <t>Tlakové zkoušky potrubí vodovodního do DN 50</t>
  </si>
  <si>
    <t>722290234</t>
  </si>
  <si>
    <t>Proplach a desinfekce vodovodního potrubí do DN 80</t>
  </si>
  <si>
    <t>751581351</t>
  </si>
  <si>
    <t>Protipožární prostup stěnou kruhového potrubí D do 100 mm</t>
  </si>
  <si>
    <t>998722201</t>
  </si>
  <si>
    <t>Přesun hmot pro vnitřní vodovod stanovený procentní sazbou (%) z ceny vodorovná dopravní vzdálenost do 50 m v objektech výšky do 6 m</t>
  </si>
  <si>
    <t>https://podminky.urs.cz/item/CS_URS_2023_02/998722201</t>
  </si>
  <si>
    <t>725</t>
  </si>
  <si>
    <t>Zdravotechnika - zařizovací předměty</t>
  </si>
  <si>
    <t>722250133</t>
  </si>
  <si>
    <t>Hydrantový systém s tvarově stálou hadicí D 25 x 30 m celoplechový, na omítku</t>
  </si>
  <si>
    <t>725211616</t>
  </si>
  <si>
    <t>Umyvadlo keramické bílé šířky 550 mm s krytem na sifon připevněné na stěnu šrouby,vč. sifonu D+M</t>
  </si>
  <si>
    <t>NC.4</t>
  </si>
  <si>
    <t>Baterie nástěnná, páková s otočným ramínkem, chrom</t>
  </si>
  <si>
    <t>725829121</t>
  </si>
  <si>
    <t>Montáž baterie umyvadlové nástěnné pákové a klasické ostatní typ</t>
  </si>
  <si>
    <t>998725201</t>
  </si>
  <si>
    <t>Přesun hmot pro zařizovací předměty stanovený procentní sazbou (%) z ceny vodorovná dopravní vzdálenost do 50 m v objektech výšky do 6 m</t>
  </si>
  <si>
    <t>https://podminky.urs.cz/item/CS_URS_2023_02/998725201</t>
  </si>
  <si>
    <t>NC.5</t>
  </si>
  <si>
    <t>Uložení potrubí na nosné profily z montážního systému s povrchovou úpravou z výroby zinkováním se stávající z nosníkové tyče, závitové tyče-2ks (závěsy), trubkové objímky s protihlukovou ochranou o světlosti dle DN potrubí, závitové tyče a fixačního čepu, upevňovací prvky ke stavební konstrukci</t>
  </si>
  <si>
    <t>288167231</t>
  </si>
  <si>
    <t>230050002</t>
  </si>
  <si>
    <t>Montáž uložení přišroubováním DN do 50 mm</t>
  </si>
  <si>
    <t>URS 2023/II</t>
  </si>
  <si>
    <t>998767204</t>
  </si>
  <si>
    <t>Přesun hmot pro zámečnické konstrukce stanovený procentní sazbou (%) z ceny vodorovná dopravní vzdálenost do 50 m v objektech výšky přes 24 do 36 m</t>
  </si>
  <si>
    <t>https://podminky.urs.cz/item/CS_URS_2023_02/998767204</t>
  </si>
  <si>
    <t>HZS</t>
  </si>
  <si>
    <t>Hodinové zúčtovací sazby</t>
  </si>
  <si>
    <t>NC.6</t>
  </si>
  <si>
    <t>Demontáže</t>
  </si>
  <si>
    <t>NC.7</t>
  </si>
  <si>
    <t>Vyhotovení předávacích protokolů</t>
  </si>
  <si>
    <t>D.2.1 - Vybavení gastro</t>
  </si>
  <si>
    <t>Pol1</t>
  </si>
  <si>
    <t>elektrický výdejní ohřívací vozík nerez, 3 x samostaně ovládaná vana pro GN 1/1-200, ovládání na kratší straně, 4 x kolo, 2 x s brzdou</t>
  </si>
  <si>
    <t>Pol2</t>
  </si>
  <si>
    <t>elektrický vyhřívaný podavač talířů nerez, 2 x tubus pro 60 ks, 4 x kolo, 2 x s brzdou</t>
  </si>
  <si>
    <t>Pol3</t>
  </si>
  <si>
    <t>elektrický chlazený stůl nerez, vana pro 3x GN 1/1-200, agregát pod ní, zakrytá záda, nohy s nastavitelnými patkami</t>
  </si>
  <si>
    <t>Pol4</t>
  </si>
  <si>
    <t>elektrický chladící a míchací zásobník nápojů - původní</t>
  </si>
  <si>
    <t>Pol5</t>
  </si>
  <si>
    <t>pracovní stůl nerez 1000x600x900 mm, police, nohy s nastavitelnými patkami</t>
  </si>
  <si>
    <t>Pol6</t>
  </si>
  <si>
    <t>pracovní stůl nerez 800x700x900 mm, 2 x police, skříňový bez dvířek, nohy s nastavitelnými patkami</t>
  </si>
  <si>
    <t>Pol7</t>
  </si>
  <si>
    <t>pojízdný pracovní stůl nerez 1500x700x900 mm, police, 4 x kolo, 2 x s brzdou</t>
  </si>
  <si>
    <t>Pol8</t>
  </si>
  <si>
    <t>pojízdný pracovní stůl nerez 1900x700x900 mm, police, zakrytá záda, trubková pojezdová dráha nerez š = 350 mm, jeklové konzoly, 4 x kolo, 2 x s brzdou</t>
  </si>
  <si>
    <t>Pol9</t>
  </si>
  <si>
    <t>pojízdný podstavec pod zásobník nápojů nerez 1500x700x850 mm, okapávací vanička s výpustným kohoutem, zadní, levý a pravý lem, 4 x kolo, 2 x s brzdou</t>
  </si>
  <si>
    <t>Pol10</t>
  </si>
  <si>
    <t>pojízdný zásobník na tácy a příbory nerez, 4 x nádoba na příbory, police na tácy, 4 x kolo, 2 x s brzdou</t>
  </si>
  <si>
    <t>Pol11</t>
  </si>
  <si>
    <t>pojízdný etážový zásobník na koše se sklenicemi nerez, 4 x šikmý vsun pro koš 500x500 mm, 4 x kolo, 2 x s brzdou</t>
  </si>
  <si>
    <t>Pol12</t>
  </si>
  <si>
    <t>pojízdný etážový zásobník na použité nádobí nerez - původní</t>
  </si>
  <si>
    <t>Pol13</t>
  </si>
  <si>
    <t>výdejní deska nerez 1700x300x40 mm, bez lemů</t>
  </si>
  <si>
    <t>Pol14</t>
  </si>
  <si>
    <t>výdejní deska nerez 2400x300x40 mm, bez lemů</t>
  </si>
  <si>
    <t>Pol15</t>
  </si>
  <si>
    <t>trubková pojezdová dráha nerez š = 350 mm, l = 6500 mm, jeklové konzoly</t>
  </si>
  <si>
    <t>Pol16</t>
  </si>
  <si>
    <t>trubková pojezdová dráha nerez š = 350 mm, l = 2000 mm, jeklové konzoly</t>
  </si>
  <si>
    <t>Pol17</t>
  </si>
  <si>
    <t>krycí plech na stěnu nerez 150x6500 mm</t>
  </si>
  <si>
    <t>Pol18</t>
  </si>
  <si>
    <t>vymezovací prvek výdejních vozíků a podavačů talířů nerez 100x7500 mm</t>
  </si>
  <si>
    <t>Pol19</t>
  </si>
  <si>
    <t>vyměření na stavbě, vypracování výrobní dokumentace</t>
  </si>
  <si>
    <t>Pol20</t>
  </si>
  <si>
    <t>doprava, montáž, montážní materiál, uvedení do provozu, seřízení, zaškolení obsluhy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</si>
  <si>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</si>
  <si>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</si>
  <si>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</si>
  <si>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</si>
  <si>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</si>
  <si>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VRN5 - Finanční náklady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</si>
  <si>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</si>
  <si>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</si>
  <si>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</si>
  <si>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</si>
  <si>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</si>
  <si>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</si>
  <si>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</si>
  <si>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</si>
  <si>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1024</t>
  </si>
  <si>
    <t>-1359530254</t>
  </si>
  <si>
    <t>https://podminky.urs.cz/item/CS_URS_2023_02/013254000</t>
  </si>
  <si>
    <t>Poznámka k položce:
Náklady na vyhotovení dokumentace skutečného provedení stavby a její předání objednateli v požadované formě a požadovaném počtu.</t>
  </si>
  <si>
    <t>VRN2</t>
  </si>
  <si>
    <t>Příprava staveniště</t>
  </si>
  <si>
    <t>020001000</t>
  </si>
  <si>
    <t>1717050502</t>
  </si>
  <si>
    <t>https://podminky.urs.cz/item/CS_URS_2023_02/020001000</t>
  </si>
  <si>
    <t>VRN3</t>
  </si>
  <si>
    <t>Zařízení staveniště</t>
  </si>
  <si>
    <t>030001000</t>
  </si>
  <si>
    <t>-2061277921</t>
  </si>
  <si>
    <t>https://podminky.urs.cz/item/CS_URS_2023_02/030001000</t>
  </si>
  <si>
    <t>VRN5</t>
  </si>
  <si>
    <t>Finanční náklady</t>
  </si>
  <si>
    <t>051103000W</t>
  </si>
  <si>
    <t>Pojištění dodavatele a pojištění díla</t>
  </si>
  <si>
    <t>-1713791666</t>
  </si>
  <si>
    <t>Poznámka k položce:
Náklady spojené s povinným pojištěním dodavatele nebo stavebního díla či jeho části, v rozsahu obchodních podmínek.</t>
  </si>
  <si>
    <t>VRN7</t>
  </si>
  <si>
    <t>Provozní vlivy</t>
  </si>
  <si>
    <t>070001000</t>
  </si>
  <si>
    <t>1678641010</t>
  </si>
  <si>
    <t>https://podminky.urs.cz/item/CS_URS_2023_02/070001000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</si>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</sst>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66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41</xdr:row>
      <xdr:rowOff>276225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905625"/>
          <a:ext cx="1647825" cy="2762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46</xdr:row>
      <xdr:rowOff>0</xdr:rowOff>
    </xdr:from>
    <xdr:to>
      <xdr:col>9</xdr:col>
      <xdr:colOff>1219200</xdr:colOff>
      <xdr:row>46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23900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86</xdr:row>
      <xdr:rowOff>0</xdr:rowOff>
    </xdr:from>
    <xdr:to>
      <xdr:col>9</xdr:col>
      <xdr:colOff>1219200</xdr:colOff>
      <xdr:row>86</xdr:row>
      <xdr:rowOff>247650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558290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46</xdr:row>
      <xdr:rowOff>0</xdr:rowOff>
    </xdr:from>
    <xdr:to>
      <xdr:col>9</xdr:col>
      <xdr:colOff>1219200</xdr:colOff>
      <xdr:row>46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23900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91</xdr:row>
      <xdr:rowOff>0</xdr:rowOff>
    </xdr:from>
    <xdr:to>
      <xdr:col>9</xdr:col>
      <xdr:colOff>1219200</xdr:colOff>
      <xdr:row>91</xdr:row>
      <xdr:rowOff>247650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6487775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46</xdr:row>
      <xdr:rowOff>0</xdr:rowOff>
    </xdr:from>
    <xdr:to>
      <xdr:col>9</xdr:col>
      <xdr:colOff>1219200</xdr:colOff>
      <xdr:row>46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23900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75</xdr:row>
      <xdr:rowOff>0</xdr:rowOff>
    </xdr:from>
    <xdr:to>
      <xdr:col>9</xdr:col>
      <xdr:colOff>1219200</xdr:colOff>
      <xdr:row>75</xdr:row>
      <xdr:rowOff>247650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5875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46</xdr:row>
      <xdr:rowOff>0</xdr:rowOff>
    </xdr:from>
    <xdr:to>
      <xdr:col>9</xdr:col>
      <xdr:colOff>1219200</xdr:colOff>
      <xdr:row>46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23900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69</xdr:row>
      <xdr:rowOff>0</xdr:rowOff>
    </xdr:from>
    <xdr:to>
      <xdr:col>9</xdr:col>
      <xdr:colOff>1219200</xdr:colOff>
      <xdr:row>69</xdr:row>
      <xdr:rowOff>247650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123950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44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877050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71</xdr:row>
      <xdr:rowOff>0</xdr:rowOff>
    </xdr:from>
    <xdr:to>
      <xdr:col>9</xdr:col>
      <xdr:colOff>1219200</xdr:colOff>
      <xdr:row>71</xdr:row>
      <xdr:rowOff>247650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068175"/>
          <a:ext cx="142875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131100" TargetMode="External" /><Relationship Id="rId2" Type="http://schemas.openxmlformats.org/officeDocument/2006/relationships/hyperlink" Target="https://podminky.urs.cz/item/CS_URS_2023_02/612135101" TargetMode="External" /><Relationship Id="rId3" Type="http://schemas.openxmlformats.org/officeDocument/2006/relationships/hyperlink" Target="https://podminky.urs.cz/item/CS_URS_2023_02/612315121" TargetMode="External" /><Relationship Id="rId4" Type="http://schemas.openxmlformats.org/officeDocument/2006/relationships/hyperlink" Target="https://podminky.urs.cz/item/CS_URS_2023_02/612321141" TargetMode="External" /><Relationship Id="rId5" Type="http://schemas.openxmlformats.org/officeDocument/2006/relationships/hyperlink" Target="https://podminky.urs.cz/item/CS_URS_2023_02/612325225" TargetMode="External" /><Relationship Id="rId6" Type="http://schemas.openxmlformats.org/officeDocument/2006/relationships/hyperlink" Target="https://podminky.urs.cz/item/CS_URS_2023_02/613131100" TargetMode="External" /><Relationship Id="rId7" Type="http://schemas.openxmlformats.org/officeDocument/2006/relationships/hyperlink" Target="https://podminky.urs.cz/item/CS_URS_2023_02/613321141" TargetMode="External" /><Relationship Id="rId8" Type="http://schemas.openxmlformats.org/officeDocument/2006/relationships/hyperlink" Target="https://podminky.urs.cz/item/CS_URS_2023_02/631312141" TargetMode="External" /><Relationship Id="rId9" Type="http://schemas.openxmlformats.org/officeDocument/2006/relationships/hyperlink" Target="https://podminky.urs.cz/item/CS_URS_2023_02/632450122" TargetMode="External" /><Relationship Id="rId10" Type="http://schemas.openxmlformats.org/officeDocument/2006/relationships/hyperlink" Target="https://podminky.urs.cz/item/CS_URS_2023_02/877325318" TargetMode="External" /><Relationship Id="rId11" Type="http://schemas.openxmlformats.org/officeDocument/2006/relationships/hyperlink" Target="https://podminky.urs.cz/item/CS_URS_2023_02/949101111" TargetMode="External" /><Relationship Id="rId12" Type="http://schemas.openxmlformats.org/officeDocument/2006/relationships/hyperlink" Target="https://podminky.urs.cz/item/CS_URS_2023_02/952901111" TargetMode="External" /><Relationship Id="rId13" Type="http://schemas.openxmlformats.org/officeDocument/2006/relationships/hyperlink" Target="https://podminky.urs.cz/item/CS_URS_2023_02/962032230" TargetMode="External" /><Relationship Id="rId14" Type="http://schemas.openxmlformats.org/officeDocument/2006/relationships/hyperlink" Target="https://podminky.urs.cz/item/CS_URS_2023_02/962081131" TargetMode="External" /><Relationship Id="rId15" Type="http://schemas.openxmlformats.org/officeDocument/2006/relationships/hyperlink" Target="https://podminky.urs.cz/item/CS_URS_2023_02/965081213" TargetMode="External" /><Relationship Id="rId16" Type="http://schemas.openxmlformats.org/officeDocument/2006/relationships/hyperlink" Target="https://podminky.urs.cz/item/CS_URS_2023_02/968072456" TargetMode="External" /><Relationship Id="rId17" Type="http://schemas.openxmlformats.org/officeDocument/2006/relationships/hyperlink" Target="https://podminky.urs.cz/item/CS_URS_2023_02/978059361" TargetMode="External" /><Relationship Id="rId18" Type="http://schemas.openxmlformats.org/officeDocument/2006/relationships/hyperlink" Target="https://podminky.urs.cz/item/CS_URS_2023_02/997013111" TargetMode="External" /><Relationship Id="rId19" Type="http://schemas.openxmlformats.org/officeDocument/2006/relationships/hyperlink" Target="https://podminky.urs.cz/item/CS_URS_2023_02/997013501" TargetMode="External" /><Relationship Id="rId20" Type="http://schemas.openxmlformats.org/officeDocument/2006/relationships/hyperlink" Target="https://podminky.urs.cz/item/CS_URS_2023_02/997013509" TargetMode="External" /><Relationship Id="rId21" Type="http://schemas.openxmlformats.org/officeDocument/2006/relationships/hyperlink" Target="https://podminky.urs.cz/item/CS_URS_2023_02/997013631" TargetMode="External" /><Relationship Id="rId22" Type="http://schemas.openxmlformats.org/officeDocument/2006/relationships/hyperlink" Target="https://podminky.urs.cz/item/CS_URS_2023_02/998018001" TargetMode="External" /><Relationship Id="rId23" Type="http://schemas.openxmlformats.org/officeDocument/2006/relationships/hyperlink" Target="https://podminky.urs.cz/item/CS_URS_2023_02/767585112" TargetMode="External" /><Relationship Id="rId24" Type="http://schemas.openxmlformats.org/officeDocument/2006/relationships/hyperlink" Target="https://podminky.urs.cz/item/CS_URS_2023_02/998751201" TargetMode="External" /><Relationship Id="rId25" Type="http://schemas.openxmlformats.org/officeDocument/2006/relationships/hyperlink" Target="https://podminky.urs.cz/item/CS_URS_2023_02/763131721" TargetMode="External" /><Relationship Id="rId26" Type="http://schemas.openxmlformats.org/officeDocument/2006/relationships/hyperlink" Target="https://podminky.urs.cz/item/CS_URS_2023_02/763131722" TargetMode="External" /><Relationship Id="rId27" Type="http://schemas.openxmlformats.org/officeDocument/2006/relationships/hyperlink" Target="https://podminky.urs.cz/item/CS_URS_2023_02/763131731" TargetMode="External" /><Relationship Id="rId28" Type="http://schemas.openxmlformats.org/officeDocument/2006/relationships/hyperlink" Target="https://podminky.urs.cz/item/CS_URS_2023_02/763131831" TargetMode="External" /><Relationship Id="rId29" Type="http://schemas.openxmlformats.org/officeDocument/2006/relationships/hyperlink" Target="https://podminky.urs.cz/item/CS_URS_2023_02/763431002" TargetMode="External" /><Relationship Id="rId30" Type="http://schemas.openxmlformats.org/officeDocument/2006/relationships/hyperlink" Target="https://podminky.urs.cz/item/CS_URS_2023_02/998763201" TargetMode="External" /><Relationship Id="rId31" Type="http://schemas.openxmlformats.org/officeDocument/2006/relationships/hyperlink" Target="https://podminky.urs.cz/item/CS_URS_2023_02/998763294" TargetMode="External" /><Relationship Id="rId32" Type="http://schemas.openxmlformats.org/officeDocument/2006/relationships/hyperlink" Target="https://podminky.urs.cz/item/CS_URS_2023_02/764002841" TargetMode="External" /><Relationship Id="rId33" Type="http://schemas.openxmlformats.org/officeDocument/2006/relationships/hyperlink" Target="https://podminky.urs.cz/item/CS_URS_2023_02/998764201" TargetMode="External" /><Relationship Id="rId34" Type="http://schemas.openxmlformats.org/officeDocument/2006/relationships/hyperlink" Target="https://podminky.urs.cz/item/CS_URS_2023_02/766411811" TargetMode="External" /><Relationship Id="rId35" Type="http://schemas.openxmlformats.org/officeDocument/2006/relationships/hyperlink" Target="https://podminky.urs.cz/item/CS_URS_2023_02/766411822" TargetMode="External" /><Relationship Id="rId36" Type="http://schemas.openxmlformats.org/officeDocument/2006/relationships/hyperlink" Target="https://podminky.urs.cz/item/CS_URS_2023_02/766660011" TargetMode="External" /><Relationship Id="rId37" Type="http://schemas.openxmlformats.org/officeDocument/2006/relationships/hyperlink" Target="https://podminky.urs.cz/item/CS_URS_2023_02/766681122" TargetMode="External" /><Relationship Id="rId38" Type="http://schemas.openxmlformats.org/officeDocument/2006/relationships/hyperlink" Target="https://podminky.urs.cz/item/CS_URS_2023_02/766691914" TargetMode="External" /><Relationship Id="rId39" Type="http://schemas.openxmlformats.org/officeDocument/2006/relationships/hyperlink" Target="https://podminky.urs.cz/item/CS_URS_2023_02/766694126" TargetMode="External" /><Relationship Id="rId40" Type="http://schemas.openxmlformats.org/officeDocument/2006/relationships/hyperlink" Target="https://podminky.urs.cz/item/CS_URS_2023_02/998766201" TargetMode="External" /><Relationship Id="rId41" Type="http://schemas.openxmlformats.org/officeDocument/2006/relationships/hyperlink" Target="https://podminky.urs.cz/item/CS_URS_2023_02/998766292" TargetMode="External" /><Relationship Id="rId42" Type="http://schemas.openxmlformats.org/officeDocument/2006/relationships/hyperlink" Target="https://podminky.urs.cz/item/CS_URS_2023_02/767114815" TargetMode="External" /><Relationship Id="rId43" Type="http://schemas.openxmlformats.org/officeDocument/2006/relationships/hyperlink" Target="https://podminky.urs.cz/item/CS_URS_2023_02/767137502" TargetMode="External" /><Relationship Id="rId44" Type="http://schemas.openxmlformats.org/officeDocument/2006/relationships/hyperlink" Target="https://podminky.urs.cz/item/CS_URS_2023_02/767581802" TargetMode="External" /><Relationship Id="rId45" Type="http://schemas.openxmlformats.org/officeDocument/2006/relationships/hyperlink" Target="https://podminky.urs.cz/item/CS_URS_2023_02/767582800" TargetMode="External" /><Relationship Id="rId46" Type="http://schemas.openxmlformats.org/officeDocument/2006/relationships/hyperlink" Target="https://podminky.urs.cz/item/CS_URS_2023_02/767641805" TargetMode="External" /><Relationship Id="rId47" Type="http://schemas.openxmlformats.org/officeDocument/2006/relationships/hyperlink" Target="https://podminky.urs.cz/item/CS_URS_2023_02/767646411" TargetMode="External" /><Relationship Id="rId48" Type="http://schemas.openxmlformats.org/officeDocument/2006/relationships/hyperlink" Target="https://podminky.urs.cz/item/CS_URS_2023_02/767691822" TargetMode="External" /><Relationship Id="rId49" Type="http://schemas.openxmlformats.org/officeDocument/2006/relationships/hyperlink" Target="https://podminky.urs.cz/item/CS_URS_2023_02/767995114" TargetMode="External" /><Relationship Id="rId50" Type="http://schemas.openxmlformats.org/officeDocument/2006/relationships/hyperlink" Target="https://podminky.urs.cz/item/CS_URS_2023_02/767995116" TargetMode="External" /><Relationship Id="rId51" Type="http://schemas.openxmlformats.org/officeDocument/2006/relationships/hyperlink" Target="https://podminky.urs.cz/item/CS_URS_2023_02/998767201" TargetMode="External" /><Relationship Id="rId52" Type="http://schemas.openxmlformats.org/officeDocument/2006/relationships/hyperlink" Target="https://podminky.urs.cz/item/CS_URS_2023_02/998767292" TargetMode="External" /><Relationship Id="rId53" Type="http://schemas.openxmlformats.org/officeDocument/2006/relationships/hyperlink" Target="https://podminky.urs.cz/item/CS_URS_2023_02/776111116" TargetMode="External" /><Relationship Id="rId54" Type="http://schemas.openxmlformats.org/officeDocument/2006/relationships/hyperlink" Target="https://podminky.urs.cz/item/CS_URS_2023_02/776111311" TargetMode="External" /><Relationship Id="rId55" Type="http://schemas.openxmlformats.org/officeDocument/2006/relationships/hyperlink" Target="https://podminky.urs.cz/item/CS_URS_2023_02/776121112" TargetMode="External" /><Relationship Id="rId56" Type="http://schemas.openxmlformats.org/officeDocument/2006/relationships/hyperlink" Target="https://podminky.urs.cz/item/CS_URS_2023_02/776141122" TargetMode="External" /><Relationship Id="rId57" Type="http://schemas.openxmlformats.org/officeDocument/2006/relationships/hyperlink" Target="https://podminky.urs.cz/item/CS_URS_2023_02/776201812" TargetMode="External" /><Relationship Id="rId58" Type="http://schemas.openxmlformats.org/officeDocument/2006/relationships/hyperlink" Target="https://podminky.urs.cz/item/CS_URS_2023_02/776222111" TargetMode="External" /><Relationship Id="rId59" Type="http://schemas.openxmlformats.org/officeDocument/2006/relationships/hyperlink" Target="https://podminky.urs.cz/item/CS_URS_2023_02/776410811" TargetMode="External" /><Relationship Id="rId60" Type="http://schemas.openxmlformats.org/officeDocument/2006/relationships/hyperlink" Target="https://podminky.urs.cz/item/CS_URS_2023_02/776411212" TargetMode="External" /><Relationship Id="rId61" Type="http://schemas.openxmlformats.org/officeDocument/2006/relationships/hyperlink" Target="https://podminky.urs.cz/item/CS_URS_2023_02/776411213" TargetMode="External" /><Relationship Id="rId62" Type="http://schemas.openxmlformats.org/officeDocument/2006/relationships/hyperlink" Target="https://podminky.urs.cz/item/CS_URS_2023_02/776411214" TargetMode="External" /><Relationship Id="rId63" Type="http://schemas.openxmlformats.org/officeDocument/2006/relationships/hyperlink" Target="https://podminky.urs.cz/item/CS_URS_2023_02/998776201" TargetMode="External" /><Relationship Id="rId64" Type="http://schemas.openxmlformats.org/officeDocument/2006/relationships/hyperlink" Target="https://podminky.urs.cz/item/CS_URS_2023_02/998776292" TargetMode="External" /><Relationship Id="rId65" Type="http://schemas.openxmlformats.org/officeDocument/2006/relationships/hyperlink" Target="https://podminky.urs.cz/item/CS_URS_2023_02/781111011" TargetMode="External" /><Relationship Id="rId66" Type="http://schemas.openxmlformats.org/officeDocument/2006/relationships/hyperlink" Target="https://podminky.urs.cz/item/CS_URS_2023_02/781121011" TargetMode="External" /><Relationship Id="rId67" Type="http://schemas.openxmlformats.org/officeDocument/2006/relationships/hyperlink" Target="https://podminky.urs.cz/item/CS_URS_2023_02/781151031" TargetMode="External" /><Relationship Id="rId68" Type="http://schemas.openxmlformats.org/officeDocument/2006/relationships/hyperlink" Target="https://podminky.urs.cz/item/CS_URS_2023_02/781151041" TargetMode="External" /><Relationship Id="rId69" Type="http://schemas.openxmlformats.org/officeDocument/2006/relationships/hyperlink" Target="https://podminky.urs.cz/item/CS_URS_2023_02/781474153" TargetMode="External" /><Relationship Id="rId70" Type="http://schemas.openxmlformats.org/officeDocument/2006/relationships/hyperlink" Target="https://podminky.urs.cz/item/CS_URS_2023_02/781474154" TargetMode="External" /><Relationship Id="rId71" Type="http://schemas.openxmlformats.org/officeDocument/2006/relationships/hyperlink" Target="https://podminky.urs.cz/item/CS_URS_2023_02/781477111" TargetMode="External" /><Relationship Id="rId72" Type="http://schemas.openxmlformats.org/officeDocument/2006/relationships/hyperlink" Target="https://podminky.urs.cz/item/CS_URS_2023_02/781495222" TargetMode="External" /><Relationship Id="rId73" Type="http://schemas.openxmlformats.org/officeDocument/2006/relationships/hyperlink" Target="https://podminky.urs.cz/item/CS_URS_2023_02/998781201" TargetMode="External" /><Relationship Id="rId74" Type="http://schemas.openxmlformats.org/officeDocument/2006/relationships/hyperlink" Target="https://podminky.urs.cz/item/CS_URS_2023_02/998781292" TargetMode="External" /><Relationship Id="rId75" Type="http://schemas.openxmlformats.org/officeDocument/2006/relationships/hyperlink" Target="https://podminky.urs.cz/item/CS_URS_2023_02/783314201" TargetMode="External" /><Relationship Id="rId76" Type="http://schemas.openxmlformats.org/officeDocument/2006/relationships/hyperlink" Target="https://podminky.urs.cz/item/CS_URS_2023_02/783315101" TargetMode="External" /><Relationship Id="rId77" Type="http://schemas.openxmlformats.org/officeDocument/2006/relationships/hyperlink" Target="https://podminky.urs.cz/item/CS_URS_2023_02/783317101" TargetMode="External" /><Relationship Id="rId78" Type="http://schemas.openxmlformats.org/officeDocument/2006/relationships/hyperlink" Target="https://podminky.urs.cz/item/CS_URS_2023_02/784111001" TargetMode="External" /><Relationship Id="rId79" Type="http://schemas.openxmlformats.org/officeDocument/2006/relationships/hyperlink" Target="https://podminky.urs.cz/item/CS_URS_2023_02/784111011" TargetMode="External" /><Relationship Id="rId80" Type="http://schemas.openxmlformats.org/officeDocument/2006/relationships/hyperlink" Target="https://podminky.urs.cz/item/CS_URS_2023_02/784121001" TargetMode="External" /><Relationship Id="rId81" Type="http://schemas.openxmlformats.org/officeDocument/2006/relationships/hyperlink" Target="https://podminky.urs.cz/item/CS_URS_2023_02/784171111" TargetMode="External" /><Relationship Id="rId82" Type="http://schemas.openxmlformats.org/officeDocument/2006/relationships/hyperlink" Target="https://podminky.urs.cz/item/CS_URS_2023_02/784181102" TargetMode="External" /><Relationship Id="rId83" Type="http://schemas.openxmlformats.org/officeDocument/2006/relationships/hyperlink" Target="https://podminky.urs.cz/item/CS_URS_2023_02/784211101" TargetMode="External" /><Relationship Id="rId84" Type="http://schemas.openxmlformats.org/officeDocument/2006/relationships/hyperlink" Target="https://podminky.urs.cz/item/CS_URS_2023_02/784211163" TargetMode="External" /><Relationship Id="rId85" Type="http://schemas.openxmlformats.org/officeDocument/2006/relationships/hyperlink" Target="https://podminky.urs.cz/item/CS_URS_2023_02/998786201" TargetMode="External" /><Relationship Id="rId8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8721201" TargetMode="External" /><Relationship Id="rId2" Type="http://schemas.openxmlformats.org/officeDocument/2006/relationships/hyperlink" Target="https://podminky.urs.cz/item/CS_URS_2023_02/998722201" TargetMode="External" /><Relationship Id="rId3" Type="http://schemas.openxmlformats.org/officeDocument/2006/relationships/hyperlink" Target="https://podminky.urs.cz/item/CS_URS_2023_02/998725201" TargetMode="External" /><Relationship Id="rId4" Type="http://schemas.openxmlformats.org/officeDocument/2006/relationships/hyperlink" Target="https://podminky.urs.cz/item/CS_URS_2023_02/998767204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20001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70001000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5" t="s">
        <v>14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24"/>
      <c r="AL5" s="24"/>
      <c r="AM5" s="24"/>
      <c r="AN5" s="24"/>
      <c r="AO5" s="24"/>
      <c r="AP5" s="24"/>
      <c r="AQ5" s="24"/>
      <c r="AR5" s="22"/>
      <c r="BE5" s="362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7" t="s">
        <v>17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24"/>
      <c r="AL6" s="24"/>
      <c r="AM6" s="24"/>
      <c r="AN6" s="24"/>
      <c r="AO6" s="24"/>
      <c r="AP6" s="24"/>
      <c r="AQ6" s="24"/>
      <c r="AR6" s="22"/>
      <c r="BE6" s="363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3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3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3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63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6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3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31</v>
      </c>
      <c r="AO13" s="24"/>
      <c r="AP13" s="24"/>
      <c r="AQ13" s="24"/>
      <c r="AR13" s="22"/>
      <c r="BE13" s="363"/>
      <c r="BS13" s="19" t="s">
        <v>6</v>
      </c>
    </row>
    <row r="14" spans="2:71" ht="12.75">
      <c r="B14" s="23"/>
      <c r="C14" s="24"/>
      <c r="D14" s="24"/>
      <c r="E14" s="368" t="s">
        <v>31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6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3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63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6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3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3"/>
      <c r="BS19" s="19" t="s">
        <v>6</v>
      </c>
    </row>
    <row r="20" spans="2:71" s="1" customFormat="1" ht="18.4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6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3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3"/>
    </row>
    <row r="23" spans="2:57" s="1" customFormat="1" ht="47.25" customHeight="1">
      <c r="B23" s="23"/>
      <c r="C23" s="24"/>
      <c r="D23" s="24"/>
      <c r="E23" s="370" t="s">
        <v>39</v>
      </c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24"/>
      <c r="AP23" s="24"/>
      <c r="AQ23" s="24"/>
      <c r="AR23" s="22"/>
      <c r="BE23" s="36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3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3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1">
        <f>ROUND(AG54,2)</f>
        <v>0</v>
      </c>
      <c r="AL26" s="372"/>
      <c r="AM26" s="372"/>
      <c r="AN26" s="372"/>
      <c r="AO26" s="372"/>
      <c r="AP26" s="38"/>
      <c r="AQ26" s="38"/>
      <c r="AR26" s="41"/>
      <c r="BE26" s="363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3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3" t="s">
        <v>41</v>
      </c>
      <c r="M28" s="373"/>
      <c r="N28" s="373"/>
      <c r="O28" s="373"/>
      <c r="P28" s="373"/>
      <c r="Q28" s="38"/>
      <c r="R28" s="38"/>
      <c r="S28" s="38"/>
      <c r="T28" s="38"/>
      <c r="U28" s="38"/>
      <c r="V28" s="38"/>
      <c r="W28" s="373" t="s">
        <v>42</v>
      </c>
      <c r="X28" s="373"/>
      <c r="Y28" s="373"/>
      <c r="Z28" s="373"/>
      <c r="AA28" s="373"/>
      <c r="AB28" s="373"/>
      <c r="AC28" s="373"/>
      <c r="AD28" s="373"/>
      <c r="AE28" s="373"/>
      <c r="AF28" s="38"/>
      <c r="AG28" s="38"/>
      <c r="AH28" s="38"/>
      <c r="AI28" s="38"/>
      <c r="AJ28" s="38"/>
      <c r="AK28" s="373" t="s">
        <v>43</v>
      </c>
      <c r="AL28" s="373"/>
      <c r="AM28" s="373"/>
      <c r="AN28" s="373"/>
      <c r="AO28" s="373"/>
      <c r="AP28" s="38"/>
      <c r="AQ28" s="38"/>
      <c r="AR28" s="41"/>
      <c r="BE28" s="363"/>
    </row>
    <row r="29" spans="2:57" s="3" customFormat="1" ht="14.45" customHeight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76">
        <v>0.21</v>
      </c>
      <c r="M29" s="375"/>
      <c r="N29" s="375"/>
      <c r="O29" s="375"/>
      <c r="P29" s="375"/>
      <c r="Q29" s="43"/>
      <c r="R29" s="43"/>
      <c r="S29" s="43"/>
      <c r="T29" s="43"/>
      <c r="U29" s="43"/>
      <c r="V29" s="43"/>
      <c r="W29" s="374">
        <f>ROUND(AZ54,2)</f>
        <v>0</v>
      </c>
      <c r="X29" s="375"/>
      <c r="Y29" s="375"/>
      <c r="Z29" s="375"/>
      <c r="AA29" s="375"/>
      <c r="AB29" s="375"/>
      <c r="AC29" s="375"/>
      <c r="AD29" s="375"/>
      <c r="AE29" s="375"/>
      <c r="AF29" s="43"/>
      <c r="AG29" s="43"/>
      <c r="AH29" s="43"/>
      <c r="AI29" s="43"/>
      <c r="AJ29" s="43"/>
      <c r="AK29" s="374">
        <f>ROUND(AV54,2)</f>
        <v>0</v>
      </c>
      <c r="AL29" s="375"/>
      <c r="AM29" s="375"/>
      <c r="AN29" s="375"/>
      <c r="AO29" s="375"/>
      <c r="AP29" s="43"/>
      <c r="AQ29" s="43"/>
      <c r="AR29" s="44"/>
      <c r="BE29" s="364"/>
    </row>
    <row r="30" spans="2:57" s="3" customFormat="1" ht="14.45" customHeight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76">
        <v>0.12</v>
      </c>
      <c r="M30" s="375"/>
      <c r="N30" s="375"/>
      <c r="O30" s="375"/>
      <c r="P30" s="375"/>
      <c r="Q30" s="43"/>
      <c r="R30" s="43"/>
      <c r="S30" s="43"/>
      <c r="T30" s="43"/>
      <c r="U30" s="43"/>
      <c r="V30" s="43"/>
      <c r="W30" s="374">
        <f>ROUND(BA54,2)</f>
        <v>0</v>
      </c>
      <c r="X30" s="375"/>
      <c r="Y30" s="375"/>
      <c r="Z30" s="375"/>
      <c r="AA30" s="375"/>
      <c r="AB30" s="375"/>
      <c r="AC30" s="375"/>
      <c r="AD30" s="375"/>
      <c r="AE30" s="375"/>
      <c r="AF30" s="43"/>
      <c r="AG30" s="43"/>
      <c r="AH30" s="43"/>
      <c r="AI30" s="43"/>
      <c r="AJ30" s="43"/>
      <c r="AK30" s="374">
        <f>ROUND(AW54,2)</f>
        <v>0</v>
      </c>
      <c r="AL30" s="375"/>
      <c r="AM30" s="375"/>
      <c r="AN30" s="375"/>
      <c r="AO30" s="375"/>
      <c r="AP30" s="43"/>
      <c r="AQ30" s="43"/>
      <c r="AR30" s="44"/>
      <c r="BE30" s="364"/>
    </row>
    <row r="31" spans="2:57" s="3" customFormat="1" ht="14.45" customHeight="1" hidden="1">
      <c r="B31" s="42"/>
      <c r="C31" s="43"/>
      <c r="D31" s="43"/>
      <c r="E31" s="43"/>
      <c r="F31" s="31" t="s">
        <v>47</v>
      </c>
      <c r="G31" s="43"/>
      <c r="H31" s="43"/>
      <c r="I31" s="43"/>
      <c r="J31" s="43"/>
      <c r="K31" s="43"/>
      <c r="L31" s="376">
        <v>0.21</v>
      </c>
      <c r="M31" s="375"/>
      <c r="N31" s="375"/>
      <c r="O31" s="375"/>
      <c r="P31" s="375"/>
      <c r="Q31" s="43"/>
      <c r="R31" s="43"/>
      <c r="S31" s="43"/>
      <c r="T31" s="43"/>
      <c r="U31" s="43"/>
      <c r="V31" s="43"/>
      <c r="W31" s="374">
        <f>ROUND(BB54,2)</f>
        <v>0</v>
      </c>
      <c r="X31" s="375"/>
      <c r="Y31" s="375"/>
      <c r="Z31" s="375"/>
      <c r="AA31" s="375"/>
      <c r="AB31" s="375"/>
      <c r="AC31" s="375"/>
      <c r="AD31" s="375"/>
      <c r="AE31" s="375"/>
      <c r="AF31" s="43"/>
      <c r="AG31" s="43"/>
      <c r="AH31" s="43"/>
      <c r="AI31" s="43"/>
      <c r="AJ31" s="43"/>
      <c r="AK31" s="374">
        <v>0</v>
      </c>
      <c r="AL31" s="375"/>
      <c r="AM31" s="375"/>
      <c r="AN31" s="375"/>
      <c r="AO31" s="375"/>
      <c r="AP31" s="43"/>
      <c r="AQ31" s="43"/>
      <c r="AR31" s="44"/>
      <c r="BE31" s="364"/>
    </row>
    <row r="32" spans="2:57" s="3" customFormat="1" ht="14.45" customHeight="1" hidden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76">
        <v>0.12</v>
      </c>
      <c r="M32" s="375"/>
      <c r="N32" s="375"/>
      <c r="O32" s="375"/>
      <c r="P32" s="375"/>
      <c r="Q32" s="43"/>
      <c r="R32" s="43"/>
      <c r="S32" s="43"/>
      <c r="T32" s="43"/>
      <c r="U32" s="43"/>
      <c r="V32" s="43"/>
      <c r="W32" s="374">
        <f>ROUND(BC54,2)</f>
        <v>0</v>
      </c>
      <c r="X32" s="375"/>
      <c r="Y32" s="375"/>
      <c r="Z32" s="375"/>
      <c r="AA32" s="375"/>
      <c r="AB32" s="375"/>
      <c r="AC32" s="375"/>
      <c r="AD32" s="375"/>
      <c r="AE32" s="375"/>
      <c r="AF32" s="43"/>
      <c r="AG32" s="43"/>
      <c r="AH32" s="43"/>
      <c r="AI32" s="43"/>
      <c r="AJ32" s="43"/>
      <c r="AK32" s="374">
        <v>0</v>
      </c>
      <c r="AL32" s="375"/>
      <c r="AM32" s="375"/>
      <c r="AN32" s="375"/>
      <c r="AO32" s="375"/>
      <c r="AP32" s="43"/>
      <c r="AQ32" s="43"/>
      <c r="AR32" s="44"/>
      <c r="BE32" s="364"/>
    </row>
    <row r="33" spans="2:44" s="3" customFormat="1" ht="14.45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76">
        <v>0</v>
      </c>
      <c r="M33" s="375"/>
      <c r="N33" s="375"/>
      <c r="O33" s="375"/>
      <c r="P33" s="375"/>
      <c r="Q33" s="43"/>
      <c r="R33" s="43"/>
      <c r="S33" s="43"/>
      <c r="T33" s="43"/>
      <c r="U33" s="43"/>
      <c r="V33" s="43"/>
      <c r="W33" s="374">
        <f>ROUND(BD54,2)</f>
        <v>0</v>
      </c>
      <c r="X33" s="375"/>
      <c r="Y33" s="375"/>
      <c r="Z33" s="375"/>
      <c r="AA33" s="375"/>
      <c r="AB33" s="375"/>
      <c r="AC33" s="375"/>
      <c r="AD33" s="375"/>
      <c r="AE33" s="375"/>
      <c r="AF33" s="43"/>
      <c r="AG33" s="43"/>
      <c r="AH33" s="43"/>
      <c r="AI33" s="43"/>
      <c r="AJ33" s="43"/>
      <c r="AK33" s="374">
        <v>0</v>
      </c>
      <c r="AL33" s="375"/>
      <c r="AM33" s="375"/>
      <c r="AN33" s="375"/>
      <c r="AO33" s="375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380" t="s">
        <v>52</v>
      </c>
      <c r="Y35" s="378"/>
      <c r="Z35" s="378"/>
      <c r="AA35" s="378"/>
      <c r="AB35" s="378"/>
      <c r="AC35" s="47"/>
      <c r="AD35" s="47"/>
      <c r="AE35" s="47"/>
      <c r="AF35" s="47"/>
      <c r="AG35" s="47"/>
      <c r="AH35" s="47"/>
      <c r="AI35" s="47"/>
      <c r="AJ35" s="47"/>
      <c r="AK35" s="377">
        <f>SUM(AK26:AK33)</f>
        <v>0</v>
      </c>
      <c r="AL35" s="378"/>
      <c r="AM35" s="378"/>
      <c r="AN35" s="378"/>
      <c r="AO35" s="37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JB-13-23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8" t="str">
        <f>K6</f>
        <v>Základní škola Zachar Kroměříž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58"/>
      <c r="AL45" s="58"/>
      <c r="AM45" s="58"/>
      <c r="AN45" s="58"/>
      <c r="AO45" s="5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ZŠ Zachar Kroměříž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40" t="str">
        <f>IF(AN8="","",AN8)</f>
        <v>5. 9. 2023</v>
      </c>
      <c r="AN47" s="340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Kroměříž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47" t="str">
        <f>IF(E17="","",E17)</f>
        <v>Ing. Jakub Burý</v>
      </c>
      <c r="AN49" s="348"/>
      <c r="AO49" s="348"/>
      <c r="AP49" s="348"/>
      <c r="AQ49" s="38"/>
      <c r="AR49" s="41"/>
      <c r="AS49" s="341" t="s">
        <v>54</v>
      </c>
      <c r="AT49" s="34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47" t="str">
        <f>IF(E20="","",E20)</f>
        <v xml:space="preserve"> </v>
      </c>
      <c r="AN50" s="348"/>
      <c r="AO50" s="348"/>
      <c r="AP50" s="348"/>
      <c r="AQ50" s="38"/>
      <c r="AR50" s="41"/>
      <c r="AS50" s="343"/>
      <c r="AT50" s="34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5"/>
      <c r="AT51" s="34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9" t="s">
        <v>55</v>
      </c>
      <c r="D52" s="350"/>
      <c r="E52" s="350"/>
      <c r="F52" s="350"/>
      <c r="G52" s="350"/>
      <c r="H52" s="68"/>
      <c r="I52" s="352" t="s">
        <v>56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1" t="s">
        <v>57</v>
      </c>
      <c r="AH52" s="350"/>
      <c r="AI52" s="350"/>
      <c r="AJ52" s="350"/>
      <c r="AK52" s="350"/>
      <c r="AL52" s="350"/>
      <c r="AM52" s="350"/>
      <c r="AN52" s="352" t="s">
        <v>58</v>
      </c>
      <c r="AO52" s="350"/>
      <c r="AP52" s="350"/>
      <c r="AQ52" s="69" t="s">
        <v>59</v>
      </c>
      <c r="AR52" s="41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0">
        <f>ROUND(AG55+AG60,2)</f>
        <v>0</v>
      </c>
      <c r="AH54" s="360"/>
      <c r="AI54" s="360"/>
      <c r="AJ54" s="360"/>
      <c r="AK54" s="360"/>
      <c r="AL54" s="360"/>
      <c r="AM54" s="360"/>
      <c r="AN54" s="361">
        <f aca="true" t="shared" si="0" ref="AN54:AN60">SUM(AG54,AT54)</f>
        <v>0</v>
      </c>
      <c r="AO54" s="361"/>
      <c r="AP54" s="361"/>
      <c r="AQ54" s="80" t="s">
        <v>19</v>
      </c>
      <c r="AR54" s="81"/>
      <c r="AS54" s="82">
        <f>ROUND(AS55+AS60,2)</f>
        <v>0</v>
      </c>
      <c r="AT54" s="83">
        <f aca="true" t="shared" si="1" ref="AT54:AT60">ROUND(SUM(AV54:AW54),2)</f>
        <v>0</v>
      </c>
      <c r="AU54" s="84">
        <f>ROUND(AU55+AU60,5)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ROUND(AZ55+AZ60,2)</f>
        <v>0</v>
      </c>
      <c r="BA54" s="83">
        <f>ROUND(BA55+BA60,2)</f>
        <v>0</v>
      </c>
      <c r="BB54" s="83">
        <f>ROUND(BB55+BB60,2)</f>
        <v>0</v>
      </c>
      <c r="BC54" s="83">
        <f>ROUND(BC55+BC60,2)</f>
        <v>0</v>
      </c>
      <c r="BD54" s="85">
        <f>ROUND(BD55+BD60,2)</f>
        <v>0</v>
      </c>
      <c r="BS54" s="86" t="s">
        <v>73</v>
      </c>
      <c r="BT54" s="86" t="s">
        <v>74</v>
      </c>
      <c r="BU54" s="87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2:91" s="7" customFormat="1" ht="24.75" customHeight="1">
      <c r="B55" s="88"/>
      <c r="C55" s="89"/>
      <c r="D55" s="356" t="s">
        <v>78</v>
      </c>
      <c r="E55" s="356"/>
      <c r="F55" s="356"/>
      <c r="G55" s="356"/>
      <c r="H55" s="356"/>
      <c r="I55" s="90"/>
      <c r="J55" s="356" t="s">
        <v>79</v>
      </c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3">
        <f>ROUND(SUM(AG56:AG59),2)</f>
        <v>0</v>
      </c>
      <c r="AH55" s="354"/>
      <c r="AI55" s="354"/>
      <c r="AJ55" s="354"/>
      <c r="AK55" s="354"/>
      <c r="AL55" s="354"/>
      <c r="AM55" s="354"/>
      <c r="AN55" s="355">
        <f t="shared" si="0"/>
        <v>0</v>
      </c>
      <c r="AO55" s="354"/>
      <c r="AP55" s="354"/>
      <c r="AQ55" s="91" t="s">
        <v>80</v>
      </c>
      <c r="AR55" s="92"/>
      <c r="AS55" s="93">
        <f>ROUND(SUM(AS56:AS59),2)</f>
        <v>0</v>
      </c>
      <c r="AT55" s="94">
        <f t="shared" si="1"/>
        <v>0</v>
      </c>
      <c r="AU55" s="95">
        <f>ROUND(SUM(AU56:AU59),5)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ROUND(SUM(AZ56:AZ59),2)</f>
        <v>0</v>
      </c>
      <c r="BA55" s="94">
        <f>ROUND(SUM(BA56:BA59),2)</f>
        <v>0</v>
      </c>
      <c r="BB55" s="94">
        <f>ROUND(SUM(BB56:BB59),2)</f>
        <v>0</v>
      </c>
      <c r="BC55" s="94">
        <f>ROUND(SUM(BC56:BC59),2)</f>
        <v>0</v>
      </c>
      <c r="BD55" s="96">
        <f>ROUND(SUM(BD56:BD59),2)</f>
        <v>0</v>
      </c>
      <c r="BS55" s="97" t="s">
        <v>73</v>
      </c>
      <c r="BT55" s="97" t="s">
        <v>81</v>
      </c>
      <c r="BU55" s="97" t="s">
        <v>75</v>
      </c>
      <c r="BV55" s="97" t="s">
        <v>76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0" s="4" customFormat="1" ht="16.5" customHeight="1">
      <c r="A56" s="98" t="s">
        <v>84</v>
      </c>
      <c r="B56" s="53"/>
      <c r="C56" s="99"/>
      <c r="D56" s="99"/>
      <c r="E56" s="359" t="s">
        <v>85</v>
      </c>
      <c r="F56" s="359"/>
      <c r="G56" s="359"/>
      <c r="H56" s="359"/>
      <c r="I56" s="359"/>
      <c r="J56" s="99"/>
      <c r="K56" s="359" t="s">
        <v>86</v>
      </c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7">
        <f>'D.1.1 - Architektonicko s...'!J32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100" t="s">
        <v>87</v>
      </c>
      <c r="AR56" s="55"/>
      <c r="AS56" s="101">
        <v>0</v>
      </c>
      <c r="AT56" s="102">
        <f t="shared" si="1"/>
        <v>0</v>
      </c>
      <c r="AU56" s="103">
        <f>'D.1.1 - Architektonicko s...'!P102</f>
        <v>0</v>
      </c>
      <c r="AV56" s="102">
        <f>'D.1.1 - Architektonicko s...'!J35</f>
        <v>0</v>
      </c>
      <c r="AW56" s="102">
        <f>'D.1.1 - Architektonicko s...'!J36</f>
        <v>0</v>
      </c>
      <c r="AX56" s="102">
        <f>'D.1.1 - Architektonicko s...'!J37</f>
        <v>0</v>
      </c>
      <c r="AY56" s="102">
        <f>'D.1.1 - Architektonicko s...'!J38</f>
        <v>0</v>
      </c>
      <c r="AZ56" s="102">
        <f>'D.1.1 - Architektonicko s...'!F35</f>
        <v>0</v>
      </c>
      <c r="BA56" s="102">
        <f>'D.1.1 - Architektonicko s...'!F36</f>
        <v>0</v>
      </c>
      <c r="BB56" s="102">
        <f>'D.1.1 - Architektonicko s...'!F37</f>
        <v>0</v>
      </c>
      <c r="BC56" s="102">
        <f>'D.1.1 - Architektonicko s...'!F38</f>
        <v>0</v>
      </c>
      <c r="BD56" s="104">
        <f>'D.1.1 - Architektonicko s...'!F39</f>
        <v>0</v>
      </c>
      <c r="BT56" s="105" t="s">
        <v>83</v>
      </c>
      <c r="BV56" s="105" t="s">
        <v>76</v>
      </c>
      <c r="BW56" s="105" t="s">
        <v>88</v>
      </c>
      <c r="BX56" s="105" t="s">
        <v>82</v>
      </c>
      <c r="CL56" s="105" t="s">
        <v>19</v>
      </c>
    </row>
    <row r="57" spans="1:90" s="4" customFormat="1" ht="16.5" customHeight="1">
      <c r="A57" s="98" t="s">
        <v>84</v>
      </c>
      <c r="B57" s="53"/>
      <c r="C57" s="99"/>
      <c r="D57" s="99"/>
      <c r="E57" s="359" t="s">
        <v>89</v>
      </c>
      <c r="F57" s="359"/>
      <c r="G57" s="359"/>
      <c r="H57" s="359"/>
      <c r="I57" s="359"/>
      <c r="J57" s="99"/>
      <c r="K57" s="359" t="s">
        <v>90</v>
      </c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7">
        <f>'D.1.4a - Elektroinstalace'!J32</f>
        <v>0</v>
      </c>
      <c r="AH57" s="358"/>
      <c r="AI57" s="358"/>
      <c r="AJ57" s="358"/>
      <c r="AK57" s="358"/>
      <c r="AL57" s="358"/>
      <c r="AM57" s="358"/>
      <c r="AN57" s="357">
        <f t="shared" si="0"/>
        <v>0</v>
      </c>
      <c r="AO57" s="358"/>
      <c r="AP57" s="358"/>
      <c r="AQ57" s="100" t="s">
        <v>87</v>
      </c>
      <c r="AR57" s="55"/>
      <c r="AS57" s="101">
        <v>0</v>
      </c>
      <c r="AT57" s="102">
        <f t="shared" si="1"/>
        <v>0</v>
      </c>
      <c r="AU57" s="103">
        <f>'D.1.4a - Elektroinstalace'!P107</f>
        <v>0</v>
      </c>
      <c r="AV57" s="102">
        <f>'D.1.4a - Elektroinstalace'!J35</f>
        <v>0</v>
      </c>
      <c r="AW57" s="102">
        <f>'D.1.4a - Elektroinstalace'!J36</f>
        <v>0</v>
      </c>
      <c r="AX57" s="102">
        <f>'D.1.4a - Elektroinstalace'!J37</f>
        <v>0</v>
      </c>
      <c r="AY57" s="102">
        <f>'D.1.4a - Elektroinstalace'!J38</f>
        <v>0</v>
      </c>
      <c r="AZ57" s="102">
        <f>'D.1.4a - Elektroinstalace'!F35</f>
        <v>0</v>
      </c>
      <c r="BA57" s="102">
        <f>'D.1.4a - Elektroinstalace'!F36</f>
        <v>0</v>
      </c>
      <c r="BB57" s="102">
        <f>'D.1.4a - Elektroinstalace'!F37</f>
        <v>0</v>
      </c>
      <c r="BC57" s="102">
        <f>'D.1.4a - Elektroinstalace'!F38</f>
        <v>0</v>
      </c>
      <c r="BD57" s="104">
        <f>'D.1.4a - Elektroinstalace'!F39</f>
        <v>0</v>
      </c>
      <c r="BT57" s="105" t="s">
        <v>83</v>
      </c>
      <c r="BV57" s="105" t="s">
        <v>76</v>
      </c>
      <c r="BW57" s="105" t="s">
        <v>91</v>
      </c>
      <c r="BX57" s="105" t="s">
        <v>82</v>
      </c>
      <c r="CL57" s="105" t="s">
        <v>19</v>
      </c>
    </row>
    <row r="58" spans="1:90" s="4" customFormat="1" ht="16.5" customHeight="1">
      <c r="A58" s="98" t="s">
        <v>84</v>
      </c>
      <c r="B58" s="53"/>
      <c r="C58" s="99"/>
      <c r="D58" s="99"/>
      <c r="E58" s="359" t="s">
        <v>92</v>
      </c>
      <c r="F58" s="359"/>
      <c r="G58" s="359"/>
      <c r="H58" s="359"/>
      <c r="I58" s="359"/>
      <c r="J58" s="99"/>
      <c r="K58" s="359" t="s">
        <v>93</v>
      </c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7">
        <f>'D.1.4c - Zdravotechnické ...'!J32</f>
        <v>0</v>
      </c>
      <c r="AH58" s="358"/>
      <c r="AI58" s="358"/>
      <c r="AJ58" s="358"/>
      <c r="AK58" s="358"/>
      <c r="AL58" s="358"/>
      <c r="AM58" s="358"/>
      <c r="AN58" s="357">
        <f t="shared" si="0"/>
        <v>0</v>
      </c>
      <c r="AO58" s="358"/>
      <c r="AP58" s="358"/>
      <c r="AQ58" s="100" t="s">
        <v>87</v>
      </c>
      <c r="AR58" s="55"/>
      <c r="AS58" s="101">
        <v>0</v>
      </c>
      <c r="AT58" s="102">
        <f t="shared" si="1"/>
        <v>0</v>
      </c>
      <c r="AU58" s="103">
        <f>'D.1.4c - Zdravotechnické ...'!P91</f>
        <v>0</v>
      </c>
      <c r="AV58" s="102">
        <f>'D.1.4c - Zdravotechnické ...'!J35</f>
        <v>0</v>
      </c>
      <c r="AW58" s="102">
        <f>'D.1.4c - Zdravotechnické ...'!J36</f>
        <v>0</v>
      </c>
      <c r="AX58" s="102">
        <f>'D.1.4c - Zdravotechnické ...'!J37</f>
        <v>0</v>
      </c>
      <c r="AY58" s="102">
        <f>'D.1.4c - Zdravotechnické ...'!J38</f>
        <v>0</v>
      </c>
      <c r="AZ58" s="102">
        <f>'D.1.4c - Zdravotechnické ...'!F35</f>
        <v>0</v>
      </c>
      <c r="BA58" s="102">
        <f>'D.1.4c - Zdravotechnické ...'!F36</f>
        <v>0</v>
      </c>
      <c r="BB58" s="102">
        <f>'D.1.4c - Zdravotechnické ...'!F37</f>
        <v>0</v>
      </c>
      <c r="BC58" s="102">
        <f>'D.1.4c - Zdravotechnické ...'!F38</f>
        <v>0</v>
      </c>
      <c r="BD58" s="104">
        <f>'D.1.4c - Zdravotechnické ...'!F39</f>
        <v>0</v>
      </c>
      <c r="BT58" s="105" t="s">
        <v>83</v>
      </c>
      <c r="BV58" s="105" t="s">
        <v>76</v>
      </c>
      <c r="BW58" s="105" t="s">
        <v>94</v>
      </c>
      <c r="BX58" s="105" t="s">
        <v>82</v>
      </c>
      <c r="CL58" s="105" t="s">
        <v>19</v>
      </c>
    </row>
    <row r="59" spans="1:90" s="4" customFormat="1" ht="16.5" customHeight="1">
      <c r="A59" s="98" t="s">
        <v>84</v>
      </c>
      <c r="B59" s="53"/>
      <c r="C59" s="99"/>
      <c r="D59" s="99"/>
      <c r="E59" s="359" t="s">
        <v>95</v>
      </c>
      <c r="F59" s="359"/>
      <c r="G59" s="359"/>
      <c r="H59" s="359"/>
      <c r="I59" s="359"/>
      <c r="J59" s="99"/>
      <c r="K59" s="359" t="s">
        <v>96</v>
      </c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7">
        <f>'D.2.1 - Vybavení gastro'!J32</f>
        <v>0</v>
      </c>
      <c r="AH59" s="358"/>
      <c r="AI59" s="358"/>
      <c r="AJ59" s="358"/>
      <c r="AK59" s="358"/>
      <c r="AL59" s="358"/>
      <c r="AM59" s="358"/>
      <c r="AN59" s="357">
        <f t="shared" si="0"/>
        <v>0</v>
      </c>
      <c r="AO59" s="358"/>
      <c r="AP59" s="358"/>
      <c r="AQ59" s="100" t="s">
        <v>87</v>
      </c>
      <c r="AR59" s="55"/>
      <c r="AS59" s="101">
        <v>0</v>
      </c>
      <c r="AT59" s="102">
        <f t="shared" si="1"/>
        <v>0</v>
      </c>
      <c r="AU59" s="103">
        <f>'D.2.1 - Vybavení gastro'!P85</f>
        <v>0</v>
      </c>
      <c r="AV59" s="102">
        <f>'D.2.1 - Vybavení gastro'!J35</f>
        <v>0</v>
      </c>
      <c r="AW59" s="102">
        <f>'D.2.1 - Vybavení gastro'!J36</f>
        <v>0</v>
      </c>
      <c r="AX59" s="102">
        <f>'D.2.1 - Vybavení gastro'!J37</f>
        <v>0</v>
      </c>
      <c r="AY59" s="102">
        <f>'D.2.1 - Vybavení gastro'!J38</f>
        <v>0</v>
      </c>
      <c r="AZ59" s="102">
        <f>'D.2.1 - Vybavení gastro'!F35</f>
        <v>0</v>
      </c>
      <c r="BA59" s="102">
        <f>'D.2.1 - Vybavení gastro'!F36</f>
        <v>0</v>
      </c>
      <c r="BB59" s="102">
        <f>'D.2.1 - Vybavení gastro'!F37</f>
        <v>0</v>
      </c>
      <c r="BC59" s="102">
        <f>'D.2.1 - Vybavení gastro'!F38</f>
        <v>0</v>
      </c>
      <c r="BD59" s="104">
        <f>'D.2.1 - Vybavení gastro'!F39</f>
        <v>0</v>
      </c>
      <c r="BT59" s="105" t="s">
        <v>83</v>
      </c>
      <c r="BV59" s="105" t="s">
        <v>76</v>
      </c>
      <c r="BW59" s="105" t="s">
        <v>97</v>
      </c>
      <c r="BX59" s="105" t="s">
        <v>82</v>
      </c>
      <c r="CL59" s="105" t="s">
        <v>19</v>
      </c>
    </row>
    <row r="60" spans="1:91" s="7" customFormat="1" ht="16.5" customHeight="1">
      <c r="A60" s="98" t="s">
        <v>84</v>
      </c>
      <c r="B60" s="88"/>
      <c r="C60" s="89"/>
      <c r="D60" s="356" t="s">
        <v>98</v>
      </c>
      <c r="E60" s="356"/>
      <c r="F60" s="356"/>
      <c r="G60" s="356"/>
      <c r="H60" s="356"/>
      <c r="I60" s="90"/>
      <c r="J60" s="356" t="s">
        <v>99</v>
      </c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5">
        <f>'VON - Vedlejší a ostatní ...'!J30</f>
        <v>0</v>
      </c>
      <c r="AH60" s="354"/>
      <c r="AI60" s="354"/>
      <c r="AJ60" s="354"/>
      <c r="AK60" s="354"/>
      <c r="AL60" s="354"/>
      <c r="AM60" s="354"/>
      <c r="AN60" s="355">
        <f t="shared" si="0"/>
        <v>0</v>
      </c>
      <c r="AO60" s="354"/>
      <c r="AP60" s="354"/>
      <c r="AQ60" s="91" t="s">
        <v>98</v>
      </c>
      <c r="AR60" s="92"/>
      <c r="AS60" s="106">
        <v>0</v>
      </c>
      <c r="AT60" s="107">
        <f t="shared" si="1"/>
        <v>0</v>
      </c>
      <c r="AU60" s="108">
        <f>'VON - Vedlejší a ostatní ...'!P85</f>
        <v>0</v>
      </c>
      <c r="AV60" s="107">
        <f>'VON - Vedlejší a ostatní ...'!J33</f>
        <v>0</v>
      </c>
      <c r="AW60" s="107">
        <f>'VON - Vedlejší a ostatní ...'!J34</f>
        <v>0</v>
      </c>
      <c r="AX60" s="107">
        <f>'VON - Vedlejší a ostatní ...'!J35</f>
        <v>0</v>
      </c>
      <c r="AY60" s="107">
        <f>'VON - Vedlejší a ostatní ...'!J36</f>
        <v>0</v>
      </c>
      <c r="AZ60" s="107">
        <f>'VON - Vedlejší a ostatní ...'!F33</f>
        <v>0</v>
      </c>
      <c r="BA60" s="107">
        <f>'VON - Vedlejší a ostatní ...'!F34</f>
        <v>0</v>
      </c>
      <c r="BB60" s="107">
        <f>'VON - Vedlejší a ostatní ...'!F35</f>
        <v>0</v>
      </c>
      <c r="BC60" s="107">
        <f>'VON - Vedlejší a ostatní ...'!F36</f>
        <v>0</v>
      </c>
      <c r="BD60" s="109">
        <f>'VON - Vedlejší a ostatní ...'!F37</f>
        <v>0</v>
      </c>
      <c r="BT60" s="97" t="s">
        <v>81</v>
      </c>
      <c r="BV60" s="97" t="s">
        <v>76</v>
      </c>
      <c r="BW60" s="97" t="s">
        <v>100</v>
      </c>
      <c r="BX60" s="97" t="s">
        <v>5</v>
      </c>
      <c r="CL60" s="97" t="s">
        <v>19</v>
      </c>
      <c r="CM60" s="97" t="s">
        <v>83</v>
      </c>
    </row>
    <row r="61" spans="1:57" s="2" customFormat="1" ht="30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</sheetData>
  <sheetProtection algorithmName="SHA-512" hashValue="CmvGuWRzzLgVpWi24BE3YsRBApNEmsLgvhZzk9bE2+GB3Y0wbDfQxACIV7FxCPoNjUQ97/w1+1YCDb32RpEiAg==" saltValue="gb7aIJOPK8HFFqsBpL3YqsVGSM2znw//pEzCCJnMkqOPeu+Miy/c1ls3M3sKYJmsBBcG/gwB8pVFbMEn+735/Q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D60:H60"/>
    <mergeCell ref="J60:AF60"/>
    <mergeCell ref="AG54:AM54"/>
    <mergeCell ref="AN54:AP54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J45"/>
    <mergeCell ref="AM47:AN47"/>
    <mergeCell ref="AS49:AT51"/>
    <mergeCell ref="AM49:AP49"/>
    <mergeCell ref="AM50:AP50"/>
  </mergeCells>
  <hyperlinks>
    <hyperlink ref="A56" location="'D.1.1 - Architektonicko s...'!C2" display="/"/>
    <hyperlink ref="A57" location="'D.1.4a - Elektroinstalace'!C2" display="/"/>
    <hyperlink ref="A58" location="'D.1.4c - Zdravotechnické ...'!C2" display="/"/>
    <hyperlink ref="A59" location="'D.2.1 - Vybavení gastro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2" t="str">
        <f>'Rekapitulace stavby'!K6</f>
        <v>Základní škola Zachar Kroměříž</v>
      </c>
      <c r="F7" s="383"/>
      <c r="G7" s="383"/>
      <c r="H7" s="383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82" t="s">
        <v>103</v>
      </c>
      <c r="F9" s="384"/>
      <c r="G9" s="384"/>
      <c r="H9" s="38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5" t="s">
        <v>105</v>
      </c>
      <c r="F11" s="384"/>
      <c r="G11" s="384"/>
      <c r="H11" s="38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5. 9. 2023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6" t="str">
        <f>'Rekapitulace stavby'!E14</f>
        <v>Vyplň údaj</v>
      </c>
      <c r="F20" s="387"/>
      <c r="G20" s="387"/>
      <c r="H20" s="387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26</v>
      </c>
      <c r="J22" s="105" t="s">
        <v>33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34</v>
      </c>
      <c r="F23" s="36"/>
      <c r="G23" s="36"/>
      <c r="H23" s="36"/>
      <c r="I23" s="114" t="s">
        <v>29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36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8" t="s">
        <v>19</v>
      </c>
      <c r="F29" s="388"/>
      <c r="G29" s="388"/>
      <c r="H29" s="388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40</v>
      </c>
      <c r="E32" s="36"/>
      <c r="F32" s="36"/>
      <c r="G32" s="36"/>
      <c r="H32" s="36"/>
      <c r="I32" s="36"/>
      <c r="J32" s="122">
        <f>ROUND(J102,2)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42</v>
      </c>
      <c r="G34" s="36"/>
      <c r="H34" s="36"/>
      <c r="I34" s="123" t="s">
        <v>41</v>
      </c>
      <c r="J34" s="123" t="s">
        <v>43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44</v>
      </c>
      <c r="E35" s="114" t="s">
        <v>45</v>
      </c>
      <c r="F35" s="125">
        <f>ROUND((SUM(BE102:BE418)),2)</f>
        <v>0</v>
      </c>
      <c r="G35" s="36"/>
      <c r="H35" s="36"/>
      <c r="I35" s="126">
        <v>0.21</v>
      </c>
      <c r="J35" s="125">
        <f>ROUND(((SUM(BE102:BE418))*I35),2)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46</v>
      </c>
      <c r="F36" s="125">
        <f>ROUND((SUM(BF102:BF418)),2)</f>
        <v>0</v>
      </c>
      <c r="G36" s="36"/>
      <c r="H36" s="36"/>
      <c r="I36" s="126">
        <v>0.12</v>
      </c>
      <c r="J36" s="125">
        <f>ROUND(((SUM(BF102:BF418))*I36),2)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ROUND((SUM(BG102:BG418)),2)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48</v>
      </c>
      <c r="F38" s="125">
        <f>ROUND((SUM(BH102:BH418)),2)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49</v>
      </c>
      <c r="F39" s="125">
        <f>ROUND((SUM(BI102:BI418)),2)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50</v>
      </c>
      <c r="E41" s="129"/>
      <c r="F41" s="129"/>
      <c r="G41" s="130" t="s">
        <v>51</v>
      </c>
      <c r="H41" s="131" t="s">
        <v>52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9" t="str">
        <f>E7</f>
        <v>Základní škola Zachar Kroměříž</v>
      </c>
      <c r="F50" s="390"/>
      <c r="G50" s="390"/>
      <c r="H50" s="39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9" t="s">
        <v>103</v>
      </c>
      <c r="F52" s="391"/>
      <c r="G52" s="391"/>
      <c r="H52" s="39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8" t="str">
        <f>E11</f>
        <v>D.1.1 - Architektonicko stavební řešení</v>
      </c>
      <c r="F54" s="391"/>
      <c r="G54" s="391"/>
      <c r="H54" s="39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ZŠ Zachar Kroměříž</v>
      </c>
      <c r="G56" s="38"/>
      <c r="H56" s="38"/>
      <c r="I56" s="31" t="s">
        <v>23</v>
      </c>
      <c r="J56" s="61" t="str">
        <f>IF(J14="","",J14)</f>
        <v>5. 9. 2023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Město Kroměříž</v>
      </c>
      <c r="G58" s="38"/>
      <c r="H58" s="38"/>
      <c r="I58" s="31" t="s">
        <v>32</v>
      </c>
      <c r="J58" s="34" t="str">
        <f>E23</f>
        <v>Ing. Jakub Burý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107</v>
      </c>
      <c r="D61" s="139"/>
      <c r="E61" s="139"/>
      <c r="F61" s="139"/>
      <c r="G61" s="139"/>
      <c r="H61" s="139"/>
      <c r="I61" s="139"/>
      <c r="J61" s="140" t="s">
        <v>108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72</v>
      </c>
      <c r="D63" s="38"/>
      <c r="E63" s="38"/>
      <c r="F63" s="38"/>
      <c r="G63" s="38"/>
      <c r="H63" s="38"/>
      <c r="I63" s="38"/>
      <c r="J63" s="79">
        <f>J102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109</v>
      </c>
    </row>
    <row r="64" spans="2:12" s="9" customFormat="1" ht="24.95" customHeight="1">
      <c r="B64" s="142"/>
      <c r="C64" s="143"/>
      <c r="D64" s="144" t="s">
        <v>110</v>
      </c>
      <c r="E64" s="145"/>
      <c r="F64" s="145"/>
      <c r="G64" s="145"/>
      <c r="H64" s="145"/>
      <c r="I64" s="145"/>
      <c r="J64" s="146">
        <f>J103</f>
        <v>0</v>
      </c>
      <c r="K64" s="143"/>
      <c r="L64" s="147"/>
    </row>
    <row r="65" spans="2:12" s="10" customFormat="1" ht="19.9" customHeight="1">
      <c r="B65" s="148"/>
      <c r="C65" s="99"/>
      <c r="D65" s="149" t="s">
        <v>111</v>
      </c>
      <c r="E65" s="150"/>
      <c r="F65" s="150"/>
      <c r="G65" s="150"/>
      <c r="H65" s="150"/>
      <c r="I65" s="150"/>
      <c r="J65" s="151">
        <f>J104</f>
        <v>0</v>
      </c>
      <c r="K65" s="99"/>
      <c r="L65" s="152"/>
    </row>
    <row r="66" spans="2:12" s="10" customFormat="1" ht="19.9" customHeight="1">
      <c r="B66" s="148"/>
      <c r="C66" s="99"/>
      <c r="D66" s="149" t="s">
        <v>112</v>
      </c>
      <c r="E66" s="150"/>
      <c r="F66" s="150"/>
      <c r="G66" s="150"/>
      <c r="H66" s="150"/>
      <c r="I66" s="150"/>
      <c r="J66" s="151">
        <f>J134</f>
        <v>0</v>
      </c>
      <c r="K66" s="99"/>
      <c r="L66" s="152"/>
    </row>
    <row r="67" spans="2:12" s="10" customFormat="1" ht="19.9" customHeight="1">
      <c r="B67" s="148"/>
      <c r="C67" s="99"/>
      <c r="D67" s="149" t="s">
        <v>113</v>
      </c>
      <c r="E67" s="150"/>
      <c r="F67" s="150"/>
      <c r="G67" s="150"/>
      <c r="H67" s="150"/>
      <c r="I67" s="150"/>
      <c r="J67" s="151">
        <f>J138</f>
        <v>0</v>
      </c>
      <c r="K67" s="99"/>
      <c r="L67" s="152"/>
    </row>
    <row r="68" spans="2:12" s="10" customFormat="1" ht="19.9" customHeight="1">
      <c r="B68" s="148"/>
      <c r="C68" s="99"/>
      <c r="D68" s="149" t="s">
        <v>114</v>
      </c>
      <c r="E68" s="150"/>
      <c r="F68" s="150"/>
      <c r="G68" s="150"/>
      <c r="H68" s="150"/>
      <c r="I68" s="150"/>
      <c r="J68" s="151">
        <f>J170</f>
        <v>0</v>
      </c>
      <c r="K68" s="99"/>
      <c r="L68" s="152"/>
    </row>
    <row r="69" spans="2:12" s="10" customFormat="1" ht="19.9" customHeight="1">
      <c r="B69" s="148"/>
      <c r="C69" s="99"/>
      <c r="D69" s="149" t="s">
        <v>115</v>
      </c>
      <c r="E69" s="150"/>
      <c r="F69" s="150"/>
      <c r="G69" s="150"/>
      <c r="H69" s="150"/>
      <c r="I69" s="150"/>
      <c r="J69" s="151">
        <f>J180</f>
        <v>0</v>
      </c>
      <c r="K69" s="99"/>
      <c r="L69" s="152"/>
    </row>
    <row r="70" spans="2:12" s="9" customFormat="1" ht="24.95" customHeight="1">
      <c r="B70" s="142"/>
      <c r="C70" s="143"/>
      <c r="D70" s="144" t="s">
        <v>116</v>
      </c>
      <c r="E70" s="145"/>
      <c r="F70" s="145"/>
      <c r="G70" s="145"/>
      <c r="H70" s="145"/>
      <c r="I70" s="145"/>
      <c r="J70" s="146">
        <f>J183</f>
        <v>0</v>
      </c>
      <c r="K70" s="143"/>
      <c r="L70" s="147"/>
    </row>
    <row r="71" spans="2:12" s="10" customFormat="1" ht="19.9" customHeight="1">
      <c r="B71" s="148"/>
      <c r="C71" s="99"/>
      <c r="D71" s="149" t="s">
        <v>117</v>
      </c>
      <c r="E71" s="150"/>
      <c r="F71" s="150"/>
      <c r="G71" s="150"/>
      <c r="H71" s="150"/>
      <c r="I71" s="150"/>
      <c r="J71" s="151">
        <f>J184</f>
        <v>0</v>
      </c>
      <c r="K71" s="99"/>
      <c r="L71" s="152"/>
    </row>
    <row r="72" spans="2:12" s="10" customFormat="1" ht="19.9" customHeight="1">
      <c r="B72" s="148"/>
      <c r="C72" s="99"/>
      <c r="D72" s="149" t="s">
        <v>118</v>
      </c>
      <c r="E72" s="150"/>
      <c r="F72" s="150"/>
      <c r="G72" s="150"/>
      <c r="H72" s="150"/>
      <c r="I72" s="150"/>
      <c r="J72" s="151">
        <f>J191</f>
        <v>0</v>
      </c>
      <c r="K72" s="99"/>
      <c r="L72" s="152"/>
    </row>
    <row r="73" spans="2:12" s="10" customFormat="1" ht="19.9" customHeight="1">
      <c r="B73" s="148"/>
      <c r="C73" s="99"/>
      <c r="D73" s="149" t="s">
        <v>119</v>
      </c>
      <c r="E73" s="150"/>
      <c r="F73" s="150"/>
      <c r="G73" s="150"/>
      <c r="H73" s="150"/>
      <c r="I73" s="150"/>
      <c r="J73" s="151">
        <f>J218</f>
        <v>0</v>
      </c>
      <c r="K73" s="99"/>
      <c r="L73" s="152"/>
    </row>
    <row r="74" spans="2:12" s="10" customFormat="1" ht="19.9" customHeight="1">
      <c r="B74" s="148"/>
      <c r="C74" s="99"/>
      <c r="D74" s="149" t="s">
        <v>120</v>
      </c>
      <c r="E74" s="150"/>
      <c r="F74" s="150"/>
      <c r="G74" s="150"/>
      <c r="H74" s="150"/>
      <c r="I74" s="150"/>
      <c r="J74" s="151">
        <f>J224</f>
        <v>0</v>
      </c>
      <c r="K74" s="99"/>
      <c r="L74" s="152"/>
    </row>
    <row r="75" spans="2:12" s="10" customFormat="1" ht="19.9" customHeight="1">
      <c r="B75" s="148"/>
      <c r="C75" s="99"/>
      <c r="D75" s="149" t="s">
        <v>121</v>
      </c>
      <c r="E75" s="150"/>
      <c r="F75" s="150"/>
      <c r="G75" s="150"/>
      <c r="H75" s="150"/>
      <c r="I75" s="150"/>
      <c r="J75" s="151">
        <f>J253</f>
        <v>0</v>
      </c>
      <c r="K75" s="99"/>
      <c r="L75" s="152"/>
    </row>
    <row r="76" spans="2:12" s="10" customFormat="1" ht="19.9" customHeight="1">
      <c r="B76" s="148"/>
      <c r="C76" s="99"/>
      <c r="D76" s="149" t="s">
        <v>122</v>
      </c>
      <c r="E76" s="150"/>
      <c r="F76" s="150"/>
      <c r="G76" s="150"/>
      <c r="H76" s="150"/>
      <c r="I76" s="150"/>
      <c r="J76" s="151">
        <f>J293</f>
        <v>0</v>
      </c>
      <c r="K76" s="99"/>
      <c r="L76" s="152"/>
    </row>
    <row r="77" spans="2:12" s="10" customFormat="1" ht="19.9" customHeight="1">
      <c r="B77" s="148"/>
      <c r="C77" s="99"/>
      <c r="D77" s="149" t="s">
        <v>123</v>
      </c>
      <c r="E77" s="150"/>
      <c r="F77" s="150"/>
      <c r="G77" s="150"/>
      <c r="H77" s="150"/>
      <c r="I77" s="150"/>
      <c r="J77" s="151">
        <f>J336</f>
        <v>0</v>
      </c>
      <c r="K77" s="99"/>
      <c r="L77" s="152"/>
    </row>
    <row r="78" spans="2:12" s="10" customFormat="1" ht="19.9" customHeight="1">
      <c r="B78" s="148"/>
      <c r="C78" s="99"/>
      <c r="D78" s="149" t="s">
        <v>124</v>
      </c>
      <c r="E78" s="150"/>
      <c r="F78" s="150"/>
      <c r="G78" s="150"/>
      <c r="H78" s="150"/>
      <c r="I78" s="150"/>
      <c r="J78" s="151">
        <f>J375</f>
        <v>0</v>
      </c>
      <c r="K78" s="99"/>
      <c r="L78" s="152"/>
    </row>
    <row r="79" spans="2:12" s="10" customFormat="1" ht="19.9" customHeight="1">
      <c r="B79" s="148"/>
      <c r="C79" s="99"/>
      <c r="D79" s="149" t="s">
        <v>125</v>
      </c>
      <c r="E79" s="150"/>
      <c r="F79" s="150"/>
      <c r="G79" s="150"/>
      <c r="H79" s="150"/>
      <c r="I79" s="150"/>
      <c r="J79" s="151">
        <f>J385</f>
        <v>0</v>
      </c>
      <c r="K79" s="99"/>
      <c r="L79" s="152"/>
    </row>
    <row r="80" spans="2:12" s="10" customFormat="1" ht="19.9" customHeight="1">
      <c r="B80" s="148"/>
      <c r="C80" s="99"/>
      <c r="D80" s="149" t="s">
        <v>126</v>
      </c>
      <c r="E80" s="150"/>
      <c r="F80" s="150"/>
      <c r="G80" s="150"/>
      <c r="H80" s="150"/>
      <c r="I80" s="150"/>
      <c r="J80" s="151">
        <f>J414</f>
        <v>0</v>
      </c>
      <c r="K80" s="99"/>
      <c r="L80" s="152"/>
    </row>
    <row r="81" spans="1:31" s="2" customFormat="1" ht="21.7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6" spans="1:31" s="2" customFormat="1" ht="6.95" customHeight="1">
      <c r="A86" s="36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95" customHeight="1">
      <c r="A87" s="36"/>
      <c r="B87" s="37"/>
      <c r="C87" s="25" t="s">
        <v>127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16</v>
      </c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89" t="str">
        <f>E7</f>
        <v>Základní škola Zachar Kroměříž</v>
      </c>
      <c r="F90" s="390"/>
      <c r="G90" s="390"/>
      <c r="H90" s="390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2:12" s="1" customFormat="1" ht="12" customHeight="1">
      <c r="B91" s="23"/>
      <c r="C91" s="31" t="s">
        <v>102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36"/>
      <c r="B92" s="37"/>
      <c r="C92" s="38"/>
      <c r="D92" s="38"/>
      <c r="E92" s="389" t="s">
        <v>103</v>
      </c>
      <c r="F92" s="391"/>
      <c r="G92" s="391"/>
      <c r="H92" s="391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104</v>
      </c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38" t="str">
        <f>E11</f>
        <v>D.1.1 - Architektonicko stavební řešení</v>
      </c>
      <c r="F94" s="391"/>
      <c r="G94" s="391"/>
      <c r="H94" s="391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21</v>
      </c>
      <c r="D96" s="38"/>
      <c r="E96" s="38"/>
      <c r="F96" s="29" t="str">
        <f>F14</f>
        <v>ZŠ Zachar Kroměříž</v>
      </c>
      <c r="G96" s="38"/>
      <c r="H96" s="38"/>
      <c r="I96" s="31" t="s">
        <v>23</v>
      </c>
      <c r="J96" s="61" t="str">
        <f>IF(J14="","",J14)</f>
        <v>5. 9. 2023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25</v>
      </c>
      <c r="D98" s="38"/>
      <c r="E98" s="38"/>
      <c r="F98" s="29" t="str">
        <f>E17</f>
        <v>Město Kroměříž</v>
      </c>
      <c r="G98" s="38"/>
      <c r="H98" s="38"/>
      <c r="I98" s="31" t="s">
        <v>32</v>
      </c>
      <c r="J98" s="34" t="str">
        <f>E23</f>
        <v>Ing. Jakub Burý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5.2" customHeight="1">
      <c r="A99" s="36"/>
      <c r="B99" s="37"/>
      <c r="C99" s="31" t="s">
        <v>30</v>
      </c>
      <c r="D99" s="38"/>
      <c r="E99" s="38"/>
      <c r="F99" s="29" t="str">
        <f>IF(E20="","",E20)</f>
        <v>Vyplň údaj</v>
      </c>
      <c r="G99" s="38"/>
      <c r="H99" s="38"/>
      <c r="I99" s="31" t="s">
        <v>36</v>
      </c>
      <c r="J99" s="34" t="str">
        <f>E26</f>
        <v xml:space="preserve"> </v>
      </c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11" customFormat="1" ht="29.25" customHeight="1">
      <c r="A101" s="153"/>
      <c r="B101" s="154"/>
      <c r="C101" s="155" t="s">
        <v>128</v>
      </c>
      <c r="D101" s="156" t="s">
        <v>59</v>
      </c>
      <c r="E101" s="156" t="s">
        <v>55</v>
      </c>
      <c r="F101" s="156" t="s">
        <v>56</v>
      </c>
      <c r="G101" s="156" t="s">
        <v>129</v>
      </c>
      <c r="H101" s="156" t="s">
        <v>130</v>
      </c>
      <c r="I101" s="156" t="s">
        <v>131</v>
      </c>
      <c r="J101" s="156" t="s">
        <v>108</v>
      </c>
      <c r="K101" s="157" t="s">
        <v>132</v>
      </c>
      <c r="L101" s="158"/>
      <c r="M101" s="70" t="s">
        <v>19</v>
      </c>
      <c r="N101" s="71" t="s">
        <v>44</v>
      </c>
      <c r="O101" s="71" t="s">
        <v>133</v>
      </c>
      <c r="P101" s="71" t="s">
        <v>134</v>
      </c>
      <c r="Q101" s="71" t="s">
        <v>135</v>
      </c>
      <c r="R101" s="71" t="s">
        <v>136</v>
      </c>
      <c r="S101" s="71" t="s">
        <v>137</v>
      </c>
      <c r="T101" s="72" t="s">
        <v>138</v>
      </c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</row>
    <row r="102" spans="1:63" s="2" customFormat="1" ht="22.9" customHeight="1">
      <c r="A102" s="36"/>
      <c r="B102" s="37"/>
      <c r="C102" s="77" t="s">
        <v>139</v>
      </c>
      <c r="D102" s="38"/>
      <c r="E102" s="38"/>
      <c r="F102" s="38"/>
      <c r="G102" s="38"/>
      <c r="H102" s="38"/>
      <c r="I102" s="38"/>
      <c r="J102" s="159">
        <f>BK102</f>
        <v>0</v>
      </c>
      <c r="K102" s="38"/>
      <c r="L102" s="41"/>
      <c r="M102" s="73"/>
      <c r="N102" s="160"/>
      <c r="O102" s="74"/>
      <c r="P102" s="161">
        <f>P103+P183</f>
        <v>0</v>
      </c>
      <c r="Q102" s="74"/>
      <c r="R102" s="161">
        <f>R103+R183</f>
        <v>19.79599262</v>
      </c>
      <c r="S102" s="74"/>
      <c r="T102" s="162">
        <f>T103+T183</f>
        <v>15.71469923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73</v>
      </c>
      <c r="AU102" s="19" t="s">
        <v>109</v>
      </c>
      <c r="BK102" s="163">
        <f>BK103+BK183</f>
        <v>0</v>
      </c>
    </row>
    <row r="103" spans="2:63" s="12" customFormat="1" ht="25.9" customHeight="1">
      <c r="B103" s="164"/>
      <c r="C103" s="165"/>
      <c r="D103" s="166" t="s">
        <v>73</v>
      </c>
      <c r="E103" s="167" t="s">
        <v>140</v>
      </c>
      <c r="F103" s="167" t="s">
        <v>141</v>
      </c>
      <c r="G103" s="165"/>
      <c r="H103" s="165"/>
      <c r="I103" s="168"/>
      <c r="J103" s="169">
        <f>BK103</f>
        <v>0</v>
      </c>
      <c r="K103" s="165"/>
      <c r="L103" s="170"/>
      <c r="M103" s="171"/>
      <c r="N103" s="172"/>
      <c r="O103" s="172"/>
      <c r="P103" s="173">
        <f>P104+P134+P138+P170+P180</f>
        <v>0</v>
      </c>
      <c r="Q103" s="172"/>
      <c r="R103" s="173">
        <f>R104+R134+R138+R170+R180</f>
        <v>5.47935956</v>
      </c>
      <c r="S103" s="172"/>
      <c r="T103" s="174">
        <f>T104+T134+T138+T170+T180</f>
        <v>8.171330000000001</v>
      </c>
      <c r="AR103" s="175" t="s">
        <v>81</v>
      </c>
      <c r="AT103" s="176" t="s">
        <v>73</v>
      </c>
      <c r="AU103" s="176" t="s">
        <v>74</v>
      </c>
      <c r="AY103" s="175" t="s">
        <v>142</v>
      </c>
      <c r="BK103" s="177">
        <f>BK104+BK134+BK138+BK170+BK180</f>
        <v>0</v>
      </c>
    </row>
    <row r="104" spans="2:63" s="12" customFormat="1" ht="22.9" customHeight="1">
      <c r="B104" s="164"/>
      <c r="C104" s="165"/>
      <c r="D104" s="166" t="s">
        <v>73</v>
      </c>
      <c r="E104" s="178" t="s">
        <v>143</v>
      </c>
      <c r="F104" s="178" t="s">
        <v>144</v>
      </c>
      <c r="G104" s="165"/>
      <c r="H104" s="165"/>
      <c r="I104" s="168"/>
      <c r="J104" s="179">
        <f>BK104</f>
        <v>0</v>
      </c>
      <c r="K104" s="165"/>
      <c r="L104" s="170"/>
      <c r="M104" s="171"/>
      <c r="N104" s="172"/>
      <c r="O104" s="172"/>
      <c r="P104" s="173">
        <f>SUM(P105:P133)</f>
        <v>0</v>
      </c>
      <c r="Q104" s="172"/>
      <c r="R104" s="173">
        <f>SUM(R105:R133)</f>
        <v>5.39617396</v>
      </c>
      <c r="S104" s="172"/>
      <c r="T104" s="174">
        <f>SUM(T105:T133)</f>
        <v>0</v>
      </c>
      <c r="AR104" s="175" t="s">
        <v>81</v>
      </c>
      <c r="AT104" s="176" t="s">
        <v>73</v>
      </c>
      <c r="AU104" s="176" t="s">
        <v>81</v>
      </c>
      <c r="AY104" s="175" t="s">
        <v>142</v>
      </c>
      <c r="BK104" s="177">
        <f>SUM(BK105:BK133)</f>
        <v>0</v>
      </c>
    </row>
    <row r="105" spans="1:65" s="2" customFormat="1" ht="33" customHeight="1">
      <c r="A105" s="36"/>
      <c r="B105" s="37"/>
      <c r="C105" s="180" t="s">
        <v>81</v>
      </c>
      <c r="D105" s="180" t="s">
        <v>145</v>
      </c>
      <c r="E105" s="181" t="s">
        <v>146</v>
      </c>
      <c r="F105" s="182" t="s">
        <v>147</v>
      </c>
      <c r="G105" s="183" t="s">
        <v>148</v>
      </c>
      <c r="H105" s="184">
        <v>51.838</v>
      </c>
      <c r="I105" s="185"/>
      <c r="J105" s="186">
        <f>ROUND(I105*H105,2)</f>
        <v>0</v>
      </c>
      <c r="K105" s="182" t="s">
        <v>149</v>
      </c>
      <c r="L105" s="41"/>
      <c r="M105" s="187" t="s">
        <v>19</v>
      </c>
      <c r="N105" s="188" t="s">
        <v>45</v>
      </c>
      <c r="O105" s="66"/>
      <c r="P105" s="189">
        <f>O105*H105</f>
        <v>0</v>
      </c>
      <c r="Q105" s="189">
        <v>0.0065</v>
      </c>
      <c r="R105" s="189">
        <f>Q105*H105</f>
        <v>0.336947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150</v>
      </c>
      <c r="AT105" s="191" t="s">
        <v>145</v>
      </c>
      <c r="AU105" s="191" t="s">
        <v>83</v>
      </c>
      <c r="AY105" s="19" t="s">
        <v>142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81</v>
      </c>
      <c r="BK105" s="192">
        <f>ROUND(I105*H105,2)</f>
        <v>0</v>
      </c>
      <c r="BL105" s="19" t="s">
        <v>150</v>
      </c>
      <c r="BM105" s="191" t="s">
        <v>151</v>
      </c>
    </row>
    <row r="106" spans="1:47" s="2" customFormat="1" ht="11.25">
      <c r="A106" s="36"/>
      <c r="B106" s="37"/>
      <c r="C106" s="38"/>
      <c r="D106" s="193" t="s">
        <v>152</v>
      </c>
      <c r="E106" s="38"/>
      <c r="F106" s="194" t="s">
        <v>153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152</v>
      </c>
      <c r="AU106" s="19" t="s">
        <v>83</v>
      </c>
    </row>
    <row r="107" spans="1:65" s="2" customFormat="1" ht="21.75" customHeight="1">
      <c r="A107" s="36"/>
      <c r="B107" s="37"/>
      <c r="C107" s="180" t="s">
        <v>83</v>
      </c>
      <c r="D107" s="180" t="s">
        <v>145</v>
      </c>
      <c r="E107" s="181" t="s">
        <v>154</v>
      </c>
      <c r="F107" s="182" t="s">
        <v>155</v>
      </c>
      <c r="G107" s="183" t="s">
        <v>148</v>
      </c>
      <c r="H107" s="184">
        <v>3.3</v>
      </c>
      <c r="I107" s="185"/>
      <c r="J107" s="186">
        <f>ROUND(I107*H107,2)</f>
        <v>0</v>
      </c>
      <c r="K107" s="182" t="s">
        <v>149</v>
      </c>
      <c r="L107" s="41"/>
      <c r="M107" s="187" t="s">
        <v>19</v>
      </c>
      <c r="N107" s="188" t="s">
        <v>45</v>
      </c>
      <c r="O107" s="66"/>
      <c r="P107" s="189">
        <f>O107*H107</f>
        <v>0</v>
      </c>
      <c r="Q107" s="189">
        <v>0.056</v>
      </c>
      <c r="R107" s="189">
        <f>Q107*H107</f>
        <v>0.1848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150</v>
      </c>
      <c r="AT107" s="191" t="s">
        <v>145</v>
      </c>
      <c r="AU107" s="191" t="s">
        <v>83</v>
      </c>
      <c r="AY107" s="19" t="s">
        <v>142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81</v>
      </c>
      <c r="BK107" s="192">
        <f>ROUND(I107*H107,2)</f>
        <v>0</v>
      </c>
      <c r="BL107" s="19" t="s">
        <v>150</v>
      </c>
      <c r="BM107" s="191" t="s">
        <v>156</v>
      </c>
    </row>
    <row r="108" spans="1:47" s="2" customFormat="1" ht="11.25">
      <c r="A108" s="36"/>
      <c r="B108" s="37"/>
      <c r="C108" s="38"/>
      <c r="D108" s="193" t="s">
        <v>152</v>
      </c>
      <c r="E108" s="38"/>
      <c r="F108" s="194" t="s">
        <v>157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152</v>
      </c>
      <c r="AU108" s="19" t="s">
        <v>83</v>
      </c>
    </row>
    <row r="109" spans="2:51" s="13" customFormat="1" ht="11.25">
      <c r="B109" s="198"/>
      <c r="C109" s="199"/>
      <c r="D109" s="200" t="s">
        <v>158</v>
      </c>
      <c r="E109" s="201" t="s">
        <v>19</v>
      </c>
      <c r="F109" s="202" t="s">
        <v>159</v>
      </c>
      <c r="G109" s="199"/>
      <c r="H109" s="203">
        <v>3.3</v>
      </c>
      <c r="I109" s="204"/>
      <c r="J109" s="199"/>
      <c r="K109" s="199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158</v>
      </c>
      <c r="AU109" s="209" t="s">
        <v>83</v>
      </c>
      <c r="AV109" s="13" t="s">
        <v>83</v>
      </c>
      <c r="AW109" s="13" t="s">
        <v>35</v>
      </c>
      <c r="AX109" s="13" t="s">
        <v>74</v>
      </c>
      <c r="AY109" s="209" t="s">
        <v>142</v>
      </c>
    </row>
    <row r="110" spans="1:65" s="2" customFormat="1" ht="24.2" customHeight="1">
      <c r="A110" s="36"/>
      <c r="B110" s="37"/>
      <c r="C110" s="180" t="s">
        <v>160</v>
      </c>
      <c r="D110" s="180" t="s">
        <v>145</v>
      </c>
      <c r="E110" s="181" t="s">
        <v>161</v>
      </c>
      <c r="F110" s="182" t="s">
        <v>162</v>
      </c>
      <c r="G110" s="183" t="s">
        <v>148</v>
      </c>
      <c r="H110" s="184">
        <v>3.3</v>
      </c>
      <c r="I110" s="185"/>
      <c r="J110" s="186">
        <f>ROUND(I110*H110,2)</f>
        <v>0</v>
      </c>
      <c r="K110" s="182" t="s">
        <v>149</v>
      </c>
      <c r="L110" s="41"/>
      <c r="M110" s="187" t="s">
        <v>19</v>
      </c>
      <c r="N110" s="188" t="s">
        <v>45</v>
      </c>
      <c r="O110" s="66"/>
      <c r="P110" s="189">
        <f>O110*H110</f>
        <v>0</v>
      </c>
      <c r="Q110" s="189">
        <v>0.04063</v>
      </c>
      <c r="R110" s="189">
        <f>Q110*H110</f>
        <v>0.134079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150</v>
      </c>
      <c r="AT110" s="191" t="s">
        <v>145</v>
      </c>
      <c r="AU110" s="191" t="s">
        <v>83</v>
      </c>
      <c r="AY110" s="19" t="s">
        <v>142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81</v>
      </c>
      <c r="BK110" s="192">
        <f>ROUND(I110*H110,2)</f>
        <v>0</v>
      </c>
      <c r="BL110" s="19" t="s">
        <v>150</v>
      </c>
      <c r="BM110" s="191" t="s">
        <v>163</v>
      </c>
    </row>
    <row r="111" spans="1:47" s="2" customFormat="1" ht="11.25">
      <c r="A111" s="36"/>
      <c r="B111" s="37"/>
      <c r="C111" s="38"/>
      <c r="D111" s="193" t="s">
        <v>152</v>
      </c>
      <c r="E111" s="38"/>
      <c r="F111" s="194" t="s">
        <v>164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152</v>
      </c>
      <c r="AU111" s="19" t="s">
        <v>83</v>
      </c>
    </row>
    <row r="112" spans="1:65" s="2" customFormat="1" ht="44.25" customHeight="1">
      <c r="A112" s="36"/>
      <c r="B112" s="37"/>
      <c r="C112" s="180" t="s">
        <v>150</v>
      </c>
      <c r="D112" s="180" t="s">
        <v>145</v>
      </c>
      <c r="E112" s="181" t="s">
        <v>165</v>
      </c>
      <c r="F112" s="182" t="s">
        <v>166</v>
      </c>
      <c r="G112" s="183" t="s">
        <v>148</v>
      </c>
      <c r="H112" s="184">
        <v>51.838</v>
      </c>
      <c r="I112" s="185"/>
      <c r="J112" s="186">
        <f>ROUND(I112*H112,2)</f>
        <v>0</v>
      </c>
      <c r="K112" s="182" t="s">
        <v>149</v>
      </c>
      <c r="L112" s="41"/>
      <c r="M112" s="187" t="s">
        <v>19</v>
      </c>
      <c r="N112" s="188" t="s">
        <v>45</v>
      </c>
      <c r="O112" s="66"/>
      <c r="P112" s="189">
        <f>O112*H112</f>
        <v>0</v>
      </c>
      <c r="Q112" s="189">
        <v>0.01838</v>
      </c>
      <c r="R112" s="189">
        <f>Q112*H112</f>
        <v>0.95278244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150</v>
      </c>
      <c r="AT112" s="191" t="s">
        <v>145</v>
      </c>
      <c r="AU112" s="191" t="s">
        <v>83</v>
      </c>
      <c r="AY112" s="19" t="s">
        <v>142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81</v>
      </c>
      <c r="BK112" s="192">
        <f>ROUND(I112*H112,2)</f>
        <v>0</v>
      </c>
      <c r="BL112" s="19" t="s">
        <v>150</v>
      </c>
      <c r="BM112" s="191" t="s">
        <v>167</v>
      </c>
    </row>
    <row r="113" spans="1:47" s="2" customFormat="1" ht="11.25">
      <c r="A113" s="36"/>
      <c r="B113" s="37"/>
      <c r="C113" s="38"/>
      <c r="D113" s="193" t="s">
        <v>152</v>
      </c>
      <c r="E113" s="38"/>
      <c r="F113" s="194" t="s">
        <v>168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152</v>
      </c>
      <c r="AU113" s="19" t="s">
        <v>83</v>
      </c>
    </row>
    <row r="114" spans="2:51" s="14" customFormat="1" ht="11.25">
      <c r="B114" s="210"/>
      <c r="C114" s="211"/>
      <c r="D114" s="200" t="s">
        <v>158</v>
      </c>
      <c r="E114" s="212" t="s">
        <v>19</v>
      </c>
      <c r="F114" s="213" t="s">
        <v>169</v>
      </c>
      <c r="G114" s="211"/>
      <c r="H114" s="212" t="s">
        <v>19</v>
      </c>
      <c r="I114" s="214"/>
      <c r="J114" s="211"/>
      <c r="K114" s="211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158</v>
      </c>
      <c r="AU114" s="219" t="s">
        <v>83</v>
      </c>
      <c r="AV114" s="14" t="s">
        <v>81</v>
      </c>
      <c r="AW114" s="14" t="s">
        <v>35</v>
      </c>
      <c r="AX114" s="14" t="s">
        <v>74</v>
      </c>
      <c r="AY114" s="219" t="s">
        <v>142</v>
      </c>
    </row>
    <row r="115" spans="2:51" s="13" customFormat="1" ht="11.25">
      <c r="B115" s="198"/>
      <c r="C115" s="199"/>
      <c r="D115" s="200" t="s">
        <v>158</v>
      </c>
      <c r="E115" s="201" t="s">
        <v>19</v>
      </c>
      <c r="F115" s="202" t="s">
        <v>170</v>
      </c>
      <c r="G115" s="199"/>
      <c r="H115" s="203">
        <v>18.802</v>
      </c>
      <c r="I115" s="204"/>
      <c r="J115" s="199"/>
      <c r="K115" s="199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158</v>
      </c>
      <c r="AU115" s="209" t="s">
        <v>83</v>
      </c>
      <c r="AV115" s="13" t="s">
        <v>83</v>
      </c>
      <c r="AW115" s="13" t="s">
        <v>35</v>
      </c>
      <c r="AX115" s="13" t="s">
        <v>74</v>
      </c>
      <c r="AY115" s="209" t="s">
        <v>142</v>
      </c>
    </row>
    <row r="116" spans="2:51" s="13" customFormat="1" ht="11.25">
      <c r="B116" s="198"/>
      <c r="C116" s="199"/>
      <c r="D116" s="200" t="s">
        <v>158</v>
      </c>
      <c r="E116" s="201" t="s">
        <v>19</v>
      </c>
      <c r="F116" s="202" t="s">
        <v>171</v>
      </c>
      <c r="G116" s="199"/>
      <c r="H116" s="203">
        <v>17.608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158</v>
      </c>
      <c r="AU116" s="209" t="s">
        <v>83</v>
      </c>
      <c r="AV116" s="13" t="s">
        <v>83</v>
      </c>
      <c r="AW116" s="13" t="s">
        <v>35</v>
      </c>
      <c r="AX116" s="13" t="s">
        <v>74</v>
      </c>
      <c r="AY116" s="209" t="s">
        <v>142</v>
      </c>
    </row>
    <row r="117" spans="2:51" s="13" customFormat="1" ht="11.25">
      <c r="B117" s="198"/>
      <c r="C117" s="199"/>
      <c r="D117" s="200" t="s">
        <v>158</v>
      </c>
      <c r="E117" s="201" t="s">
        <v>19</v>
      </c>
      <c r="F117" s="202" t="s">
        <v>172</v>
      </c>
      <c r="G117" s="199"/>
      <c r="H117" s="203">
        <v>15.428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158</v>
      </c>
      <c r="AU117" s="209" t="s">
        <v>83</v>
      </c>
      <c r="AV117" s="13" t="s">
        <v>83</v>
      </c>
      <c r="AW117" s="13" t="s">
        <v>35</v>
      </c>
      <c r="AX117" s="13" t="s">
        <v>74</v>
      </c>
      <c r="AY117" s="209" t="s">
        <v>142</v>
      </c>
    </row>
    <row r="118" spans="1:65" s="2" customFormat="1" ht="33" customHeight="1">
      <c r="A118" s="36"/>
      <c r="B118" s="37"/>
      <c r="C118" s="180" t="s">
        <v>173</v>
      </c>
      <c r="D118" s="180" t="s">
        <v>145</v>
      </c>
      <c r="E118" s="181" t="s">
        <v>174</v>
      </c>
      <c r="F118" s="182" t="s">
        <v>175</v>
      </c>
      <c r="G118" s="183" t="s">
        <v>176</v>
      </c>
      <c r="H118" s="184">
        <v>10</v>
      </c>
      <c r="I118" s="185"/>
      <c r="J118" s="186">
        <f>ROUND(I118*H118,2)</f>
        <v>0</v>
      </c>
      <c r="K118" s="182" t="s">
        <v>149</v>
      </c>
      <c r="L118" s="41"/>
      <c r="M118" s="187" t="s">
        <v>19</v>
      </c>
      <c r="N118" s="188" t="s">
        <v>45</v>
      </c>
      <c r="O118" s="66"/>
      <c r="P118" s="189">
        <f>O118*H118</f>
        <v>0</v>
      </c>
      <c r="Q118" s="189">
        <v>0.1575</v>
      </c>
      <c r="R118" s="189">
        <f>Q118*H118</f>
        <v>1.575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150</v>
      </c>
      <c r="AT118" s="191" t="s">
        <v>145</v>
      </c>
      <c r="AU118" s="191" t="s">
        <v>83</v>
      </c>
      <c r="AY118" s="19" t="s">
        <v>142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81</v>
      </c>
      <c r="BK118" s="192">
        <f>ROUND(I118*H118,2)</f>
        <v>0</v>
      </c>
      <c r="BL118" s="19" t="s">
        <v>150</v>
      </c>
      <c r="BM118" s="191" t="s">
        <v>177</v>
      </c>
    </row>
    <row r="119" spans="1:47" s="2" customFormat="1" ht="11.25">
      <c r="A119" s="36"/>
      <c r="B119" s="37"/>
      <c r="C119" s="38"/>
      <c r="D119" s="193" t="s">
        <v>152</v>
      </c>
      <c r="E119" s="38"/>
      <c r="F119" s="194" t="s">
        <v>178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152</v>
      </c>
      <c r="AU119" s="19" t="s">
        <v>83</v>
      </c>
    </row>
    <row r="120" spans="2:51" s="13" customFormat="1" ht="11.25">
      <c r="B120" s="198"/>
      <c r="C120" s="199"/>
      <c r="D120" s="200" t="s">
        <v>158</v>
      </c>
      <c r="E120" s="201" t="s">
        <v>19</v>
      </c>
      <c r="F120" s="202" t="s">
        <v>179</v>
      </c>
      <c r="G120" s="199"/>
      <c r="H120" s="203">
        <v>10</v>
      </c>
      <c r="I120" s="204"/>
      <c r="J120" s="199"/>
      <c r="K120" s="199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158</v>
      </c>
      <c r="AU120" s="209" t="s">
        <v>83</v>
      </c>
      <c r="AV120" s="13" t="s">
        <v>83</v>
      </c>
      <c r="AW120" s="13" t="s">
        <v>35</v>
      </c>
      <c r="AX120" s="13" t="s">
        <v>74</v>
      </c>
      <c r="AY120" s="209" t="s">
        <v>142</v>
      </c>
    </row>
    <row r="121" spans="1:65" s="2" customFormat="1" ht="37.9" customHeight="1">
      <c r="A121" s="36"/>
      <c r="B121" s="37"/>
      <c r="C121" s="180" t="s">
        <v>143</v>
      </c>
      <c r="D121" s="180" t="s">
        <v>145</v>
      </c>
      <c r="E121" s="181" t="s">
        <v>180</v>
      </c>
      <c r="F121" s="182" t="s">
        <v>181</v>
      </c>
      <c r="G121" s="183" t="s">
        <v>148</v>
      </c>
      <c r="H121" s="184">
        <v>68.484</v>
      </c>
      <c r="I121" s="185"/>
      <c r="J121" s="186">
        <f>ROUND(I121*H121,2)</f>
        <v>0</v>
      </c>
      <c r="K121" s="182" t="s">
        <v>149</v>
      </c>
      <c r="L121" s="41"/>
      <c r="M121" s="187" t="s">
        <v>19</v>
      </c>
      <c r="N121" s="188" t="s">
        <v>45</v>
      </c>
      <c r="O121" s="66"/>
      <c r="P121" s="189">
        <f>O121*H121</f>
        <v>0</v>
      </c>
      <c r="Q121" s="189">
        <v>0.0065</v>
      </c>
      <c r="R121" s="189">
        <f>Q121*H121</f>
        <v>0.44514599999999993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150</v>
      </c>
      <c r="AT121" s="191" t="s">
        <v>145</v>
      </c>
      <c r="AU121" s="191" t="s">
        <v>83</v>
      </c>
      <c r="AY121" s="19" t="s">
        <v>142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81</v>
      </c>
      <c r="BK121" s="192">
        <f>ROUND(I121*H121,2)</f>
        <v>0</v>
      </c>
      <c r="BL121" s="19" t="s">
        <v>150</v>
      </c>
      <c r="BM121" s="191" t="s">
        <v>182</v>
      </c>
    </row>
    <row r="122" spans="1:47" s="2" customFormat="1" ht="11.25">
      <c r="A122" s="36"/>
      <c r="B122" s="37"/>
      <c r="C122" s="38"/>
      <c r="D122" s="193" t="s">
        <v>152</v>
      </c>
      <c r="E122" s="38"/>
      <c r="F122" s="194" t="s">
        <v>183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152</v>
      </c>
      <c r="AU122" s="19" t="s">
        <v>83</v>
      </c>
    </row>
    <row r="123" spans="1:65" s="2" customFormat="1" ht="49.15" customHeight="1">
      <c r="A123" s="36"/>
      <c r="B123" s="37"/>
      <c r="C123" s="180" t="s">
        <v>184</v>
      </c>
      <c r="D123" s="180" t="s">
        <v>145</v>
      </c>
      <c r="E123" s="181" t="s">
        <v>185</v>
      </c>
      <c r="F123" s="182" t="s">
        <v>186</v>
      </c>
      <c r="G123" s="183" t="s">
        <v>148</v>
      </c>
      <c r="H123" s="184">
        <v>68.484</v>
      </c>
      <c r="I123" s="185"/>
      <c r="J123" s="186">
        <f>ROUND(I123*H123,2)</f>
        <v>0</v>
      </c>
      <c r="K123" s="182" t="s">
        <v>149</v>
      </c>
      <c r="L123" s="41"/>
      <c r="M123" s="187" t="s">
        <v>19</v>
      </c>
      <c r="N123" s="188" t="s">
        <v>45</v>
      </c>
      <c r="O123" s="66"/>
      <c r="P123" s="189">
        <f>O123*H123</f>
        <v>0</v>
      </c>
      <c r="Q123" s="189">
        <v>0.01838</v>
      </c>
      <c r="R123" s="189">
        <f>Q123*H123</f>
        <v>1.25873592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150</v>
      </c>
      <c r="AT123" s="191" t="s">
        <v>145</v>
      </c>
      <c r="AU123" s="191" t="s">
        <v>83</v>
      </c>
      <c r="AY123" s="19" t="s">
        <v>142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81</v>
      </c>
      <c r="BK123" s="192">
        <f>ROUND(I123*H123,2)</f>
        <v>0</v>
      </c>
      <c r="BL123" s="19" t="s">
        <v>150</v>
      </c>
      <c r="BM123" s="191" t="s">
        <v>187</v>
      </c>
    </row>
    <row r="124" spans="1:47" s="2" customFormat="1" ht="11.25">
      <c r="A124" s="36"/>
      <c r="B124" s="37"/>
      <c r="C124" s="38"/>
      <c r="D124" s="193" t="s">
        <v>152</v>
      </c>
      <c r="E124" s="38"/>
      <c r="F124" s="194" t="s">
        <v>188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152</v>
      </c>
      <c r="AU124" s="19" t="s">
        <v>83</v>
      </c>
    </row>
    <row r="125" spans="2:51" s="14" customFormat="1" ht="11.25">
      <c r="B125" s="210"/>
      <c r="C125" s="211"/>
      <c r="D125" s="200" t="s">
        <v>158</v>
      </c>
      <c r="E125" s="212" t="s">
        <v>19</v>
      </c>
      <c r="F125" s="213" t="s">
        <v>189</v>
      </c>
      <c r="G125" s="211"/>
      <c r="H125" s="212" t="s">
        <v>19</v>
      </c>
      <c r="I125" s="214"/>
      <c r="J125" s="211"/>
      <c r="K125" s="211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158</v>
      </c>
      <c r="AU125" s="219" t="s">
        <v>83</v>
      </c>
      <c r="AV125" s="14" t="s">
        <v>81</v>
      </c>
      <c r="AW125" s="14" t="s">
        <v>35</v>
      </c>
      <c r="AX125" s="14" t="s">
        <v>74</v>
      </c>
      <c r="AY125" s="219" t="s">
        <v>142</v>
      </c>
    </row>
    <row r="126" spans="2:51" s="13" customFormat="1" ht="11.25">
      <c r="B126" s="198"/>
      <c r="C126" s="199"/>
      <c r="D126" s="200" t="s">
        <v>158</v>
      </c>
      <c r="E126" s="201" t="s">
        <v>19</v>
      </c>
      <c r="F126" s="202" t="s">
        <v>190</v>
      </c>
      <c r="G126" s="199"/>
      <c r="H126" s="203">
        <v>66.741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158</v>
      </c>
      <c r="AU126" s="209" t="s">
        <v>83</v>
      </c>
      <c r="AV126" s="13" t="s">
        <v>83</v>
      </c>
      <c r="AW126" s="13" t="s">
        <v>35</v>
      </c>
      <c r="AX126" s="13" t="s">
        <v>74</v>
      </c>
      <c r="AY126" s="209" t="s">
        <v>142</v>
      </c>
    </row>
    <row r="127" spans="2:51" s="13" customFormat="1" ht="11.25">
      <c r="B127" s="198"/>
      <c r="C127" s="199"/>
      <c r="D127" s="200" t="s">
        <v>158</v>
      </c>
      <c r="E127" s="201" t="s">
        <v>19</v>
      </c>
      <c r="F127" s="202" t="s">
        <v>191</v>
      </c>
      <c r="G127" s="199"/>
      <c r="H127" s="203">
        <v>1.743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158</v>
      </c>
      <c r="AU127" s="209" t="s">
        <v>83</v>
      </c>
      <c r="AV127" s="13" t="s">
        <v>83</v>
      </c>
      <c r="AW127" s="13" t="s">
        <v>35</v>
      </c>
      <c r="AX127" s="13" t="s">
        <v>74</v>
      </c>
      <c r="AY127" s="209" t="s">
        <v>142</v>
      </c>
    </row>
    <row r="128" spans="1:65" s="2" customFormat="1" ht="37.9" customHeight="1">
      <c r="A128" s="36"/>
      <c r="B128" s="37"/>
      <c r="C128" s="180" t="s">
        <v>192</v>
      </c>
      <c r="D128" s="180" t="s">
        <v>145</v>
      </c>
      <c r="E128" s="181" t="s">
        <v>193</v>
      </c>
      <c r="F128" s="182" t="s">
        <v>194</v>
      </c>
      <c r="G128" s="183" t="s">
        <v>195</v>
      </c>
      <c r="H128" s="184">
        <v>0.18</v>
      </c>
      <c r="I128" s="185"/>
      <c r="J128" s="186">
        <f>ROUND(I128*H128,2)</f>
        <v>0</v>
      </c>
      <c r="K128" s="182" t="s">
        <v>149</v>
      </c>
      <c r="L128" s="41"/>
      <c r="M128" s="187" t="s">
        <v>19</v>
      </c>
      <c r="N128" s="188" t="s">
        <v>45</v>
      </c>
      <c r="O128" s="66"/>
      <c r="P128" s="189">
        <f>O128*H128</f>
        <v>0</v>
      </c>
      <c r="Q128" s="189">
        <v>2.30102</v>
      </c>
      <c r="R128" s="189">
        <f>Q128*H128</f>
        <v>0.41418359999999993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150</v>
      </c>
      <c r="AT128" s="191" t="s">
        <v>145</v>
      </c>
      <c r="AU128" s="191" t="s">
        <v>83</v>
      </c>
      <c r="AY128" s="19" t="s">
        <v>142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81</v>
      </c>
      <c r="BK128" s="192">
        <f>ROUND(I128*H128,2)</f>
        <v>0</v>
      </c>
      <c r="BL128" s="19" t="s">
        <v>150</v>
      </c>
      <c r="BM128" s="191" t="s">
        <v>196</v>
      </c>
    </row>
    <row r="129" spans="1:47" s="2" customFormat="1" ht="11.25">
      <c r="A129" s="36"/>
      <c r="B129" s="37"/>
      <c r="C129" s="38"/>
      <c r="D129" s="193" t="s">
        <v>152</v>
      </c>
      <c r="E129" s="38"/>
      <c r="F129" s="194" t="s">
        <v>197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152</v>
      </c>
      <c r="AU129" s="19" t="s">
        <v>83</v>
      </c>
    </row>
    <row r="130" spans="2:51" s="13" customFormat="1" ht="11.25">
      <c r="B130" s="198"/>
      <c r="C130" s="199"/>
      <c r="D130" s="200" t="s">
        <v>158</v>
      </c>
      <c r="E130" s="201" t="s">
        <v>19</v>
      </c>
      <c r="F130" s="202" t="s">
        <v>198</v>
      </c>
      <c r="G130" s="199"/>
      <c r="H130" s="203">
        <v>0.18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158</v>
      </c>
      <c r="AU130" s="209" t="s">
        <v>83</v>
      </c>
      <c r="AV130" s="13" t="s">
        <v>83</v>
      </c>
      <c r="AW130" s="13" t="s">
        <v>35</v>
      </c>
      <c r="AX130" s="13" t="s">
        <v>74</v>
      </c>
      <c r="AY130" s="209" t="s">
        <v>142</v>
      </c>
    </row>
    <row r="131" spans="1:65" s="2" customFormat="1" ht="33" customHeight="1">
      <c r="A131" s="36"/>
      <c r="B131" s="37"/>
      <c r="C131" s="180" t="s">
        <v>199</v>
      </c>
      <c r="D131" s="180" t="s">
        <v>145</v>
      </c>
      <c r="E131" s="181" t="s">
        <v>200</v>
      </c>
      <c r="F131" s="182" t="s">
        <v>201</v>
      </c>
      <c r="G131" s="183" t="s">
        <v>148</v>
      </c>
      <c r="H131" s="184">
        <v>1.5</v>
      </c>
      <c r="I131" s="185"/>
      <c r="J131" s="186">
        <f>ROUND(I131*H131,2)</f>
        <v>0</v>
      </c>
      <c r="K131" s="182" t="s">
        <v>149</v>
      </c>
      <c r="L131" s="41"/>
      <c r="M131" s="187" t="s">
        <v>19</v>
      </c>
      <c r="N131" s="188" t="s">
        <v>45</v>
      </c>
      <c r="O131" s="66"/>
      <c r="P131" s="189">
        <f>O131*H131</f>
        <v>0</v>
      </c>
      <c r="Q131" s="189">
        <v>0.063</v>
      </c>
      <c r="R131" s="189">
        <f>Q131*H131</f>
        <v>0.0945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150</v>
      </c>
      <c r="AT131" s="191" t="s">
        <v>145</v>
      </c>
      <c r="AU131" s="191" t="s">
        <v>83</v>
      </c>
      <c r="AY131" s="19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81</v>
      </c>
      <c r="BK131" s="192">
        <f>ROUND(I131*H131,2)</f>
        <v>0</v>
      </c>
      <c r="BL131" s="19" t="s">
        <v>150</v>
      </c>
      <c r="BM131" s="191" t="s">
        <v>202</v>
      </c>
    </row>
    <row r="132" spans="1:47" s="2" customFormat="1" ht="11.25">
      <c r="A132" s="36"/>
      <c r="B132" s="37"/>
      <c r="C132" s="38"/>
      <c r="D132" s="193" t="s">
        <v>152</v>
      </c>
      <c r="E132" s="38"/>
      <c r="F132" s="194" t="s">
        <v>203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152</v>
      </c>
      <c r="AU132" s="19" t="s">
        <v>83</v>
      </c>
    </row>
    <row r="133" spans="2:51" s="13" customFormat="1" ht="11.25">
      <c r="B133" s="198"/>
      <c r="C133" s="199"/>
      <c r="D133" s="200" t="s">
        <v>158</v>
      </c>
      <c r="E133" s="201" t="s">
        <v>19</v>
      </c>
      <c r="F133" s="202" t="s">
        <v>204</v>
      </c>
      <c r="G133" s="199"/>
      <c r="H133" s="203">
        <v>1.5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158</v>
      </c>
      <c r="AU133" s="209" t="s">
        <v>83</v>
      </c>
      <c r="AV133" s="13" t="s">
        <v>83</v>
      </c>
      <c r="AW133" s="13" t="s">
        <v>35</v>
      </c>
      <c r="AX133" s="13" t="s">
        <v>74</v>
      </c>
      <c r="AY133" s="209" t="s">
        <v>142</v>
      </c>
    </row>
    <row r="134" spans="2:63" s="12" customFormat="1" ht="22.9" customHeight="1">
      <c r="B134" s="164"/>
      <c r="C134" s="165"/>
      <c r="D134" s="166" t="s">
        <v>73</v>
      </c>
      <c r="E134" s="178" t="s">
        <v>192</v>
      </c>
      <c r="F134" s="178" t="s">
        <v>205</v>
      </c>
      <c r="G134" s="165"/>
      <c r="H134" s="165"/>
      <c r="I134" s="168"/>
      <c r="J134" s="179">
        <f>BK134</f>
        <v>0</v>
      </c>
      <c r="K134" s="165"/>
      <c r="L134" s="170"/>
      <c r="M134" s="171"/>
      <c r="N134" s="172"/>
      <c r="O134" s="172"/>
      <c r="P134" s="173">
        <f>SUM(P135:P137)</f>
        <v>0</v>
      </c>
      <c r="Q134" s="172"/>
      <c r="R134" s="173">
        <f>SUM(R135:R137)</f>
        <v>0.00206</v>
      </c>
      <c r="S134" s="172"/>
      <c r="T134" s="174">
        <f>SUM(T135:T137)</f>
        <v>0</v>
      </c>
      <c r="AR134" s="175" t="s">
        <v>81</v>
      </c>
      <c r="AT134" s="176" t="s">
        <v>73</v>
      </c>
      <c r="AU134" s="176" t="s">
        <v>81</v>
      </c>
      <c r="AY134" s="175" t="s">
        <v>142</v>
      </c>
      <c r="BK134" s="177">
        <f>SUM(BK135:BK137)</f>
        <v>0</v>
      </c>
    </row>
    <row r="135" spans="1:65" s="2" customFormat="1" ht="37.9" customHeight="1">
      <c r="A135" s="36"/>
      <c r="B135" s="37"/>
      <c r="C135" s="180" t="s">
        <v>206</v>
      </c>
      <c r="D135" s="180" t="s">
        <v>145</v>
      </c>
      <c r="E135" s="181" t="s">
        <v>207</v>
      </c>
      <c r="F135" s="182" t="s">
        <v>208</v>
      </c>
      <c r="G135" s="183" t="s">
        <v>176</v>
      </c>
      <c r="H135" s="184">
        <v>2</v>
      </c>
      <c r="I135" s="185"/>
      <c r="J135" s="186">
        <f>ROUND(I135*H135,2)</f>
        <v>0</v>
      </c>
      <c r="K135" s="182" t="s">
        <v>149</v>
      </c>
      <c r="L135" s="41"/>
      <c r="M135" s="187" t="s">
        <v>19</v>
      </c>
      <c r="N135" s="188" t="s">
        <v>45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150</v>
      </c>
      <c r="AT135" s="191" t="s">
        <v>145</v>
      </c>
      <c r="AU135" s="191" t="s">
        <v>83</v>
      </c>
      <c r="AY135" s="19" t="s">
        <v>142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81</v>
      </c>
      <c r="BK135" s="192">
        <f>ROUND(I135*H135,2)</f>
        <v>0</v>
      </c>
      <c r="BL135" s="19" t="s">
        <v>150</v>
      </c>
      <c r="BM135" s="191" t="s">
        <v>209</v>
      </c>
    </row>
    <row r="136" spans="1:47" s="2" customFormat="1" ht="11.25">
      <c r="A136" s="36"/>
      <c r="B136" s="37"/>
      <c r="C136" s="38"/>
      <c r="D136" s="193" t="s">
        <v>152</v>
      </c>
      <c r="E136" s="38"/>
      <c r="F136" s="194" t="s">
        <v>210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152</v>
      </c>
      <c r="AU136" s="19" t="s">
        <v>83</v>
      </c>
    </row>
    <row r="137" spans="1:65" s="2" customFormat="1" ht="16.5" customHeight="1">
      <c r="A137" s="36"/>
      <c r="B137" s="37"/>
      <c r="C137" s="220" t="s">
        <v>211</v>
      </c>
      <c r="D137" s="220" t="s">
        <v>212</v>
      </c>
      <c r="E137" s="221" t="s">
        <v>213</v>
      </c>
      <c r="F137" s="222" t="s">
        <v>214</v>
      </c>
      <c r="G137" s="223" t="s">
        <v>176</v>
      </c>
      <c r="H137" s="224">
        <v>2</v>
      </c>
      <c r="I137" s="225"/>
      <c r="J137" s="226">
        <f>ROUND(I137*H137,2)</f>
        <v>0</v>
      </c>
      <c r="K137" s="222" t="s">
        <v>149</v>
      </c>
      <c r="L137" s="227"/>
      <c r="M137" s="228" t="s">
        <v>19</v>
      </c>
      <c r="N137" s="229" t="s">
        <v>45</v>
      </c>
      <c r="O137" s="66"/>
      <c r="P137" s="189">
        <f>O137*H137</f>
        <v>0</v>
      </c>
      <c r="Q137" s="189">
        <v>0.00103</v>
      </c>
      <c r="R137" s="189">
        <f>Q137*H137</f>
        <v>0.00206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192</v>
      </c>
      <c r="AT137" s="191" t="s">
        <v>212</v>
      </c>
      <c r="AU137" s="191" t="s">
        <v>83</v>
      </c>
      <c r="AY137" s="19" t="s">
        <v>142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81</v>
      </c>
      <c r="BK137" s="192">
        <f>ROUND(I137*H137,2)</f>
        <v>0</v>
      </c>
      <c r="BL137" s="19" t="s">
        <v>150</v>
      </c>
      <c r="BM137" s="191" t="s">
        <v>215</v>
      </c>
    </row>
    <row r="138" spans="2:63" s="12" customFormat="1" ht="22.9" customHeight="1">
      <c r="B138" s="164"/>
      <c r="C138" s="165"/>
      <c r="D138" s="166" t="s">
        <v>73</v>
      </c>
      <c r="E138" s="178" t="s">
        <v>199</v>
      </c>
      <c r="F138" s="178" t="s">
        <v>216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SUM(P139:P169)</f>
        <v>0</v>
      </c>
      <c r="Q138" s="172"/>
      <c r="R138" s="173">
        <f>SUM(R139:R169)</f>
        <v>0.08112559999999999</v>
      </c>
      <c r="S138" s="172"/>
      <c r="T138" s="174">
        <f>SUM(T139:T169)</f>
        <v>8.171330000000001</v>
      </c>
      <c r="AR138" s="175" t="s">
        <v>81</v>
      </c>
      <c r="AT138" s="176" t="s">
        <v>73</v>
      </c>
      <c r="AU138" s="176" t="s">
        <v>81</v>
      </c>
      <c r="AY138" s="175" t="s">
        <v>142</v>
      </c>
      <c r="BK138" s="177">
        <f>SUM(BK139:BK169)</f>
        <v>0</v>
      </c>
    </row>
    <row r="139" spans="1:65" s="2" customFormat="1" ht="37.9" customHeight="1">
      <c r="A139" s="36"/>
      <c r="B139" s="37"/>
      <c r="C139" s="180" t="s">
        <v>8</v>
      </c>
      <c r="D139" s="180" t="s">
        <v>145</v>
      </c>
      <c r="E139" s="181" t="s">
        <v>217</v>
      </c>
      <c r="F139" s="182" t="s">
        <v>218</v>
      </c>
      <c r="G139" s="183" t="s">
        <v>148</v>
      </c>
      <c r="H139" s="184">
        <v>453.68</v>
      </c>
      <c r="I139" s="185"/>
      <c r="J139" s="186">
        <f>ROUND(I139*H139,2)</f>
        <v>0</v>
      </c>
      <c r="K139" s="182" t="s">
        <v>149</v>
      </c>
      <c r="L139" s="41"/>
      <c r="M139" s="187" t="s">
        <v>19</v>
      </c>
      <c r="N139" s="188" t="s">
        <v>45</v>
      </c>
      <c r="O139" s="66"/>
      <c r="P139" s="189">
        <f>O139*H139</f>
        <v>0</v>
      </c>
      <c r="Q139" s="189">
        <v>0.00013</v>
      </c>
      <c r="R139" s="189">
        <f>Q139*H139</f>
        <v>0.05897839999999999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150</v>
      </c>
      <c r="AT139" s="191" t="s">
        <v>145</v>
      </c>
      <c r="AU139" s="191" t="s">
        <v>83</v>
      </c>
      <c r="AY139" s="19" t="s">
        <v>142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81</v>
      </c>
      <c r="BK139" s="192">
        <f>ROUND(I139*H139,2)</f>
        <v>0</v>
      </c>
      <c r="BL139" s="19" t="s">
        <v>150</v>
      </c>
      <c r="BM139" s="191" t="s">
        <v>219</v>
      </c>
    </row>
    <row r="140" spans="1:47" s="2" customFormat="1" ht="11.25">
      <c r="A140" s="36"/>
      <c r="B140" s="37"/>
      <c r="C140" s="38"/>
      <c r="D140" s="193" t="s">
        <v>152</v>
      </c>
      <c r="E140" s="38"/>
      <c r="F140" s="194" t="s">
        <v>220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152</v>
      </c>
      <c r="AU140" s="19" t="s">
        <v>83</v>
      </c>
    </row>
    <row r="141" spans="2:51" s="13" customFormat="1" ht="11.25">
      <c r="B141" s="198"/>
      <c r="C141" s="199"/>
      <c r="D141" s="200" t="s">
        <v>158</v>
      </c>
      <c r="E141" s="201" t="s">
        <v>19</v>
      </c>
      <c r="F141" s="202" t="s">
        <v>221</v>
      </c>
      <c r="G141" s="199"/>
      <c r="H141" s="203">
        <v>306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158</v>
      </c>
      <c r="AU141" s="209" t="s">
        <v>83</v>
      </c>
      <c r="AV141" s="13" t="s">
        <v>83</v>
      </c>
      <c r="AW141" s="13" t="s">
        <v>35</v>
      </c>
      <c r="AX141" s="13" t="s">
        <v>74</v>
      </c>
      <c r="AY141" s="209" t="s">
        <v>142</v>
      </c>
    </row>
    <row r="142" spans="2:51" s="13" customFormat="1" ht="11.25">
      <c r="B142" s="198"/>
      <c r="C142" s="199"/>
      <c r="D142" s="200" t="s">
        <v>158</v>
      </c>
      <c r="E142" s="201" t="s">
        <v>19</v>
      </c>
      <c r="F142" s="202" t="s">
        <v>222</v>
      </c>
      <c r="G142" s="199"/>
      <c r="H142" s="203">
        <v>45.5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158</v>
      </c>
      <c r="AU142" s="209" t="s">
        <v>83</v>
      </c>
      <c r="AV142" s="13" t="s">
        <v>83</v>
      </c>
      <c r="AW142" s="13" t="s">
        <v>35</v>
      </c>
      <c r="AX142" s="13" t="s">
        <v>74</v>
      </c>
      <c r="AY142" s="209" t="s">
        <v>142</v>
      </c>
    </row>
    <row r="143" spans="2:51" s="13" customFormat="1" ht="11.25">
      <c r="B143" s="198"/>
      <c r="C143" s="199"/>
      <c r="D143" s="200" t="s">
        <v>158</v>
      </c>
      <c r="E143" s="201" t="s">
        <v>19</v>
      </c>
      <c r="F143" s="202" t="s">
        <v>223</v>
      </c>
      <c r="G143" s="199"/>
      <c r="H143" s="203">
        <v>77.15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158</v>
      </c>
      <c r="AU143" s="209" t="s">
        <v>83</v>
      </c>
      <c r="AV143" s="13" t="s">
        <v>83</v>
      </c>
      <c r="AW143" s="13" t="s">
        <v>35</v>
      </c>
      <c r="AX143" s="13" t="s">
        <v>74</v>
      </c>
      <c r="AY143" s="209" t="s">
        <v>142</v>
      </c>
    </row>
    <row r="144" spans="2:51" s="13" customFormat="1" ht="11.25">
      <c r="B144" s="198"/>
      <c r="C144" s="199"/>
      <c r="D144" s="200" t="s">
        <v>158</v>
      </c>
      <c r="E144" s="201" t="s">
        <v>19</v>
      </c>
      <c r="F144" s="202" t="s">
        <v>224</v>
      </c>
      <c r="G144" s="199"/>
      <c r="H144" s="203">
        <v>25.03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158</v>
      </c>
      <c r="AU144" s="209" t="s">
        <v>83</v>
      </c>
      <c r="AV144" s="13" t="s">
        <v>83</v>
      </c>
      <c r="AW144" s="13" t="s">
        <v>35</v>
      </c>
      <c r="AX144" s="13" t="s">
        <v>74</v>
      </c>
      <c r="AY144" s="209" t="s">
        <v>142</v>
      </c>
    </row>
    <row r="145" spans="1:65" s="2" customFormat="1" ht="37.9" customHeight="1">
      <c r="A145" s="36"/>
      <c r="B145" s="37"/>
      <c r="C145" s="180" t="s">
        <v>225</v>
      </c>
      <c r="D145" s="180" t="s">
        <v>145</v>
      </c>
      <c r="E145" s="181" t="s">
        <v>226</v>
      </c>
      <c r="F145" s="182" t="s">
        <v>227</v>
      </c>
      <c r="G145" s="183" t="s">
        <v>148</v>
      </c>
      <c r="H145" s="184">
        <v>553.68</v>
      </c>
      <c r="I145" s="185"/>
      <c r="J145" s="186">
        <f>ROUND(I145*H145,2)</f>
        <v>0</v>
      </c>
      <c r="K145" s="182" t="s">
        <v>149</v>
      </c>
      <c r="L145" s="41"/>
      <c r="M145" s="187" t="s">
        <v>19</v>
      </c>
      <c r="N145" s="188" t="s">
        <v>45</v>
      </c>
      <c r="O145" s="66"/>
      <c r="P145" s="189">
        <f>O145*H145</f>
        <v>0</v>
      </c>
      <c r="Q145" s="189">
        <v>4E-05</v>
      </c>
      <c r="R145" s="189">
        <f>Q145*H145</f>
        <v>0.0221472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150</v>
      </c>
      <c r="AT145" s="191" t="s">
        <v>145</v>
      </c>
      <c r="AU145" s="191" t="s">
        <v>83</v>
      </c>
      <c r="AY145" s="19" t="s">
        <v>142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81</v>
      </c>
      <c r="BK145" s="192">
        <f>ROUND(I145*H145,2)</f>
        <v>0</v>
      </c>
      <c r="BL145" s="19" t="s">
        <v>150</v>
      </c>
      <c r="BM145" s="191" t="s">
        <v>228</v>
      </c>
    </row>
    <row r="146" spans="1:47" s="2" customFormat="1" ht="11.25">
      <c r="A146" s="36"/>
      <c r="B146" s="37"/>
      <c r="C146" s="38"/>
      <c r="D146" s="193" t="s">
        <v>152</v>
      </c>
      <c r="E146" s="38"/>
      <c r="F146" s="194" t="s">
        <v>229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152</v>
      </c>
      <c r="AU146" s="19" t="s">
        <v>83</v>
      </c>
    </row>
    <row r="147" spans="2:51" s="13" customFormat="1" ht="11.25">
      <c r="B147" s="198"/>
      <c r="C147" s="199"/>
      <c r="D147" s="200" t="s">
        <v>158</v>
      </c>
      <c r="E147" s="201" t="s">
        <v>19</v>
      </c>
      <c r="F147" s="202" t="s">
        <v>221</v>
      </c>
      <c r="G147" s="199"/>
      <c r="H147" s="203">
        <v>306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158</v>
      </c>
      <c r="AU147" s="209" t="s">
        <v>83</v>
      </c>
      <c r="AV147" s="13" t="s">
        <v>83</v>
      </c>
      <c r="AW147" s="13" t="s">
        <v>35</v>
      </c>
      <c r="AX147" s="13" t="s">
        <v>74</v>
      </c>
      <c r="AY147" s="209" t="s">
        <v>142</v>
      </c>
    </row>
    <row r="148" spans="2:51" s="13" customFormat="1" ht="11.25">
      <c r="B148" s="198"/>
      <c r="C148" s="199"/>
      <c r="D148" s="200" t="s">
        <v>158</v>
      </c>
      <c r="E148" s="201" t="s">
        <v>19</v>
      </c>
      <c r="F148" s="202" t="s">
        <v>222</v>
      </c>
      <c r="G148" s="199"/>
      <c r="H148" s="203">
        <v>45.5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158</v>
      </c>
      <c r="AU148" s="209" t="s">
        <v>83</v>
      </c>
      <c r="AV148" s="13" t="s">
        <v>83</v>
      </c>
      <c r="AW148" s="13" t="s">
        <v>35</v>
      </c>
      <c r="AX148" s="13" t="s">
        <v>74</v>
      </c>
      <c r="AY148" s="209" t="s">
        <v>142</v>
      </c>
    </row>
    <row r="149" spans="2:51" s="13" customFormat="1" ht="11.25">
      <c r="B149" s="198"/>
      <c r="C149" s="199"/>
      <c r="D149" s="200" t="s">
        <v>158</v>
      </c>
      <c r="E149" s="201" t="s">
        <v>19</v>
      </c>
      <c r="F149" s="202" t="s">
        <v>223</v>
      </c>
      <c r="G149" s="199"/>
      <c r="H149" s="203">
        <v>77.15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158</v>
      </c>
      <c r="AU149" s="209" t="s">
        <v>83</v>
      </c>
      <c r="AV149" s="13" t="s">
        <v>83</v>
      </c>
      <c r="AW149" s="13" t="s">
        <v>35</v>
      </c>
      <c r="AX149" s="13" t="s">
        <v>74</v>
      </c>
      <c r="AY149" s="209" t="s">
        <v>142</v>
      </c>
    </row>
    <row r="150" spans="2:51" s="13" customFormat="1" ht="11.25">
      <c r="B150" s="198"/>
      <c r="C150" s="199"/>
      <c r="D150" s="200" t="s">
        <v>158</v>
      </c>
      <c r="E150" s="201" t="s">
        <v>19</v>
      </c>
      <c r="F150" s="202" t="s">
        <v>224</v>
      </c>
      <c r="G150" s="199"/>
      <c r="H150" s="203">
        <v>25.03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158</v>
      </c>
      <c r="AU150" s="209" t="s">
        <v>83</v>
      </c>
      <c r="AV150" s="13" t="s">
        <v>83</v>
      </c>
      <c r="AW150" s="13" t="s">
        <v>35</v>
      </c>
      <c r="AX150" s="13" t="s">
        <v>74</v>
      </c>
      <c r="AY150" s="209" t="s">
        <v>142</v>
      </c>
    </row>
    <row r="151" spans="2:51" s="13" customFormat="1" ht="11.25">
      <c r="B151" s="198"/>
      <c r="C151" s="199"/>
      <c r="D151" s="200" t="s">
        <v>158</v>
      </c>
      <c r="E151" s="201" t="s">
        <v>19</v>
      </c>
      <c r="F151" s="202" t="s">
        <v>230</v>
      </c>
      <c r="G151" s="199"/>
      <c r="H151" s="203">
        <v>100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158</v>
      </c>
      <c r="AU151" s="209" t="s">
        <v>83</v>
      </c>
      <c r="AV151" s="13" t="s">
        <v>83</v>
      </c>
      <c r="AW151" s="13" t="s">
        <v>35</v>
      </c>
      <c r="AX151" s="13" t="s">
        <v>74</v>
      </c>
      <c r="AY151" s="209" t="s">
        <v>142</v>
      </c>
    </row>
    <row r="152" spans="1:65" s="2" customFormat="1" ht="44.25" customHeight="1">
      <c r="A152" s="36"/>
      <c r="B152" s="37"/>
      <c r="C152" s="180" t="s">
        <v>231</v>
      </c>
      <c r="D152" s="180" t="s">
        <v>145</v>
      </c>
      <c r="E152" s="181" t="s">
        <v>232</v>
      </c>
      <c r="F152" s="182" t="s">
        <v>233</v>
      </c>
      <c r="G152" s="183" t="s">
        <v>195</v>
      </c>
      <c r="H152" s="184">
        <v>0.269</v>
      </c>
      <c r="I152" s="185"/>
      <c r="J152" s="186">
        <f>ROUND(I152*H152,2)</f>
        <v>0</v>
      </c>
      <c r="K152" s="182" t="s">
        <v>149</v>
      </c>
      <c r="L152" s="41"/>
      <c r="M152" s="187" t="s">
        <v>19</v>
      </c>
      <c r="N152" s="188" t="s">
        <v>45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1.8</v>
      </c>
      <c r="T152" s="190">
        <f>S152*H152</f>
        <v>0.4842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150</v>
      </c>
      <c r="AT152" s="191" t="s">
        <v>145</v>
      </c>
      <c r="AU152" s="191" t="s">
        <v>83</v>
      </c>
      <c r="AY152" s="19" t="s">
        <v>142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81</v>
      </c>
      <c r="BK152" s="192">
        <f>ROUND(I152*H152,2)</f>
        <v>0</v>
      </c>
      <c r="BL152" s="19" t="s">
        <v>150</v>
      </c>
      <c r="BM152" s="191" t="s">
        <v>234</v>
      </c>
    </row>
    <row r="153" spans="1:47" s="2" customFormat="1" ht="11.25">
      <c r="A153" s="36"/>
      <c r="B153" s="37"/>
      <c r="C153" s="38"/>
      <c r="D153" s="193" t="s">
        <v>152</v>
      </c>
      <c r="E153" s="38"/>
      <c r="F153" s="194" t="s">
        <v>235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152</v>
      </c>
      <c r="AU153" s="19" t="s">
        <v>83</v>
      </c>
    </row>
    <row r="154" spans="2:51" s="13" customFormat="1" ht="11.25">
      <c r="B154" s="198"/>
      <c r="C154" s="199"/>
      <c r="D154" s="200" t="s">
        <v>158</v>
      </c>
      <c r="E154" s="201" t="s">
        <v>19</v>
      </c>
      <c r="F154" s="202" t="s">
        <v>236</v>
      </c>
      <c r="G154" s="199"/>
      <c r="H154" s="203">
        <v>0.269</v>
      </c>
      <c r="I154" s="204"/>
      <c r="J154" s="199"/>
      <c r="K154" s="199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158</v>
      </c>
      <c r="AU154" s="209" t="s">
        <v>83</v>
      </c>
      <c r="AV154" s="13" t="s">
        <v>83</v>
      </c>
      <c r="AW154" s="13" t="s">
        <v>35</v>
      </c>
      <c r="AX154" s="13" t="s">
        <v>74</v>
      </c>
      <c r="AY154" s="209" t="s">
        <v>142</v>
      </c>
    </row>
    <row r="155" spans="1:65" s="2" customFormat="1" ht="24.2" customHeight="1">
      <c r="A155" s="36"/>
      <c r="B155" s="37"/>
      <c r="C155" s="180" t="s">
        <v>237</v>
      </c>
      <c r="D155" s="180" t="s">
        <v>145</v>
      </c>
      <c r="E155" s="181" t="s">
        <v>238</v>
      </c>
      <c r="F155" s="182" t="s">
        <v>239</v>
      </c>
      <c r="G155" s="183" t="s">
        <v>148</v>
      </c>
      <c r="H155" s="184">
        <v>37.944</v>
      </c>
      <c r="I155" s="185"/>
      <c r="J155" s="186">
        <f>ROUND(I155*H155,2)</f>
        <v>0</v>
      </c>
      <c r="K155" s="182" t="s">
        <v>149</v>
      </c>
      <c r="L155" s="41"/>
      <c r="M155" s="187" t="s">
        <v>19</v>
      </c>
      <c r="N155" s="188" t="s">
        <v>45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0.055</v>
      </c>
      <c r="T155" s="190">
        <f>S155*H155</f>
        <v>2.08692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150</v>
      </c>
      <c r="AT155" s="191" t="s">
        <v>145</v>
      </c>
      <c r="AU155" s="191" t="s">
        <v>83</v>
      </c>
      <c r="AY155" s="19" t="s">
        <v>142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81</v>
      </c>
      <c r="BK155" s="192">
        <f>ROUND(I155*H155,2)</f>
        <v>0</v>
      </c>
      <c r="BL155" s="19" t="s">
        <v>150</v>
      </c>
      <c r="BM155" s="191" t="s">
        <v>240</v>
      </c>
    </row>
    <row r="156" spans="1:47" s="2" customFormat="1" ht="11.25">
      <c r="A156" s="36"/>
      <c r="B156" s="37"/>
      <c r="C156" s="38"/>
      <c r="D156" s="193" t="s">
        <v>152</v>
      </c>
      <c r="E156" s="38"/>
      <c r="F156" s="194" t="s">
        <v>241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152</v>
      </c>
      <c r="AU156" s="19" t="s">
        <v>83</v>
      </c>
    </row>
    <row r="157" spans="2:51" s="14" customFormat="1" ht="11.25">
      <c r="B157" s="210"/>
      <c r="C157" s="211"/>
      <c r="D157" s="200" t="s">
        <v>158</v>
      </c>
      <c r="E157" s="212" t="s">
        <v>19</v>
      </c>
      <c r="F157" s="213" t="s">
        <v>242</v>
      </c>
      <c r="G157" s="211"/>
      <c r="H157" s="212" t="s">
        <v>19</v>
      </c>
      <c r="I157" s="214"/>
      <c r="J157" s="211"/>
      <c r="K157" s="211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158</v>
      </c>
      <c r="AU157" s="219" t="s">
        <v>83</v>
      </c>
      <c r="AV157" s="14" t="s">
        <v>81</v>
      </c>
      <c r="AW157" s="14" t="s">
        <v>35</v>
      </c>
      <c r="AX157" s="14" t="s">
        <v>74</v>
      </c>
      <c r="AY157" s="219" t="s">
        <v>142</v>
      </c>
    </row>
    <row r="158" spans="2:51" s="13" customFormat="1" ht="22.5">
      <c r="B158" s="198"/>
      <c r="C158" s="199"/>
      <c r="D158" s="200" t="s">
        <v>158</v>
      </c>
      <c r="E158" s="201" t="s">
        <v>19</v>
      </c>
      <c r="F158" s="202" t="s">
        <v>243</v>
      </c>
      <c r="G158" s="199"/>
      <c r="H158" s="203">
        <v>37.944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158</v>
      </c>
      <c r="AU158" s="209" t="s">
        <v>83</v>
      </c>
      <c r="AV158" s="13" t="s">
        <v>83</v>
      </c>
      <c r="AW158" s="13" t="s">
        <v>35</v>
      </c>
      <c r="AX158" s="13" t="s">
        <v>74</v>
      </c>
      <c r="AY158" s="209" t="s">
        <v>142</v>
      </c>
    </row>
    <row r="159" spans="1:65" s="2" customFormat="1" ht="44.25" customHeight="1">
      <c r="A159" s="36"/>
      <c r="B159" s="37"/>
      <c r="C159" s="180" t="s">
        <v>244</v>
      </c>
      <c r="D159" s="180" t="s">
        <v>145</v>
      </c>
      <c r="E159" s="181" t="s">
        <v>245</v>
      </c>
      <c r="F159" s="182" t="s">
        <v>246</v>
      </c>
      <c r="G159" s="183" t="s">
        <v>148</v>
      </c>
      <c r="H159" s="184">
        <v>25.03</v>
      </c>
      <c r="I159" s="185"/>
      <c r="J159" s="186">
        <f>ROUND(I159*H159,2)</f>
        <v>0</v>
      </c>
      <c r="K159" s="182" t="s">
        <v>149</v>
      </c>
      <c r="L159" s="41"/>
      <c r="M159" s="187" t="s">
        <v>19</v>
      </c>
      <c r="N159" s="188" t="s">
        <v>45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0.035</v>
      </c>
      <c r="T159" s="190">
        <f>S159*H159</f>
        <v>0.8760500000000001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150</v>
      </c>
      <c r="AT159" s="191" t="s">
        <v>145</v>
      </c>
      <c r="AU159" s="191" t="s">
        <v>83</v>
      </c>
      <c r="AY159" s="19" t="s">
        <v>142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81</v>
      </c>
      <c r="BK159" s="192">
        <f>ROUND(I159*H159,2)</f>
        <v>0</v>
      </c>
      <c r="BL159" s="19" t="s">
        <v>150</v>
      </c>
      <c r="BM159" s="191" t="s">
        <v>247</v>
      </c>
    </row>
    <row r="160" spans="1:47" s="2" customFormat="1" ht="11.25">
      <c r="A160" s="36"/>
      <c r="B160" s="37"/>
      <c r="C160" s="38"/>
      <c r="D160" s="193" t="s">
        <v>152</v>
      </c>
      <c r="E160" s="38"/>
      <c r="F160" s="194" t="s">
        <v>248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152</v>
      </c>
      <c r="AU160" s="19" t="s">
        <v>83</v>
      </c>
    </row>
    <row r="161" spans="2:51" s="13" customFormat="1" ht="11.25">
      <c r="B161" s="198"/>
      <c r="C161" s="199"/>
      <c r="D161" s="200" t="s">
        <v>158</v>
      </c>
      <c r="E161" s="201" t="s">
        <v>19</v>
      </c>
      <c r="F161" s="202" t="s">
        <v>249</v>
      </c>
      <c r="G161" s="199"/>
      <c r="H161" s="203">
        <v>25.03</v>
      </c>
      <c r="I161" s="204"/>
      <c r="J161" s="199"/>
      <c r="K161" s="199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158</v>
      </c>
      <c r="AU161" s="209" t="s">
        <v>83</v>
      </c>
      <c r="AV161" s="13" t="s">
        <v>83</v>
      </c>
      <c r="AW161" s="13" t="s">
        <v>35</v>
      </c>
      <c r="AX161" s="13" t="s">
        <v>74</v>
      </c>
      <c r="AY161" s="209" t="s">
        <v>142</v>
      </c>
    </row>
    <row r="162" spans="1:65" s="2" customFormat="1" ht="37.9" customHeight="1">
      <c r="A162" s="36"/>
      <c r="B162" s="37"/>
      <c r="C162" s="180" t="s">
        <v>250</v>
      </c>
      <c r="D162" s="180" t="s">
        <v>145</v>
      </c>
      <c r="E162" s="181" t="s">
        <v>251</v>
      </c>
      <c r="F162" s="182" t="s">
        <v>252</v>
      </c>
      <c r="G162" s="183" t="s">
        <v>148</v>
      </c>
      <c r="H162" s="184">
        <v>2</v>
      </c>
      <c r="I162" s="185"/>
      <c r="J162" s="186">
        <f>ROUND(I162*H162,2)</f>
        <v>0</v>
      </c>
      <c r="K162" s="182" t="s">
        <v>149</v>
      </c>
      <c r="L162" s="41"/>
      <c r="M162" s="187" t="s">
        <v>19</v>
      </c>
      <c r="N162" s="188" t="s">
        <v>45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0.063</v>
      </c>
      <c r="T162" s="190">
        <f>S162*H162</f>
        <v>0.126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150</v>
      </c>
      <c r="AT162" s="191" t="s">
        <v>145</v>
      </c>
      <c r="AU162" s="191" t="s">
        <v>83</v>
      </c>
      <c r="AY162" s="19" t="s">
        <v>142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81</v>
      </c>
      <c r="BK162" s="192">
        <f>ROUND(I162*H162,2)</f>
        <v>0</v>
      </c>
      <c r="BL162" s="19" t="s">
        <v>150</v>
      </c>
      <c r="BM162" s="191" t="s">
        <v>253</v>
      </c>
    </row>
    <row r="163" spans="1:47" s="2" customFormat="1" ht="11.25">
      <c r="A163" s="36"/>
      <c r="B163" s="37"/>
      <c r="C163" s="38"/>
      <c r="D163" s="193" t="s">
        <v>152</v>
      </c>
      <c r="E163" s="38"/>
      <c r="F163" s="194" t="s">
        <v>254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152</v>
      </c>
      <c r="AU163" s="19" t="s">
        <v>83</v>
      </c>
    </row>
    <row r="164" spans="1:65" s="2" customFormat="1" ht="37.9" customHeight="1">
      <c r="A164" s="36"/>
      <c r="B164" s="37"/>
      <c r="C164" s="180" t="s">
        <v>255</v>
      </c>
      <c r="D164" s="180" t="s">
        <v>145</v>
      </c>
      <c r="E164" s="181" t="s">
        <v>256</v>
      </c>
      <c r="F164" s="182" t="s">
        <v>257</v>
      </c>
      <c r="G164" s="183" t="s">
        <v>148</v>
      </c>
      <c r="H164" s="184">
        <v>218.96</v>
      </c>
      <c r="I164" s="185"/>
      <c r="J164" s="186">
        <f>ROUND(I164*H164,2)</f>
        <v>0</v>
      </c>
      <c r="K164" s="182" t="s">
        <v>149</v>
      </c>
      <c r="L164" s="41"/>
      <c r="M164" s="187" t="s">
        <v>19</v>
      </c>
      <c r="N164" s="188" t="s">
        <v>45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0.021</v>
      </c>
      <c r="T164" s="190">
        <f>S164*H164</f>
        <v>4.59816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150</v>
      </c>
      <c r="AT164" s="191" t="s">
        <v>145</v>
      </c>
      <c r="AU164" s="191" t="s">
        <v>83</v>
      </c>
      <c r="AY164" s="19" t="s">
        <v>142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81</v>
      </c>
      <c r="BK164" s="192">
        <f>ROUND(I164*H164,2)</f>
        <v>0</v>
      </c>
      <c r="BL164" s="19" t="s">
        <v>150</v>
      </c>
      <c r="BM164" s="191" t="s">
        <v>258</v>
      </c>
    </row>
    <row r="165" spans="1:47" s="2" customFormat="1" ht="11.25">
      <c r="A165" s="36"/>
      <c r="B165" s="37"/>
      <c r="C165" s="38"/>
      <c r="D165" s="193" t="s">
        <v>152</v>
      </c>
      <c r="E165" s="38"/>
      <c r="F165" s="194" t="s">
        <v>259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152</v>
      </c>
      <c r="AU165" s="19" t="s">
        <v>83</v>
      </c>
    </row>
    <row r="166" spans="2:51" s="13" customFormat="1" ht="22.5">
      <c r="B166" s="198"/>
      <c r="C166" s="199"/>
      <c r="D166" s="200" t="s">
        <v>158</v>
      </c>
      <c r="E166" s="201" t="s">
        <v>19</v>
      </c>
      <c r="F166" s="202" t="s">
        <v>260</v>
      </c>
      <c r="G166" s="199"/>
      <c r="H166" s="203">
        <v>181.042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158</v>
      </c>
      <c r="AU166" s="209" t="s">
        <v>83</v>
      </c>
      <c r="AV166" s="13" t="s">
        <v>83</v>
      </c>
      <c r="AW166" s="13" t="s">
        <v>35</v>
      </c>
      <c r="AX166" s="13" t="s">
        <v>74</v>
      </c>
      <c r="AY166" s="209" t="s">
        <v>142</v>
      </c>
    </row>
    <row r="167" spans="2:51" s="13" customFormat="1" ht="11.25">
      <c r="B167" s="198"/>
      <c r="C167" s="199"/>
      <c r="D167" s="200" t="s">
        <v>158</v>
      </c>
      <c r="E167" s="201" t="s">
        <v>19</v>
      </c>
      <c r="F167" s="202" t="s">
        <v>261</v>
      </c>
      <c r="G167" s="199"/>
      <c r="H167" s="203">
        <v>23.968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158</v>
      </c>
      <c r="AU167" s="209" t="s">
        <v>83</v>
      </c>
      <c r="AV167" s="13" t="s">
        <v>83</v>
      </c>
      <c r="AW167" s="13" t="s">
        <v>35</v>
      </c>
      <c r="AX167" s="13" t="s">
        <v>74</v>
      </c>
      <c r="AY167" s="209" t="s">
        <v>142</v>
      </c>
    </row>
    <row r="168" spans="2:51" s="13" customFormat="1" ht="11.25">
      <c r="B168" s="198"/>
      <c r="C168" s="199"/>
      <c r="D168" s="200" t="s">
        <v>158</v>
      </c>
      <c r="E168" s="201" t="s">
        <v>19</v>
      </c>
      <c r="F168" s="202" t="s">
        <v>262</v>
      </c>
      <c r="G168" s="199"/>
      <c r="H168" s="203">
        <v>5.76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158</v>
      </c>
      <c r="AU168" s="209" t="s">
        <v>83</v>
      </c>
      <c r="AV168" s="13" t="s">
        <v>83</v>
      </c>
      <c r="AW168" s="13" t="s">
        <v>35</v>
      </c>
      <c r="AX168" s="13" t="s">
        <v>74</v>
      </c>
      <c r="AY168" s="209" t="s">
        <v>142</v>
      </c>
    </row>
    <row r="169" spans="2:51" s="13" customFormat="1" ht="11.25">
      <c r="B169" s="198"/>
      <c r="C169" s="199"/>
      <c r="D169" s="200" t="s">
        <v>158</v>
      </c>
      <c r="E169" s="201" t="s">
        <v>19</v>
      </c>
      <c r="F169" s="202" t="s">
        <v>263</v>
      </c>
      <c r="G169" s="199"/>
      <c r="H169" s="203">
        <v>8.19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158</v>
      </c>
      <c r="AU169" s="209" t="s">
        <v>83</v>
      </c>
      <c r="AV169" s="13" t="s">
        <v>83</v>
      </c>
      <c r="AW169" s="13" t="s">
        <v>35</v>
      </c>
      <c r="AX169" s="13" t="s">
        <v>74</v>
      </c>
      <c r="AY169" s="209" t="s">
        <v>142</v>
      </c>
    </row>
    <row r="170" spans="2:63" s="12" customFormat="1" ht="22.9" customHeight="1">
      <c r="B170" s="164"/>
      <c r="C170" s="165"/>
      <c r="D170" s="166" t="s">
        <v>73</v>
      </c>
      <c r="E170" s="178" t="s">
        <v>264</v>
      </c>
      <c r="F170" s="178" t="s">
        <v>265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SUM(P171:P179)</f>
        <v>0</v>
      </c>
      <c r="Q170" s="172"/>
      <c r="R170" s="173">
        <f>SUM(R171:R179)</f>
        <v>0</v>
      </c>
      <c r="S170" s="172"/>
      <c r="T170" s="174">
        <f>SUM(T171:T179)</f>
        <v>0</v>
      </c>
      <c r="AR170" s="175" t="s">
        <v>81</v>
      </c>
      <c r="AT170" s="176" t="s">
        <v>73</v>
      </c>
      <c r="AU170" s="176" t="s">
        <v>81</v>
      </c>
      <c r="AY170" s="175" t="s">
        <v>142</v>
      </c>
      <c r="BK170" s="177">
        <f>SUM(BK171:BK179)</f>
        <v>0</v>
      </c>
    </row>
    <row r="171" spans="1:65" s="2" customFormat="1" ht="37.9" customHeight="1">
      <c r="A171" s="36"/>
      <c r="B171" s="37"/>
      <c r="C171" s="180" t="s">
        <v>266</v>
      </c>
      <c r="D171" s="180" t="s">
        <v>145</v>
      </c>
      <c r="E171" s="181" t="s">
        <v>267</v>
      </c>
      <c r="F171" s="182" t="s">
        <v>268</v>
      </c>
      <c r="G171" s="183" t="s">
        <v>269</v>
      </c>
      <c r="H171" s="184">
        <v>15.715</v>
      </c>
      <c r="I171" s="185"/>
      <c r="J171" s="186">
        <f>ROUND(I171*H171,2)</f>
        <v>0</v>
      </c>
      <c r="K171" s="182" t="s">
        <v>149</v>
      </c>
      <c r="L171" s="41"/>
      <c r="M171" s="187" t="s">
        <v>19</v>
      </c>
      <c r="N171" s="188" t="s">
        <v>45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150</v>
      </c>
      <c r="AT171" s="191" t="s">
        <v>145</v>
      </c>
      <c r="AU171" s="191" t="s">
        <v>83</v>
      </c>
      <c r="AY171" s="19" t="s">
        <v>142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81</v>
      </c>
      <c r="BK171" s="192">
        <f>ROUND(I171*H171,2)</f>
        <v>0</v>
      </c>
      <c r="BL171" s="19" t="s">
        <v>150</v>
      </c>
      <c r="BM171" s="191" t="s">
        <v>270</v>
      </c>
    </row>
    <row r="172" spans="1:47" s="2" customFormat="1" ht="11.25">
      <c r="A172" s="36"/>
      <c r="B172" s="37"/>
      <c r="C172" s="38"/>
      <c r="D172" s="193" t="s">
        <v>152</v>
      </c>
      <c r="E172" s="38"/>
      <c r="F172" s="194" t="s">
        <v>271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152</v>
      </c>
      <c r="AU172" s="19" t="s">
        <v>83</v>
      </c>
    </row>
    <row r="173" spans="1:65" s="2" customFormat="1" ht="33" customHeight="1">
      <c r="A173" s="36"/>
      <c r="B173" s="37"/>
      <c r="C173" s="180" t="s">
        <v>272</v>
      </c>
      <c r="D173" s="180" t="s">
        <v>145</v>
      </c>
      <c r="E173" s="181" t="s">
        <v>273</v>
      </c>
      <c r="F173" s="182" t="s">
        <v>274</v>
      </c>
      <c r="G173" s="183" t="s">
        <v>269</v>
      </c>
      <c r="H173" s="184">
        <v>15.715</v>
      </c>
      <c r="I173" s="185"/>
      <c r="J173" s="186">
        <f>ROUND(I173*H173,2)</f>
        <v>0</v>
      </c>
      <c r="K173" s="182" t="s">
        <v>149</v>
      </c>
      <c r="L173" s="41"/>
      <c r="M173" s="187" t="s">
        <v>19</v>
      </c>
      <c r="N173" s="188" t="s">
        <v>45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150</v>
      </c>
      <c r="AT173" s="191" t="s">
        <v>145</v>
      </c>
      <c r="AU173" s="191" t="s">
        <v>83</v>
      </c>
      <c r="AY173" s="19" t="s">
        <v>142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81</v>
      </c>
      <c r="BK173" s="192">
        <f>ROUND(I173*H173,2)</f>
        <v>0</v>
      </c>
      <c r="BL173" s="19" t="s">
        <v>150</v>
      </c>
      <c r="BM173" s="191" t="s">
        <v>275</v>
      </c>
    </row>
    <row r="174" spans="1:47" s="2" customFormat="1" ht="11.25">
      <c r="A174" s="36"/>
      <c r="B174" s="37"/>
      <c r="C174" s="38"/>
      <c r="D174" s="193" t="s">
        <v>152</v>
      </c>
      <c r="E174" s="38"/>
      <c r="F174" s="194" t="s">
        <v>276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152</v>
      </c>
      <c r="AU174" s="19" t="s">
        <v>83</v>
      </c>
    </row>
    <row r="175" spans="1:65" s="2" customFormat="1" ht="44.25" customHeight="1">
      <c r="A175" s="36"/>
      <c r="B175" s="37"/>
      <c r="C175" s="180" t="s">
        <v>7</v>
      </c>
      <c r="D175" s="180" t="s">
        <v>145</v>
      </c>
      <c r="E175" s="181" t="s">
        <v>277</v>
      </c>
      <c r="F175" s="182" t="s">
        <v>278</v>
      </c>
      <c r="G175" s="183" t="s">
        <v>269</v>
      </c>
      <c r="H175" s="184">
        <v>141.435</v>
      </c>
      <c r="I175" s="185"/>
      <c r="J175" s="186">
        <f>ROUND(I175*H175,2)</f>
        <v>0</v>
      </c>
      <c r="K175" s="182" t="s">
        <v>149</v>
      </c>
      <c r="L175" s="41"/>
      <c r="M175" s="187" t="s">
        <v>19</v>
      </c>
      <c r="N175" s="188" t="s">
        <v>45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150</v>
      </c>
      <c r="AT175" s="191" t="s">
        <v>145</v>
      </c>
      <c r="AU175" s="191" t="s">
        <v>83</v>
      </c>
      <c r="AY175" s="19" t="s">
        <v>142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81</v>
      </c>
      <c r="BK175" s="192">
        <f>ROUND(I175*H175,2)</f>
        <v>0</v>
      </c>
      <c r="BL175" s="19" t="s">
        <v>150</v>
      </c>
      <c r="BM175" s="191" t="s">
        <v>279</v>
      </c>
    </row>
    <row r="176" spans="1:47" s="2" customFormat="1" ht="11.25">
      <c r="A176" s="36"/>
      <c r="B176" s="37"/>
      <c r="C176" s="38"/>
      <c r="D176" s="193" t="s">
        <v>152</v>
      </c>
      <c r="E176" s="38"/>
      <c r="F176" s="194" t="s">
        <v>280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152</v>
      </c>
      <c r="AU176" s="19" t="s">
        <v>83</v>
      </c>
    </row>
    <row r="177" spans="2:51" s="13" customFormat="1" ht="11.25">
      <c r="B177" s="198"/>
      <c r="C177" s="199"/>
      <c r="D177" s="200" t="s">
        <v>158</v>
      </c>
      <c r="E177" s="199"/>
      <c r="F177" s="202" t="s">
        <v>281</v>
      </c>
      <c r="G177" s="199"/>
      <c r="H177" s="203">
        <v>141.435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158</v>
      </c>
      <c r="AU177" s="209" t="s">
        <v>83</v>
      </c>
      <c r="AV177" s="13" t="s">
        <v>83</v>
      </c>
      <c r="AW177" s="13" t="s">
        <v>4</v>
      </c>
      <c r="AX177" s="13" t="s">
        <v>81</v>
      </c>
      <c r="AY177" s="209" t="s">
        <v>142</v>
      </c>
    </row>
    <row r="178" spans="1:65" s="2" customFormat="1" ht="44.25" customHeight="1">
      <c r="A178" s="36"/>
      <c r="B178" s="37"/>
      <c r="C178" s="180" t="s">
        <v>282</v>
      </c>
      <c r="D178" s="180" t="s">
        <v>145</v>
      </c>
      <c r="E178" s="181" t="s">
        <v>283</v>
      </c>
      <c r="F178" s="182" t="s">
        <v>284</v>
      </c>
      <c r="G178" s="183" t="s">
        <v>269</v>
      </c>
      <c r="H178" s="184">
        <v>15.579</v>
      </c>
      <c r="I178" s="185"/>
      <c r="J178" s="186">
        <f>ROUND(I178*H178,2)</f>
        <v>0</v>
      </c>
      <c r="K178" s="182" t="s">
        <v>149</v>
      </c>
      <c r="L178" s="41"/>
      <c r="M178" s="187" t="s">
        <v>19</v>
      </c>
      <c r="N178" s="188" t="s">
        <v>45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150</v>
      </c>
      <c r="AT178" s="191" t="s">
        <v>145</v>
      </c>
      <c r="AU178" s="191" t="s">
        <v>83</v>
      </c>
      <c r="AY178" s="19" t="s">
        <v>142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81</v>
      </c>
      <c r="BK178" s="192">
        <f>ROUND(I178*H178,2)</f>
        <v>0</v>
      </c>
      <c r="BL178" s="19" t="s">
        <v>150</v>
      </c>
      <c r="BM178" s="191" t="s">
        <v>285</v>
      </c>
    </row>
    <row r="179" spans="1:47" s="2" customFormat="1" ht="11.25">
      <c r="A179" s="36"/>
      <c r="B179" s="37"/>
      <c r="C179" s="38"/>
      <c r="D179" s="193" t="s">
        <v>152</v>
      </c>
      <c r="E179" s="38"/>
      <c r="F179" s="194" t="s">
        <v>286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152</v>
      </c>
      <c r="AU179" s="19" t="s">
        <v>83</v>
      </c>
    </row>
    <row r="180" spans="2:63" s="12" customFormat="1" ht="22.9" customHeight="1">
      <c r="B180" s="164"/>
      <c r="C180" s="165"/>
      <c r="D180" s="166" t="s">
        <v>73</v>
      </c>
      <c r="E180" s="178" t="s">
        <v>287</v>
      </c>
      <c r="F180" s="178" t="s">
        <v>288</v>
      </c>
      <c r="G180" s="165"/>
      <c r="H180" s="165"/>
      <c r="I180" s="168"/>
      <c r="J180" s="179">
        <f>BK180</f>
        <v>0</v>
      </c>
      <c r="K180" s="165"/>
      <c r="L180" s="170"/>
      <c r="M180" s="171"/>
      <c r="N180" s="172"/>
      <c r="O180" s="172"/>
      <c r="P180" s="173">
        <f>SUM(P181:P182)</f>
        <v>0</v>
      </c>
      <c r="Q180" s="172"/>
      <c r="R180" s="173">
        <f>SUM(R181:R182)</f>
        <v>0</v>
      </c>
      <c r="S180" s="172"/>
      <c r="T180" s="174">
        <f>SUM(T181:T182)</f>
        <v>0</v>
      </c>
      <c r="AR180" s="175" t="s">
        <v>81</v>
      </c>
      <c r="AT180" s="176" t="s">
        <v>73</v>
      </c>
      <c r="AU180" s="176" t="s">
        <v>81</v>
      </c>
      <c r="AY180" s="175" t="s">
        <v>142</v>
      </c>
      <c r="BK180" s="177">
        <f>SUM(BK181:BK182)</f>
        <v>0</v>
      </c>
    </row>
    <row r="181" spans="1:65" s="2" customFormat="1" ht="55.5" customHeight="1">
      <c r="A181" s="36"/>
      <c r="B181" s="37"/>
      <c r="C181" s="180" t="s">
        <v>289</v>
      </c>
      <c r="D181" s="180" t="s">
        <v>145</v>
      </c>
      <c r="E181" s="181" t="s">
        <v>290</v>
      </c>
      <c r="F181" s="182" t="s">
        <v>291</v>
      </c>
      <c r="G181" s="183" t="s">
        <v>269</v>
      </c>
      <c r="H181" s="184">
        <v>5.479</v>
      </c>
      <c r="I181" s="185"/>
      <c r="J181" s="186">
        <f>ROUND(I181*H181,2)</f>
        <v>0</v>
      </c>
      <c r="K181" s="182" t="s">
        <v>149</v>
      </c>
      <c r="L181" s="41"/>
      <c r="M181" s="187" t="s">
        <v>19</v>
      </c>
      <c r="N181" s="188" t="s">
        <v>45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150</v>
      </c>
      <c r="AT181" s="191" t="s">
        <v>145</v>
      </c>
      <c r="AU181" s="191" t="s">
        <v>83</v>
      </c>
      <c r="AY181" s="19" t="s">
        <v>142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81</v>
      </c>
      <c r="BK181" s="192">
        <f>ROUND(I181*H181,2)</f>
        <v>0</v>
      </c>
      <c r="BL181" s="19" t="s">
        <v>150</v>
      </c>
      <c r="BM181" s="191" t="s">
        <v>292</v>
      </c>
    </row>
    <row r="182" spans="1:47" s="2" customFormat="1" ht="11.25">
      <c r="A182" s="36"/>
      <c r="B182" s="37"/>
      <c r="C182" s="38"/>
      <c r="D182" s="193" t="s">
        <v>152</v>
      </c>
      <c r="E182" s="38"/>
      <c r="F182" s="194" t="s">
        <v>293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152</v>
      </c>
      <c r="AU182" s="19" t="s">
        <v>83</v>
      </c>
    </row>
    <row r="183" spans="2:63" s="12" customFormat="1" ht="25.9" customHeight="1">
      <c r="B183" s="164"/>
      <c r="C183" s="165"/>
      <c r="D183" s="166" t="s">
        <v>73</v>
      </c>
      <c r="E183" s="167" t="s">
        <v>294</v>
      </c>
      <c r="F183" s="167" t="s">
        <v>295</v>
      </c>
      <c r="G183" s="165"/>
      <c r="H183" s="165"/>
      <c r="I183" s="168"/>
      <c r="J183" s="169">
        <f>BK183</f>
        <v>0</v>
      </c>
      <c r="K183" s="165"/>
      <c r="L183" s="170"/>
      <c r="M183" s="171"/>
      <c r="N183" s="172"/>
      <c r="O183" s="172"/>
      <c r="P183" s="173">
        <f>P184+P191+P218+P224+P253+P293+P336+P375+P385+P414</f>
        <v>0</v>
      </c>
      <c r="Q183" s="172"/>
      <c r="R183" s="173">
        <f>R184+R191+R218+R224+R253+R293+R336+R375+R385+R414</f>
        <v>14.316633060000001</v>
      </c>
      <c r="S183" s="172"/>
      <c r="T183" s="174">
        <f>T184+T191+T218+T224+T253+T293+T336+T375+T385+T414</f>
        <v>7.54336923</v>
      </c>
      <c r="AR183" s="175" t="s">
        <v>83</v>
      </c>
      <c r="AT183" s="176" t="s">
        <v>73</v>
      </c>
      <c r="AU183" s="176" t="s">
        <v>74</v>
      </c>
      <c r="AY183" s="175" t="s">
        <v>142</v>
      </c>
      <c r="BK183" s="177">
        <f>BK184+BK191+BK218+BK224+BK253+BK293+BK336+BK375+BK385+BK414</f>
        <v>0</v>
      </c>
    </row>
    <row r="184" spans="2:63" s="12" customFormat="1" ht="22.9" customHeight="1">
      <c r="B184" s="164"/>
      <c r="C184" s="165"/>
      <c r="D184" s="166" t="s">
        <v>73</v>
      </c>
      <c r="E184" s="178" t="s">
        <v>296</v>
      </c>
      <c r="F184" s="178" t="s">
        <v>297</v>
      </c>
      <c r="G184" s="165"/>
      <c r="H184" s="165"/>
      <c r="I184" s="168"/>
      <c r="J184" s="179">
        <f>BK184</f>
        <v>0</v>
      </c>
      <c r="K184" s="165"/>
      <c r="L184" s="170"/>
      <c r="M184" s="171"/>
      <c r="N184" s="172"/>
      <c r="O184" s="172"/>
      <c r="P184" s="173">
        <f>SUM(P185:P190)</f>
        <v>0</v>
      </c>
      <c r="Q184" s="172"/>
      <c r="R184" s="173">
        <f>SUM(R185:R190)</f>
        <v>0.00567</v>
      </c>
      <c r="S184" s="172"/>
      <c r="T184" s="174">
        <f>SUM(T185:T190)</f>
        <v>0</v>
      </c>
      <c r="AR184" s="175" t="s">
        <v>83</v>
      </c>
      <c r="AT184" s="176" t="s">
        <v>73</v>
      </c>
      <c r="AU184" s="176" t="s">
        <v>81</v>
      </c>
      <c r="AY184" s="175" t="s">
        <v>142</v>
      </c>
      <c r="BK184" s="177">
        <f>SUM(BK185:BK190)</f>
        <v>0</v>
      </c>
    </row>
    <row r="185" spans="1:65" s="2" customFormat="1" ht="24.2" customHeight="1">
      <c r="A185" s="36"/>
      <c r="B185" s="37"/>
      <c r="C185" s="180" t="s">
        <v>298</v>
      </c>
      <c r="D185" s="180" t="s">
        <v>145</v>
      </c>
      <c r="E185" s="181" t="s">
        <v>299</v>
      </c>
      <c r="F185" s="182" t="s">
        <v>300</v>
      </c>
      <c r="G185" s="183" t="s">
        <v>176</v>
      </c>
      <c r="H185" s="184">
        <v>7</v>
      </c>
      <c r="I185" s="185"/>
      <c r="J185" s="186">
        <f>ROUND(I185*H185,2)</f>
        <v>0</v>
      </c>
      <c r="K185" s="182" t="s">
        <v>149</v>
      </c>
      <c r="L185" s="41"/>
      <c r="M185" s="187" t="s">
        <v>19</v>
      </c>
      <c r="N185" s="188" t="s">
        <v>45</v>
      </c>
      <c r="O185" s="66"/>
      <c r="P185" s="189">
        <f>O185*H185</f>
        <v>0</v>
      </c>
      <c r="Q185" s="189">
        <v>1E-05</v>
      </c>
      <c r="R185" s="189">
        <f>Q185*H185</f>
        <v>7.000000000000001E-05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244</v>
      </c>
      <c r="AT185" s="191" t="s">
        <v>145</v>
      </c>
      <c r="AU185" s="191" t="s">
        <v>83</v>
      </c>
      <c r="AY185" s="19" t="s">
        <v>142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81</v>
      </c>
      <c r="BK185" s="192">
        <f>ROUND(I185*H185,2)</f>
        <v>0</v>
      </c>
      <c r="BL185" s="19" t="s">
        <v>244</v>
      </c>
      <c r="BM185" s="191" t="s">
        <v>301</v>
      </c>
    </row>
    <row r="186" spans="1:47" s="2" customFormat="1" ht="11.25">
      <c r="A186" s="36"/>
      <c r="B186" s="37"/>
      <c r="C186" s="38"/>
      <c r="D186" s="193" t="s">
        <v>152</v>
      </c>
      <c r="E186" s="38"/>
      <c r="F186" s="194" t="s">
        <v>302</v>
      </c>
      <c r="G186" s="38"/>
      <c r="H186" s="38"/>
      <c r="I186" s="195"/>
      <c r="J186" s="38"/>
      <c r="K186" s="38"/>
      <c r="L186" s="41"/>
      <c r="M186" s="196"/>
      <c r="N186" s="19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152</v>
      </c>
      <c r="AU186" s="19" t="s">
        <v>83</v>
      </c>
    </row>
    <row r="187" spans="2:51" s="13" customFormat="1" ht="11.25">
      <c r="B187" s="198"/>
      <c r="C187" s="199"/>
      <c r="D187" s="200" t="s">
        <v>158</v>
      </c>
      <c r="E187" s="201" t="s">
        <v>19</v>
      </c>
      <c r="F187" s="202" t="s">
        <v>303</v>
      </c>
      <c r="G187" s="199"/>
      <c r="H187" s="203">
        <v>7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158</v>
      </c>
      <c r="AU187" s="209" t="s">
        <v>83</v>
      </c>
      <c r="AV187" s="13" t="s">
        <v>83</v>
      </c>
      <c r="AW187" s="13" t="s">
        <v>35</v>
      </c>
      <c r="AX187" s="13" t="s">
        <v>74</v>
      </c>
      <c r="AY187" s="209" t="s">
        <v>142</v>
      </c>
    </row>
    <row r="188" spans="1:65" s="2" customFormat="1" ht="24.2" customHeight="1">
      <c r="A188" s="36"/>
      <c r="B188" s="37"/>
      <c r="C188" s="220" t="s">
        <v>304</v>
      </c>
      <c r="D188" s="220" t="s">
        <v>212</v>
      </c>
      <c r="E188" s="221" t="s">
        <v>305</v>
      </c>
      <c r="F188" s="222" t="s">
        <v>306</v>
      </c>
      <c r="G188" s="223" t="s">
        <v>176</v>
      </c>
      <c r="H188" s="224">
        <v>7</v>
      </c>
      <c r="I188" s="225"/>
      <c r="J188" s="226">
        <f>ROUND(I188*H188,2)</f>
        <v>0</v>
      </c>
      <c r="K188" s="222" t="s">
        <v>149</v>
      </c>
      <c r="L188" s="227"/>
      <c r="M188" s="228" t="s">
        <v>19</v>
      </c>
      <c r="N188" s="229" t="s">
        <v>45</v>
      </c>
      <c r="O188" s="66"/>
      <c r="P188" s="189">
        <f>O188*H188</f>
        <v>0</v>
      </c>
      <c r="Q188" s="189">
        <v>0.0008</v>
      </c>
      <c r="R188" s="189">
        <f>Q188*H188</f>
        <v>0.0056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307</v>
      </c>
      <c r="AT188" s="191" t="s">
        <v>212</v>
      </c>
      <c r="AU188" s="191" t="s">
        <v>83</v>
      </c>
      <c r="AY188" s="19" t="s">
        <v>142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81</v>
      </c>
      <c r="BK188" s="192">
        <f>ROUND(I188*H188,2)</f>
        <v>0</v>
      </c>
      <c r="BL188" s="19" t="s">
        <v>244</v>
      </c>
      <c r="BM188" s="191" t="s">
        <v>308</v>
      </c>
    </row>
    <row r="189" spans="1:65" s="2" customFormat="1" ht="44.25" customHeight="1">
      <c r="A189" s="36"/>
      <c r="B189" s="37"/>
      <c r="C189" s="180" t="s">
        <v>309</v>
      </c>
      <c r="D189" s="180" t="s">
        <v>145</v>
      </c>
      <c r="E189" s="181" t="s">
        <v>310</v>
      </c>
      <c r="F189" s="182" t="s">
        <v>311</v>
      </c>
      <c r="G189" s="183" t="s">
        <v>312</v>
      </c>
      <c r="H189" s="230"/>
      <c r="I189" s="185"/>
      <c r="J189" s="186">
        <f>ROUND(I189*H189,2)</f>
        <v>0</v>
      </c>
      <c r="K189" s="182" t="s">
        <v>149</v>
      </c>
      <c r="L189" s="41"/>
      <c r="M189" s="187" t="s">
        <v>19</v>
      </c>
      <c r="N189" s="188" t="s">
        <v>45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244</v>
      </c>
      <c r="AT189" s="191" t="s">
        <v>145</v>
      </c>
      <c r="AU189" s="191" t="s">
        <v>83</v>
      </c>
      <c r="AY189" s="19" t="s">
        <v>142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81</v>
      </c>
      <c r="BK189" s="192">
        <f>ROUND(I189*H189,2)</f>
        <v>0</v>
      </c>
      <c r="BL189" s="19" t="s">
        <v>244</v>
      </c>
      <c r="BM189" s="191" t="s">
        <v>313</v>
      </c>
    </row>
    <row r="190" spans="1:47" s="2" customFormat="1" ht="11.25">
      <c r="A190" s="36"/>
      <c r="B190" s="37"/>
      <c r="C190" s="38"/>
      <c r="D190" s="193" t="s">
        <v>152</v>
      </c>
      <c r="E190" s="38"/>
      <c r="F190" s="194" t="s">
        <v>314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152</v>
      </c>
      <c r="AU190" s="19" t="s">
        <v>83</v>
      </c>
    </row>
    <row r="191" spans="2:63" s="12" customFormat="1" ht="22.9" customHeight="1">
      <c r="B191" s="164"/>
      <c r="C191" s="165"/>
      <c r="D191" s="166" t="s">
        <v>73</v>
      </c>
      <c r="E191" s="178" t="s">
        <v>315</v>
      </c>
      <c r="F191" s="178" t="s">
        <v>316</v>
      </c>
      <c r="G191" s="165"/>
      <c r="H191" s="165"/>
      <c r="I191" s="168"/>
      <c r="J191" s="179">
        <f>BK191</f>
        <v>0</v>
      </c>
      <c r="K191" s="165"/>
      <c r="L191" s="170"/>
      <c r="M191" s="171"/>
      <c r="N191" s="172"/>
      <c r="O191" s="172"/>
      <c r="P191" s="173">
        <f>SUM(P192:P217)</f>
        <v>0</v>
      </c>
      <c r="Q191" s="172"/>
      <c r="R191" s="173">
        <f>SUM(R192:R217)</f>
        <v>1.4124200500000001</v>
      </c>
      <c r="S191" s="172"/>
      <c r="T191" s="174">
        <f>SUM(T192:T217)</f>
        <v>0.32350650000000003</v>
      </c>
      <c r="AR191" s="175" t="s">
        <v>83</v>
      </c>
      <c r="AT191" s="176" t="s">
        <v>73</v>
      </c>
      <c r="AU191" s="176" t="s">
        <v>81</v>
      </c>
      <c r="AY191" s="175" t="s">
        <v>142</v>
      </c>
      <c r="BK191" s="177">
        <f>SUM(BK192:BK217)</f>
        <v>0</v>
      </c>
    </row>
    <row r="192" spans="1:65" s="2" customFormat="1" ht="44.25" customHeight="1">
      <c r="A192" s="36"/>
      <c r="B192" s="37"/>
      <c r="C192" s="180" t="s">
        <v>317</v>
      </c>
      <c r="D192" s="180" t="s">
        <v>145</v>
      </c>
      <c r="E192" s="181" t="s">
        <v>318</v>
      </c>
      <c r="F192" s="182" t="s">
        <v>319</v>
      </c>
      <c r="G192" s="183" t="s">
        <v>320</v>
      </c>
      <c r="H192" s="184">
        <v>59.015</v>
      </c>
      <c r="I192" s="185"/>
      <c r="J192" s="186">
        <f>ROUND(I192*H192,2)</f>
        <v>0</v>
      </c>
      <c r="K192" s="182" t="s">
        <v>149</v>
      </c>
      <c r="L192" s="41"/>
      <c r="M192" s="187" t="s">
        <v>19</v>
      </c>
      <c r="N192" s="188" t="s">
        <v>45</v>
      </c>
      <c r="O192" s="66"/>
      <c r="P192" s="189">
        <f>O192*H192</f>
        <v>0</v>
      </c>
      <c r="Q192" s="189">
        <v>0.00438</v>
      </c>
      <c r="R192" s="189">
        <f>Q192*H192</f>
        <v>0.25848570000000004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244</v>
      </c>
      <c r="AT192" s="191" t="s">
        <v>145</v>
      </c>
      <c r="AU192" s="191" t="s">
        <v>83</v>
      </c>
      <c r="AY192" s="19" t="s">
        <v>142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81</v>
      </c>
      <c r="BK192" s="192">
        <f>ROUND(I192*H192,2)</f>
        <v>0</v>
      </c>
      <c r="BL192" s="19" t="s">
        <v>244</v>
      </c>
      <c r="BM192" s="191" t="s">
        <v>321</v>
      </c>
    </row>
    <row r="193" spans="1:47" s="2" customFormat="1" ht="11.25">
      <c r="A193" s="36"/>
      <c r="B193" s="37"/>
      <c r="C193" s="38"/>
      <c r="D193" s="193" t="s">
        <v>152</v>
      </c>
      <c r="E193" s="38"/>
      <c r="F193" s="194" t="s">
        <v>322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152</v>
      </c>
      <c r="AU193" s="19" t="s">
        <v>83</v>
      </c>
    </row>
    <row r="194" spans="2:51" s="13" customFormat="1" ht="11.25">
      <c r="B194" s="198"/>
      <c r="C194" s="199"/>
      <c r="D194" s="200" t="s">
        <v>158</v>
      </c>
      <c r="E194" s="201" t="s">
        <v>19</v>
      </c>
      <c r="F194" s="202" t="s">
        <v>323</v>
      </c>
      <c r="G194" s="199"/>
      <c r="H194" s="203">
        <v>38.215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158</v>
      </c>
      <c r="AU194" s="209" t="s">
        <v>83</v>
      </c>
      <c r="AV194" s="13" t="s">
        <v>83</v>
      </c>
      <c r="AW194" s="13" t="s">
        <v>35</v>
      </c>
      <c r="AX194" s="13" t="s">
        <v>74</v>
      </c>
      <c r="AY194" s="209" t="s">
        <v>142</v>
      </c>
    </row>
    <row r="195" spans="2:51" s="13" customFormat="1" ht="11.25">
      <c r="B195" s="198"/>
      <c r="C195" s="199"/>
      <c r="D195" s="200" t="s">
        <v>158</v>
      </c>
      <c r="E195" s="201" t="s">
        <v>19</v>
      </c>
      <c r="F195" s="202" t="s">
        <v>324</v>
      </c>
      <c r="G195" s="199"/>
      <c r="H195" s="203">
        <v>4.44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158</v>
      </c>
      <c r="AU195" s="209" t="s">
        <v>83</v>
      </c>
      <c r="AV195" s="13" t="s">
        <v>83</v>
      </c>
      <c r="AW195" s="13" t="s">
        <v>35</v>
      </c>
      <c r="AX195" s="13" t="s">
        <v>74</v>
      </c>
      <c r="AY195" s="209" t="s">
        <v>142</v>
      </c>
    </row>
    <row r="196" spans="2:51" s="13" customFormat="1" ht="11.25">
      <c r="B196" s="198"/>
      <c r="C196" s="199"/>
      <c r="D196" s="200" t="s">
        <v>158</v>
      </c>
      <c r="E196" s="201" t="s">
        <v>19</v>
      </c>
      <c r="F196" s="202" t="s">
        <v>325</v>
      </c>
      <c r="G196" s="199"/>
      <c r="H196" s="203">
        <v>16.36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158</v>
      </c>
      <c r="AU196" s="209" t="s">
        <v>83</v>
      </c>
      <c r="AV196" s="13" t="s">
        <v>83</v>
      </c>
      <c r="AW196" s="13" t="s">
        <v>35</v>
      </c>
      <c r="AX196" s="13" t="s">
        <v>74</v>
      </c>
      <c r="AY196" s="209" t="s">
        <v>142</v>
      </c>
    </row>
    <row r="197" spans="1:65" s="2" customFormat="1" ht="44.25" customHeight="1">
      <c r="A197" s="36"/>
      <c r="B197" s="37"/>
      <c r="C197" s="180" t="s">
        <v>326</v>
      </c>
      <c r="D197" s="180" t="s">
        <v>145</v>
      </c>
      <c r="E197" s="181" t="s">
        <v>327</v>
      </c>
      <c r="F197" s="182" t="s">
        <v>328</v>
      </c>
      <c r="G197" s="183" t="s">
        <v>320</v>
      </c>
      <c r="H197" s="184">
        <v>9.74</v>
      </c>
      <c r="I197" s="185"/>
      <c r="J197" s="186">
        <f>ROUND(I197*H197,2)</f>
        <v>0</v>
      </c>
      <c r="K197" s="182" t="s">
        <v>149</v>
      </c>
      <c r="L197" s="41"/>
      <c r="M197" s="187" t="s">
        <v>19</v>
      </c>
      <c r="N197" s="188" t="s">
        <v>45</v>
      </c>
      <c r="O197" s="66"/>
      <c r="P197" s="189">
        <f>O197*H197</f>
        <v>0</v>
      </c>
      <c r="Q197" s="189">
        <v>0.00663</v>
      </c>
      <c r="R197" s="189">
        <f>Q197*H197</f>
        <v>0.0645762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244</v>
      </c>
      <c r="AT197" s="191" t="s">
        <v>145</v>
      </c>
      <c r="AU197" s="191" t="s">
        <v>83</v>
      </c>
      <c r="AY197" s="19" t="s">
        <v>142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81</v>
      </c>
      <c r="BK197" s="192">
        <f>ROUND(I197*H197,2)</f>
        <v>0</v>
      </c>
      <c r="BL197" s="19" t="s">
        <v>244</v>
      </c>
      <c r="BM197" s="191" t="s">
        <v>329</v>
      </c>
    </row>
    <row r="198" spans="1:47" s="2" customFormat="1" ht="11.25">
      <c r="A198" s="36"/>
      <c r="B198" s="37"/>
      <c r="C198" s="38"/>
      <c r="D198" s="193" t="s">
        <v>152</v>
      </c>
      <c r="E198" s="38"/>
      <c r="F198" s="194" t="s">
        <v>330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152</v>
      </c>
      <c r="AU198" s="19" t="s">
        <v>83</v>
      </c>
    </row>
    <row r="199" spans="1:65" s="2" customFormat="1" ht="44.25" customHeight="1">
      <c r="A199" s="36"/>
      <c r="B199" s="37"/>
      <c r="C199" s="180" t="s">
        <v>331</v>
      </c>
      <c r="D199" s="180" t="s">
        <v>145</v>
      </c>
      <c r="E199" s="181" t="s">
        <v>332</v>
      </c>
      <c r="F199" s="182" t="s">
        <v>333</v>
      </c>
      <c r="G199" s="183" t="s">
        <v>320</v>
      </c>
      <c r="H199" s="184">
        <v>42.655</v>
      </c>
      <c r="I199" s="185"/>
      <c r="J199" s="186">
        <f>ROUND(I199*H199,2)</f>
        <v>0</v>
      </c>
      <c r="K199" s="182" t="s">
        <v>149</v>
      </c>
      <c r="L199" s="41"/>
      <c r="M199" s="187" t="s">
        <v>19</v>
      </c>
      <c r="N199" s="188" t="s">
        <v>45</v>
      </c>
      <c r="O199" s="66"/>
      <c r="P199" s="189">
        <f>O199*H199</f>
        <v>0</v>
      </c>
      <c r="Q199" s="189">
        <v>1E-05</v>
      </c>
      <c r="R199" s="189">
        <f>Q199*H199</f>
        <v>0.00042655000000000004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244</v>
      </c>
      <c r="AT199" s="191" t="s">
        <v>145</v>
      </c>
      <c r="AU199" s="191" t="s">
        <v>83</v>
      </c>
      <c r="AY199" s="19" t="s">
        <v>142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81</v>
      </c>
      <c r="BK199" s="192">
        <f>ROUND(I199*H199,2)</f>
        <v>0</v>
      </c>
      <c r="BL199" s="19" t="s">
        <v>244</v>
      </c>
      <c r="BM199" s="191" t="s">
        <v>334</v>
      </c>
    </row>
    <row r="200" spans="1:47" s="2" customFormat="1" ht="11.25">
      <c r="A200" s="36"/>
      <c r="B200" s="37"/>
      <c r="C200" s="38"/>
      <c r="D200" s="193" t="s">
        <v>152</v>
      </c>
      <c r="E200" s="38"/>
      <c r="F200" s="194" t="s">
        <v>335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152</v>
      </c>
      <c r="AU200" s="19" t="s">
        <v>83</v>
      </c>
    </row>
    <row r="201" spans="2:51" s="13" customFormat="1" ht="11.25">
      <c r="B201" s="198"/>
      <c r="C201" s="199"/>
      <c r="D201" s="200" t="s">
        <v>158</v>
      </c>
      <c r="E201" s="201" t="s">
        <v>19</v>
      </c>
      <c r="F201" s="202" t="s">
        <v>336</v>
      </c>
      <c r="G201" s="199"/>
      <c r="H201" s="203">
        <v>42.655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158</v>
      </c>
      <c r="AU201" s="209" t="s">
        <v>83</v>
      </c>
      <c r="AV201" s="13" t="s">
        <v>83</v>
      </c>
      <c r="AW201" s="13" t="s">
        <v>35</v>
      </c>
      <c r="AX201" s="13" t="s">
        <v>74</v>
      </c>
      <c r="AY201" s="209" t="s">
        <v>142</v>
      </c>
    </row>
    <row r="202" spans="1:65" s="2" customFormat="1" ht="49.15" customHeight="1">
      <c r="A202" s="36"/>
      <c r="B202" s="37"/>
      <c r="C202" s="180" t="s">
        <v>337</v>
      </c>
      <c r="D202" s="180" t="s">
        <v>145</v>
      </c>
      <c r="E202" s="181" t="s">
        <v>338</v>
      </c>
      <c r="F202" s="182" t="s">
        <v>339</v>
      </c>
      <c r="G202" s="183" t="s">
        <v>148</v>
      </c>
      <c r="H202" s="184">
        <v>18.754</v>
      </c>
      <c r="I202" s="185"/>
      <c r="J202" s="186">
        <f>ROUND(I202*H202,2)</f>
        <v>0</v>
      </c>
      <c r="K202" s="182" t="s">
        <v>149</v>
      </c>
      <c r="L202" s="41"/>
      <c r="M202" s="187" t="s">
        <v>19</v>
      </c>
      <c r="N202" s="188" t="s">
        <v>45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0.01725</v>
      </c>
      <c r="T202" s="190">
        <f>S202*H202</f>
        <v>0.32350650000000003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244</v>
      </c>
      <c r="AT202" s="191" t="s">
        <v>145</v>
      </c>
      <c r="AU202" s="191" t="s">
        <v>83</v>
      </c>
      <c r="AY202" s="19" t="s">
        <v>142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81</v>
      </c>
      <c r="BK202" s="192">
        <f>ROUND(I202*H202,2)</f>
        <v>0</v>
      </c>
      <c r="BL202" s="19" t="s">
        <v>244</v>
      </c>
      <c r="BM202" s="191" t="s">
        <v>340</v>
      </c>
    </row>
    <row r="203" spans="1:47" s="2" customFormat="1" ht="11.25">
      <c r="A203" s="36"/>
      <c r="B203" s="37"/>
      <c r="C203" s="38"/>
      <c r="D203" s="193" t="s">
        <v>152</v>
      </c>
      <c r="E203" s="38"/>
      <c r="F203" s="194" t="s">
        <v>341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152</v>
      </c>
      <c r="AU203" s="19" t="s">
        <v>83</v>
      </c>
    </row>
    <row r="204" spans="2:51" s="14" customFormat="1" ht="11.25">
      <c r="B204" s="210"/>
      <c r="C204" s="211"/>
      <c r="D204" s="200" t="s">
        <v>158</v>
      </c>
      <c r="E204" s="212" t="s">
        <v>19</v>
      </c>
      <c r="F204" s="213" t="s">
        <v>342</v>
      </c>
      <c r="G204" s="211"/>
      <c r="H204" s="212" t="s">
        <v>19</v>
      </c>
      <c r="I204" s="214"/>
      <c r="J204" s="211"/>
      <c r="K204" s="211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158</v>
      </c>
      <c r="AU204" s="219" t="s">
        <v>83</v>
      </c>
      <c r="AV204" s="14" t="s">
        <v>81</v>
      </c>
      <c r="AW204" s="14" t="s">
        <v>35</v>
      </c>
      <c r="AX204" s="14" t="s">
        <v>74</v>
      </c>
      <c r="AY204" s="219" t="s">
        <v>142</v>
      </c>
    </row>
    <row r="205" spans="2:51" s="13" customFormat="1" ht="11.25">
      <c r="B205" s="198"/>
      <c r="C205" s="199"/>
      <c r="D205" s="200" t="s">
        <v>158</v>
      </c>
      <c r="E205" s="201" t="s">
        <v>19</v>
      </c>
      <c r="F205" s="202" t="s">
        <v>343</v>
      </c>
      <c r="G205" s="199"/>
      <c r="H205" s="203">
        <v>18.754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158</v>
      </c>
      <c r="AU205" s="209" t="s">
        <v>83</v>
      </c>
      <c r="AV205" s="13" t="s">
        <v>83</v>
      </c>
      <c r="AW205" s="13" t="s">
        <v>35</v>
      </c>
      <c r="AX205" s="13" t="s">
        <v>74</v>
      </c>
      <c r="AY205" s="209" t="s">
        <v>142</v>
      </c>
    </row>
    <row r="206" spans="1:65" s="2" customFormat="1" ht="37.9" customHeight="1">
      <c r="A206" s="36"/>
      <c r="B206" s="37"/>
      <c r="C206" s="180" t="s">
        <v>344</v>
      </c>
      <c r="D206" s="180" t="s">
        <v>145</v>
      </c>
      <c r="E206" s="181" t="s">
        <v>345</v>
      </c>
      <c r="F206" s="182" t="s">
        <v>346</v>
      </c>
      <c r="G206" s="183" t="s">
        <v>148</v>
      </c>
      <c r="H206" s="184">
        <v>427.032</v>
      </c>
      <c r="I206" s="185"/>
      <c r="J206" s="186">
        <f>ROUND(I206*H206,2)</f>
        <v>0</v>
      </c>
      <c r="K206" s="182" t="s">
        <v>149</v>
      </c>
      <c r="L206" s="41"/>
      <c r="M206" s="187" t="s">
        <v>19</v>
      </c>
      <c r="N206" s="188" t="s">
        <v>45</v>
      </c>
      <c r="O206" s="66"/>
      <c r="P206" s="189">
        <f>O206*H206</f>
        <v>0</v>
      </c>
      <c r="Q206" s="189">
        <v>0.00095</v>
      </c>
      <c r="R206" s="189">
        <f>Q206*H206</f>
        <v>0.4056804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244</v>
      </c>
      <c r="AT206" s="191" t="s">
        <v>145</v>
      </c>
      <c r="AU206" s="191" t="s">
        <v>83</v>
      </c>
      <c r="AY206" s="19" t="s">
        <v>142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81</v>
      </c>
      <c r="BK206" s="192">
        <f>ROUND(I206*H206,2)</f>
        <v>0</v>
      </c>
      <c r="BL206" s="19" t="s">
        <v>244</v>
      </c>
      <c r="BM206" s="191" t="s">
        <v>347</v>
      </c>
    </row>
    <row r="207" spans="1:47" s="2" customFormat="1" ht="11.25">
      <c r="A207" s="36"/>
      <c r="B207" s="37"/>
      <c r="C207" s="38"/>
      <c r="D207" s="193" t="s">
        <v>152</v>
      </c>
      <c r="E207" s="38"/>
      <c r="F207" s="194" t="s">
        <v>348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152</v>
      </c>
      <c r="AU207" s="19" t="s">
        <v>83</v>
      </c>
    </row>
    <row r="208" spans="2:51" s="14" customFormat="1" ht="11.25">
      <c r="B208" s="210"/>
      <c r="C208" s="211"/>
      <c r="D208" s="200" t="s">
        <v>158</v>
      </c>
      <c r="E208" s="212" t="s">
        <v>19</v>
      </c>
      <c r="F208" s="213" t="s">
        <v>349</v>
      </c>
      <c r="G208" s="211"/>
      <c r="H208" s="212" t="s">
        <v>19</v>
      </c>
      <c r="I208" s="214"/>
      <c r="J208" s="211"/>
      <c r="K208" s="211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158</v>
      </c>
      <c r="AU208" s="219" t="s">
        <v>83</v>
      </c>
      <c r="AV208" s="14" t="s">
        <v>81</v>
      </c>
      <c r="AW208" s="14" t="s">
        <v>35</v>
      </c>
      <c r="AX208" s="14" t="s">
        <v>74</v>
      </c>
      <c r="AY208" s="219" t="s">
        <v>142</v>
      </c>
    </row>
    <row r="209" spans="2:51" s="13" customFormat="1" ht="11.25">
      <c r="B209" s="198"/>
      <c r="C209" s="199"/>
      <c r="D209" s="200" t="s">
        <v>158</v>
      </c>
      <c r="E209" s="201" t="s">
        <v>19</v>
      </c>
      <c r="F209" s="202" t="s">
        <v>350</v>
      </c>
      <c r="G209" s="199"/>
      <c r="H209" s="203">
        <v>283.93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158</v>
      </c>
      <c r="AU209" s="209" t="s">
        <v>83</v>
      </c>
      <c r="AV209" s="13" t="s">
        <v>83</v>
      </c>
      <c r="AW209" s="13" t="s">
        <v>35</v>
      </c>
      <c r="AX209" s="13" t="s">
        <v>74</v>
      </c>
      <c r="AY209" s="209" t="s">
        <v>142</v>
      </c>
    </row>
    <row r="210" spans="2:51" s="13" customFormat="1" ht="11.25">
      <c r="B210" s="198"/>
      <c r="C210" s="199"/>
      <c r="D210" s="200" t="s">
        <v>158</v>
      </c>
      <c r="E210" s="201" t="s">
        <v>19</v>
      </c>
      <c r="F210" s="202" t="s">
        <v>351</v>
      </c>
      <c r="G210" s="199"/>
      <c r="H210" s="203">
        <v>1.332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158</v>
      </c>
      <c r="AU210" s="209" t="s">
        <v>83</v>
      </c>
      <c r="AV210" s="13" t="s">
        <v>83</v>
      </c>
      <c r="AW210" s="13" t="s">
        <v>35</v>
      </c>
      <c r="AX210" s="13" t="s">
        <v>74</v>
      </c>
      <c r="AY210" s="209" t="s">
        <v>142</v>
      </c>
    </row>
    <row r="211" spans="2:51" s="13" customFormat="1" ht="11.25">
      <c r="B211" s="198"/>
      <c r="C211" s="199"/>
      <c r="D211" s="200" t="s">
        <v>158</v>
      </c>
      <c r="E211" s="201" t="s">
        <v>19</v>
      </c>
      <c r="F211" s="202" t="s">
        <v>352</v>
      </c>
      <c r="G211" s="199"/>
      <c r="H211" s="203">
        <v>41.37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158</v>
      </c>
      <c r="AU211" s="209" t="s">
        <v>83</v>
      </c>
      <c r="AV211" s="13" t="s">
        <v>83</v>
      </c>
      <c r="AW211" s="13" t="s">
        <v>35</v>
      </c>
      <c r="AX211" s="13" t="s">
        <v>74</v>
      </c>
      <c r="AY211" s="209" t="s">
        <v>142</v>
      </c>
    </row>
    <row r="212" spans="2:51" s="13" customFormat="1" ht="11.25">
      <c r="B212" s="198"/>
      <c r="C212" s="199"/>
      <c r="D212" s="200" t="s">
        <v>158</v>
      </c>
      <c r="E212" s="201" t="s">
        <v>19</v>
      </c>
      <c r="F212" s="202" t="s">
        <v>353</v>
      </c>
      <c r="G212" s="199"/>
      <c r="H212" s="203">
        <v>100.4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158</v>
      </c>
      <c r="AU212" s="209" t="s">
        <v>83</v>
      </c>
      <c r="AV212" s="13" t="s">
        <v>83</v>
      </c>
      <c r="AW212" s="13" t="s">
        <v>35</v>
      </c>
      <c r="AX212" s="13" t="s">
        <v>74</v>
      </c>
      <c r="AY212" s="209" t="s">
        <v>142</v>
      </c>
    </row>
    <row r="213" spans="1:65" s="2" customFormat="1" ht="33" customHeight="1">
      <c r="A213" s="36"/>
      <c r="B213" s="37"/>
      <c r="C213" s="220" t="s">
        <v>307</v>
      </c>
      <c r="D213" s="220" t="s">
        <v>212</v>
      </c>
      <c r="E213" s="221" t="s">
        <v>354</v>
      </c>
      <c r="F213" s="222" t="s">
        <v>355</v>
      </c>
      <c r="G213" s="223" t="s">
        <v>148</v>
      </c>
      <c r="H213" s="224">
        <v>427.032</v>
      </c>
      <c r="I213" s="225"/>
      <c r="J213" s="226">
        <f>ROUND(I213*H213,2)</f>
        <v>0</v>
      </c>
      <c r="K213" s="222" t="s">
        <v>149</v>
      </c>
      <c r="L213" s="227"/>
      <c r="M213" s="228" t="s">
        <v>19</v>
      </c>
      <c r="N213" s="229" t="s">
        <v>45</v>
      </c>
      <c r="O213" s="66"/>
      <c r="P213" s="189">
        <f>O213*H213</f>
        <v>0</v>
      </c>
      <c r="Q213" s="189">
        <v>0.0016</v>
      </c>
      <c r="R213" s="189">
        <f>Q213*H213</f>
        <v>0.6832512000000001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307</v>
      </c>
      <c r="AT213" s="191" t="s">
        <v>212</v>
      </c>
      <c r="AU213" s="191" t="s">
        <v>83</v>
      </c>
      <c r="AY213" s="19" t="s">
        <v>142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81</v>
      </c>
      <c r="BK213" s="192">
        <f>ROUND(I213*H213,2)</f>
        <v>0</v>
      </c>
      <c r="BL213" s="19" t="s">
        <v>244</v>
      </c>
      <c r="BM213" s="191" t="s">
        <v>356</v>
      </c>
    </row>
    <row r="214" spans="1:65" s="2" customFormat="1" ht="44.25" customHeight="1">
      <c r="A214" s="36"/>
      <c r="B214" s="37"/>
      <c r="C214" s="180" t="s">
        <v>357</v>
      </c>
      <c r="D214" s="180" t="s">
        <v>145</v>
      </c>
      <c r="E214" s="181" t="s">
        <v>358</v>
      </c>
      <c r="F214" s="182" t="s">
        <v>359</v>
      </c>
      <c r="G214" s="183" t="s">
        <v>312</v>
      </c>
      <c r="H214" s="230"/>
      <c r="I214" s="185"/>
      <c r="J214" s="186">
        <f>ROUND(I214*H214,2)</f>
        <v>0</v>
      </c>
      <c r="K214" s="182" t="s">
        <v>149</v>
      </c>
      <c r="L214" s="41"/>
      <c r="M214" s="187" t="s">
        <v>19</v>
      </c>
      <c r="N214" s="188" t="s">
        <v>45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244</v>
      </c>
      <c r="AT214" s="191" t="s">
        <v>145</v>
      </c>
      <c r="AU214" s="191" t="s">
        <v>83</v>
      </c>
      <c r="AY214" s="19" t="s">
        <v>142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81</v>
      </c>
      <c r="BK214" s="192">
        <f>ROUND(I214*H214,2)</f>
        <v>0</v>
      </c>
      <c r="BL214" s="19" t="s">
        <v>244</v>
      </c>
      <c r="BM214" s="191" t="s">
        <v>360</v>
      </c>
    </row>
    <row r="215" spans="1:47" s="2" customFormat="1" ht="11.25">
      <c r="A215" s="36"/>
      <c r="B215" s="37"/>
      <c r="C215" s="38"/>
      <c r="D215" s="193" t="s">
        <v>152</v>
      </c>
      <c r="E215" s="38"/>
      <c r="F215" s="194" t="s">
        <v>361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152</v>
      </c>
      <c r="AU215" s="19" t="s">
        <v>83</v>
      </c>
    </row>
    <row r="216" spans="1:65" s="2" customFormat="1" ht="44.25" customHeight="1">
      <c r="A216" s="36"/>
      <c r="B216" s="37"/>
      <c r="C216" s="180" t="s">
        <v>362</v>
      </c>
      <c r="D216" s="180" t="s">
        <v>145</v>
      </c>
      <c r="E216" s="181" t="s">
        <v>363</v>
      </c>
      <c r="F216" s="182" t="s">
        <v>364</v>
      </c>
      <c r="G216" s="183" t="s">
        <v>312</v>
      </c>
      <c r="H216" s="230"/>
      <c r="I216" s="185"/>
      <c r="J216" s="186">
        <f>ROUND(I216*H216,2)</f>
        <v>0</v>
      </c>
      <c r="K216" s="182" t="s">
        <v>149</v>
      </c>
      <c r="L216" s="41"/>
      <c r="M216" s="187" t="s">
        <v>19</v>
      </c>
      <c r="N216" s="188" t="s">
        <v>45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244</v>
      </c>
      <c r="AT216" s="191" t="s">
        <v>145</v>
      </c>
      <c r="AU216" s="191" t="s">
        <v>83</v>
      </c>
      <c r="AY216" s="19" t="s">
        <v>142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81</v>
      </c>
      <c r="BK216" s="192">
        <f>ROUND(I216*H216,2)</f>
        <v>0</v>
      </c>
      <c r="BL216" s="19" t="s">
        <v>244</v>
      </c>
      <c r="BM216" s="191" t="s">
        <v>365</v>
      </c>
    </row>
    <row r="217" spans="1:47" s="2" customFormat="1" ht="11.25">
      <c r="A217" s="36"/>
      <c r="B217" s="37"/>
      <c r="C217" s="38"/>
      <c r="D217" s="193" t="s">
        <v>152</v>
      </c>
      <c r="E217" s="38"/>
      <c r="F217" s="194" t="s">
        <v>366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152</v>
      </c>
      <c r="AU217" s="19" t="s">
        <v>83</v>
      </c>
    </row>
    <row r="218" spans="2:63" s="12" customFormat="1" ht="22.9" customHeight="1">
      <c r="B218" s="164"/>
      <c r="C218" s="165"/>
      <c r="D218" s="166" t="s">
        <v>73</v>
      </c>
      <c r="E218" s="178" t="s">
        <v>367</v>
      </c>
      <c r="F218" s="178" t="s">
        <v>368</v>
      </c>
      <c r="G218" s="165"/>
      <c r="H218" s="165"/>
      <c r="I218" s="168"/>
      <c r="J218" s="179">
        <f>BK218</f>
        <v>0</v>
      </c>
      <c r="K218" s="165"/>
      <c r="L218" s="170"/>
      <c r="M218" s="171"/>
      <c r="N218" s="172"/>
      <c r="O218" s="172"/>
      <c r="P218" s="173">
        <f>SUM(P219:P223)</f>
        <v>0</v>
      </c>
      <c r="Q218" s="172"/>
      <c r="R218" s="173">
        <f>SUM(R219:R223)</f>
        <v>0</v>
      </c>
      <c r="S218" s="172"/>
      <c r="T218" s="174">
        <f>SUM(T219:T223)</f>
        <v>0.016999</v>
      </c>
      <c r="AR218" s="175" t="s">
        <v>83</v>
      </c>
      <c r="AT218" s="176" t="s">
        <v>73</v>
      </c>
      <c r="AU218" s="176" t="s">
        <v>81</v>
      </c>
      <c r="AY218" s="175" t="s">
        <v>142</v>
      </c>
      <c r="BK218" s="177">
        <f>SUM(BK219:BK223)</f>
        <v>0</v>
      </c>
    </row>
    <row r="219" spans="1:65" s="2" customFormat="1" ht="24.2" customHeight="1">
      <c r="A219" s="36"/>
      <c r="B219" s="37"/>
      <c r="C219" s="180" t="s">
        <v>369</v>
      </c>
      <c r="D219" s="180" t="s">
        <v>145</v>
      </c>
      <c r="E219" s="181" t="s">
        <v>370</v>
      </c>
      <c r="F219" s="182" t="s">
        <v>371</v>
      </c>
      <c r="G219" s="183" t="s">
        <v>320</v>
      </c>
      <c r="H219" s="184">
        <v>8.9</v>
      </c>
      <c r="I219" s="185"/>
      <c r="J219" s="186">
        <f>ROUND(I219*H219,2)</f>
        <v>0</v>
      </c>
      <c r="K219" s="182" t="s">
        <v>149</v>
      </c>
      <c r="L219" s="41"/>
      <c r="M219" s="187" t="s">
        <v>19</v>
      </c>
      <c r="N219" s="188" t="s">
        <v>45</v>
      </c>
      <c r="O219" s="66"/>
      <c r="P219" s="189">
        <f>O219*H219</f>
        <v>0</v>
      </c>
      <c r="Q219" s="189">
        <v>0</v>
      </c>
      <c r="R219" s="189">
        <f>Q219*H219</f>
        <v>0</v>
      </c>
      <c r="S219" s="189">
        <v>0.00191</v>
      </c>
      <c r="T219" s="190">
        <f>S219*H219</f>
        <v>0.016999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244</v>
      </c>
      <c r="AT219" s="191" t="s">
        <v>145</v>
      </c>
      <c r="AU219" s="191" t="s">
        <v>83</v>
      </c>
      <c r="AY219" s="19" t="s">
        <v>142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81</v>
      </c>
      <c r="BK219" s="192">
        <f>ROUND(I219*H219,2)</f>
        <v>0</v>
      </c>
      <c r="BL219" s="19" t="s">
        <v>244</v>
      </c>
      <c r="BM219" s="191" t="s">
        <v>372</v>
      </c>
    </row>
    <row r="220" spans="1:47" s="2" customFormat="1" ht="11.25">
      <c r="A220" s="36"/>
      <c r="B220" s="37"/>
      <c r="C220" s="38"/>
      <c r="D220" s="193" t="s">
        <v>152</v>
      </c>
      <c r="E220" s="38"/>
      <c r="F220" s="194" t="s">
        <v>373</v>
      </c>
      <c r="G220" s="38"/>
      <c r="H220" s="38"/>
      <c r="I220" s="195"/>
      <c r="J220" s="38"/>
      <c r="K220" s="38"/>
      <c r="L220" s="41"/>
      <c r="M220" s="196"/>
      <c r="N220" s="197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152</v>
      </c>
      <c r="AU220" s="19" t="s">
        <v>83</v>
      </c>
    </row>
    <row r="221" spans="2:51" s="13" customFormat="1" ht="11.25">
      <c r="B221" s="198"/>
      <c r="C221" s="199"/>
      <c r="D221" s="200" t="s">
        <v>158</v>
      </c>
      <c r="E221" s="201" t="s">
        <v>19</v>
      </c>
      <c r="F221" s="202" t="s">
        <v>374</v>
      </c>
      <c r="G221" s="199"/>
      <c r="H221" s="203">
        <v>8.9</v>
      </c>
      <c r="I221" s="204"/>
      <c r="J221" s="199"/>
      <c r="K221" s="199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158</v>
      </c>
      <c r="AU221" s="209" t="s">
        <v>83</v>
      </c>
      <c r="AV221" s="13" t="s">
        <v>83</v>
      </c>
      <c r="AW221" s="13" t="s">
        <v>35</v>
      </c>
      <c r="AX221" s="13" t="s">
        <v>74</v>
      </c>
      <c r="AY221" s="209" t="s">
        <v>142</v>
      </c>
    </row>
    <row r="222" spans="1:65" s="2" customFormat="1" ht="44.25" customHeight="1">
      <c r="A222" s="36"/>
      <c r="B222" s="37"/>
      <c r="C222" s="180" t="s">
        <v>375</v>
      </c>
      <c r="D222" s="180" t="s">
        <v>145</v>
      </c>
      <c r="E222" s="181" t="s">
        <v>376</v>
      </c>
      <c r="F222" s="182" t="s">
        <v>377</v>
      </c>
      <c r="G222" s="183" t="s">
        <v>312</v>
      </c>
      <c r="H222" s="230"/>
      <c r="I222" s="185"/>
      <c r="J222" s="186">
        <f>ROUND(I222*H222,2)</f>
        <v>0</v>
      </c>
      <c r="K222" s="182" t="s">
        <v>149</v>
      </c>
      <c r="L222" s="41"/>
      <c r="M222" s="187" t="s">
        <v>19</v>
      </c>
      <c r="N222" s="188" t="s">
        <v>45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244</v>
      </c>
      <c r="AT222" s="191" t="s">
        <v>145</v>
      </c>
      <c r="AU222" s="191" t="s">
        <v>83</v>
      </c>
      <c r="AY222" s="19" t="s">
        <v>142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81</v>
      </c>
      <c r="BK222" s="192">
        <f>ROUND(I222*H222,2)</f>
        <v>0</v>
      </c>
      <c r="BL222" s="19" t="s">
        <v>244</v>
      </c>
      <c r="BM222" s="191" t="s">
        <v>378</v>
      </c>
    </row>
    <row r="223" spans="1:47" s="2" customFormat="1" ht="11.25">
      <c r="A223" s="36"/>
      <c r="B223" s="37"/>
      <c r="C223" s="38"/>
      <c r="D223" s="193" t="s">
        <v>152</v>
      </c>
      <c r="E223" s="38"/>
      <c r="F223" s="194" t="s">
        <v>379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152</v>
      </c>
      <c r="AU223" s="19" t="s">
        <v>83</v>
      </c>
    </row>
    <row r="224" spans="2:63" s="12" customFormat="1" ht="22.9" customHeight="1">
      <c r="B224" s="164"/>
      <c r="C224" s="165"/>
      <c r="D224" s="166" t="s">
        <v>73</v>
      </c>
      <c r="E224" s="178" t="s">
        <v>380</v>
      </c>
      <c r="F224" s="178" t="s">
        <v>381</v>
      </c>
      <c r="G224" s="165"/>
      <c r="H224" s="165"/>
      <c r="I224" s="168"/>
      <c r="J224" s="179">
        <f>BK224</f>
        <v>0</v>
      </c>
      <c r="K224" s="165"/>
      <c r="L224" s="170"/>
      <c r="M224" s="171"/>
      <c r="N224" s="172"/>
      <c r="O224" s="172"/>
      <c r="P224" s="173">
        <f>SUM(P225:P252)</f>
        <v>0</v>
      </c>
      <c r="Q224" s="172"/>
      <c r="R224" s="173">
        <f>SUM(R225:R252)</f>
        <v>0.04198</v>
      </c>
      <c r="S224" s="172"/>
      <c r="T224" s="174">
        <f>SUM(T225:T252)</f>
        <v>1.90725875</v>
      </c>
      <c r="AR224" s="175" t="s">
        <v>83</v>
      </c>
      <c r="AT224" s="176" t="s">
        <v>73</v>
      </c>
      <c r="AU224" s="176" t="s">
        <v>81</v>
      </c>
      <c r="AY224" s="175" t="s">
        <v>142</v>
      </c>
      <c r="BK224" s="177">
        <f>SUM(BK225:BK252)</f>
        <v>0</v>
      </c>
    </row>
    <row r="225" spans="1:65" s="2" customFormat="1" ht="21.75" customHeight="1">
      <c r="A225" s="36"/>
      <c r="B225" s="37"/>
      <c r="C225" s="180" t="s">
        <v>382</v>
      </c>
      <c r="D225" s="180" t="s">
        <v>145</v>
      </c>
      <c r="E225" s="181" t="s">
        <v>383</v>
      </c>
      <c r="F225" s="182" t="s">
        <v>384</v>
      </c>
      <c r="G225" s="183" t="s">
        <v>148</v>
      </c>
      <c r="H225" s="184">
        <v>55.475</v>
      </c>
      <c r="I225" s="185"/>
      <c r="J225" s="186">
        <f>ROUND(I225*H225,2)</f>
        <v>0</v>
      </c>
      <c r="K225" s="182" t="s">
        <v>149</v>
      </c>
      <c r="L225" s="41"/>
      <c r="M225" s="187" t="s">
        <v>19</v>
      </c>
      <c r="N225" s="188" t="s">
        <v>45</v>
      </c>
      <c r="O225" s="66"/>
      <c r="P225" s="189">
        <f>O225*H225</f>
        <v>0</v>
      </c>
      <c r="Q225" s="189">
        <v>0</v>
      </c>
      <c r="R225" s="189">
        <f>Q225*H225</f>
        <v>0</v>
      </c>
      <c r="S225" s="189">
        <v>0.02465</v>
      </c>
      <c r="T225" s="190">
        <f>S225*H225</f>
        <v>1.36745875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244</v>
      </c>
      <c r="AT225" s="191" t="s">
        <v>145</v>
      </c>
      <c r="AU225" s="191" t="s">
        <v>83</v>
      </c>
      <c r="AY225" s="19" t="s">
        <v>142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81</v>
      </c>
      <c r="BK225" s="192">
        <f>ROUND(I225*H225,2)</f>
        <v>0</v>
      </c>
      <c r="BL225" s="19" t="s">
        <v>244</v>
      </c>
      <c r="BM225" s="191" t="s">
        <v>385</v>
      </c>
    </row>
    <row r="226" spans="1:47" s="2" customFormat="1" ht="11.25">
      <c r="A226" s="36"/>
      <c r="B226" s="37"/>
      <c r="C226" s="38"/>
      <c r="D226" s="193" t="s">
        <v>152</v>
      </c>
      <c r="E226" s="38"/>
      <c r="F226" s="194" t="s">
        <v>386</v>
      </c>
      <c r="G226" s="38"/>
      <c r="H226" s="38"/>
      <c r="I226" s="195"/>
      <c r="J226" s="38"/>
      <c r="K226" s="38"/>
      <c r="L226" s="41"/>
      <c r="M226" s="196"/>
      <c r="N226" s="19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152</v>
      </c>
      <c r="AU226" s="19" t="s">
        <v>83</v>
      </c>
    </row>
    <row r="227" spans="2:51" s="14" customFormat="1" ht="11.25">
      <c r="B227" s="210"/>
      <c r="C227" s="211"/>
      <c r="D227" s="200" t="s">
        <v>158</v>
      </c>
      <c r="E227" s="212" t="s">
        <v>19</v>
      </c>
      <c r="F227" s="213" t="s">
        <v>387</v>
      </c>
      <c r="G227" s="211"/>
      <c r="H227" s="212" t="s">
        <v>19</v>
      </c>
      <c r="I227" s="214"/>
      <c r="J227" s="211"/>
      <c r="K227" s="211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158</v>
      </c>
      <c r="AU227" s="219" t="s">
        <v>83</v>
      </c>
      <c r="AV227" s="14" t="s">
        <v>81</v>
      </c>
      <c r="AW227" s="14" t="s">
        <v>35</v>
      </c>
      <c r="AX227" s="14" t="s">
        <v>74</v>
      </c>
      <c r="AY227" s="219" t="s">
        <v>142</v>
      </c>
    </row>
    <row r="228" spans="2:51" s="13" customFormat="1" ht="22.5">
      <c r="B228" s="198"/>
      <c r="C228" s="199"/>
      <c r="D228" s="200" t="s">
        <v>158</v>
      </c>
      <c r="E228" s="201" t="s">
        <v>19</v>
      </c>
      <c r="F228" s="202" t="s">
        <v>388</v>
      </c>
      <c r="G228" s="199"/>
      <c r="H228" s="203">
        <v>55.475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158</v>
      </c>
      <c r="AU228" s="209" t="s">
        <v>83</v>
      </c>
      <c r="AV228" s="13" t="s">
        <v>83</v>
      </c>
      <c r="AW228" s="13" t="s">
        <v>35</v>
      </c>
      <c r="AX228" s="13" t="s">
        <v>74</v>
      </c>
      <c r="AY228" s="209" t="s">
        <v>142</v>
      </c>
    </row>
    <row r="229" spans="1:65" s="2" customFormat="1" ht="16.5" customHeight="1">
      <c r="A229" s="36"/>
      <c r="B229" s="37"/>
      <c r="C229" s="180" t="s">
        <v>389</v>
      </c>
      <c r="D229" s="180" t="s">
        <v>145</v>
      </c>
      <c r="E229" s="181" t="s">
        <v>390</v>
      </c>
      <c r="F229" s="182" t="s">
        <v>391</v>
      </c>
      <c r="G229" s="183" t="s">
        <v>148</v>
      </c>
      <c r="H229" s="184">
        <v>55.475</v>
      </c>
      <c r="I229" s="185"/>
      <c r="J229" s="186">
        <f>ROUND(I229*H229,2)</f>
        <v>0</v>
      </c>
      <c r="K229" s="182" t="s">
        <v>149</v>
      </c>
      <c r="L229" s="41"/>
      <c r="M229" s="187" t="s">
        <v>19</v>
      </c>
      <c r="N229" s="188" t="s">
        <v>45</v>
      </c>
      <c r="O229" s="66"/>
      <c r="P229" s="189">
        <f>O229*H229</f>
        <v>0</v>
      </c>
      <c r="Q229" s="189">
        <v>0</v>
      </c>
      <c r="R229" s="189">
        <f>Q229*H229</f>
        <v>0</v>
      </c>
      <c r="S229" s="189">
        <v>0.008</v>
      </c>
      <c r="T229" s="190">
        <f>S229*H229</f>
        <v>0.44380000000000003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244</v>
      </c>
      <c r="AT229" s="191" t="s">
        <v>145</v>
      </c>
      <c r="AU229" s="191" t="s">
        <v>83</v>
      </c>
      <c r="AY229" s="19" t="s">
        <v>142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81</v>
      </c>
      <c r="BK229" s="192">
        <f>ROUND(I229*H229,2)</f>
        <v>0</v>
      </c>
      <c r="BL229" s="19" t="s">
        <v>244</v>
      </c>
      <c r="BM229" s="191" t="s">
        <v>392</v>
      </c>
    </row>
    <row r="230" spans="1:47" s="2" customFormat="1" ht="11.25">
      <c r="A230" s="36"/>
      <c r="B230" s="37"/>
      <c r="C230" s="38"/>
      <c r="D230" s="193" t="s">
        <v>152</v>
      </c>
      <c r="E230" s="38"/>
      <c r="F230" s="194" t="s">
        <v>393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152</v>
      </c>
      <c r="AU230" s="19" t="s">
        <v>83</v>
      </c>
    </row>
    <row r="231" spans="1:65" s="2" customFormat="1" ht="37.9" customHeight="1">
      <c r="A231" s="36"/>
      <c r="B231" s="37"/>
      <c r="C231" s="180" t="s">
        <v>394</v>
      </c>
      <c r="D231" s="180" t="s">
        <v>145</v>
      </c>
      <c r="E231" s="181" t="s">
        <v>395</v>
      </c>
      <c r="F231" s="182" t="s">
        <v>396</v>
      </c>
      <c r="G231" s="183" t="s">
        <v>176</v>
      </c>
      <c r="H231" s="184">
        <v>1</v>
      </c>
      <c r="I231" s="185"/>
      <c r="J231" s="186">
        <f>ROUND(I231*H231,2)</f>
        <v>0</v>
      </c>
      <c r="K231" s="182" t="s">
        <v>149</v>
      </c>
      <c r="L231" s="41"/>
      <c r="M231" s="187" t="s">
        <v>19</v>
      </c>
      <c r="N231" s="188" t="s">
        <v>45</v>
      </c>
      <c r="O231" s="66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244</v>
      </c>
      <c r="AT231" s="191" t="s">
        <v>145</v>
      </c>
      <c r="AU231" s="191" t="s">
        <v>83</v>
      </c>
      <c r="AY231" s="19" t="s">
        <v>142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81</v>
      </c>
      <c r="BK231" s="192">
        <f>ROUND(I231*H231,2)</f>
        <v>0</v>
      </c>
      <c r="BL231" s="19" t="s">
        <v>244</v>
      </c>
      <c r="BM231" s="191" t="s">
        <v>397</v>
      </c>
    </row>
    <row r="232" spans="1:47" s="2" customFormat="1" ht="11.25">
      <c r="A232" s="36"/>
      <c r="B232" s="37"/>
      <c r="C232" s="38"/>
      <c r="D232" s="193" t="s">
        <v>152</v>
      </c>
      <c r="E232" s="38"/>
      <c r="F232" s="194" t="s">
        <v>398</v>
      </c>
      <c r="G232" s="38"/>
      <c r="H232" s="38"/>
      <c r="I232" s="195"/>
      <c r="J232" s="38"/>
      <c r="K232" s="38"/>
      <c r="L232" s="41"/>
      <c r="M232" s="196"/>
      <c r="N232" s="19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152</v>
      </c>
      <c r="AU232" s="19" t="s">
        <v>83</v>
      </c>
    </row>
    <row r="233" spans="2:51" s="13" customFormat="1" ht="11.25">
      <c r="B233" s="198"/>
      <c r="C233" s="199"/>
      <c r="D233" s="200" t="s">
        <v>158</v>
      </c>
      <c r="E233" s="201" t="s">
        <v>19</v>
      </c>
      <c r="F233" s="202" t="s">
        <v>399</v>
      </c>
      <c r="G233" s="199"/>
      <c r="H233" s="203">
        <v>1</v>
      </c>
      <c r="I233" s="204"/>
      <c r="J233" s="199"/>
      <c r="K233" s="199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158</v>
      </c>
      <c r="AU233" s="209" t="s">
        <v>83</v>
      </c>
      <c r="AV233" s="13" t="s">
        <v>83</v>
      </c>
      <c r="AW233" s="13" t="s">
        <v>35</v>
      </c>
      <c r="AX233" s="13" t="s">
        <v>74</v>
      </c>
      <c r="AY233" s="209" t="s">
        <v>142</v>
      </c>
    </row>
    <row r="234" spans="1:65" s="2" customFormat="1" ht="24.2" customHeight="1">
      <c r="A234" s="36"/>
      <c r="B234" s="37"/>
      <c r="C234" s="220" t="s">
        <v>400</v>
      </c>
      <c r="D234" s="220" t="s">
        <v>212</v>
      </c>
      <c r="E234" s="221" t="s">
        <v>401</v>
      </c>
      <c r="F234" s="222" t="s">
        <v>402</v>
      </c>
      <c r="G234" s="223" t="s">
        <v>176</v>
      </c>
      <c r="H234" s="224">
        <v>1</v>
      </c>
      <c r="I234" s="225"/>
      <c r="J234" s="226">
        <f>ROUND(I234*H234,2)</f>
        <v>0</v>
      </c>
      <c r="K234" s="222" t="s">
        <v>19</v>
      </c>
      <c r="L234" s="227"/>
      <c r="M234" s="228" t="s">
        <v>19</v>
      </c>
      <c r="N234" s="229" t="s">
        <v>45</v>
      </c>
      <c r="O234" s="66"/>
      <c r="P234" s="189">
        <f>O234*H234</f>
        <v>0</v>
      </c>
      <c r="Q234" s="189">
        <v>0.029</v>
      </c>
      <c r="R234" s="189">
        <f>Q234*H234</f>
        <v>0.029</v>
      </c>
      <c r="S234" s="189">
        <v>0</v>
      </c>
      <c r="T234" s="19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307</v>
      </c>
      <c r="AT234" s="191" t="s">
        <v>212</v>
      </c>
      <c r="AU234" s="191" t="s">
        <v>83</v>
      </c>
      <c r="AY234" s="19" t="s">
        <v>142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81</v>
      </c>
      <c r="BK234" s="192">
        <f>ROUND(I234*H234,2)</f>
        <v>0</v>
      </c>
      <c r="BL234" s="19" t="s">
        <v>244</v>
      </c>
      <c r="BM234" s="191" t="s">
        <v>403</v>
      </c>
    </row>
    <row r="235" spans="1:65" s="2" customFormat="1" ht="37.9" customHeight="1">
      <c r="A235" s="36"/>
      <c r="B235" s="37"/>
      <c r="C235" s="180" t="s">
        <v>404</v>
      </c>
      <c r="D235" s="180" t="s">
        <v>145</v>
      </c>
      <c r="E235" s="181" t="s">
        <v>405</v>
      </c>
      <c r="F235" s="182" t="s">
        <v>406</v>
      </c>
      <c r="G235" s="183" t="s">
        <v>176</v>
      </c>
      <c r="H235" s="184">
        <v>1</v>
      </c>
      <c r="I235" s="185"/>
      <c r="J235" s="186">
        <f>ROUND(I235*H235,2)</f>
        <v>0</v>
      </c>
      <c r="K235" s="182" t="s">
        <v>149</v>
      </c>
      <c r="L235" s="41"/>
      <c r="M235" s="187" t="s">
        <v>19</v>
      </c>
      <c r="N235" s="188" t="s">
        <v>45</v>
      </c>
      <c r="O235" s="66"/>
      <c r="P235" s="189">
        <f>O235*H235</f>
        <v>0</v>
      </c>
      <c r="Q235" s="189">
        <v>0.00048</v>
      </c>
      <c r="R235" s="189">
        <f>Q235*H235</f>
        <v>0.00048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244</v>
      </c>
      <c r="AT235" s="191" t="s">
        <v>145</v>
      </c>
      <c r="AU235" s="191" t="s">
        <v>83</v>
      </c>
      <c r="AY235" s="19" t="s">
        <v>142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81</v>
      </c>
      <c r="BK235" s="192">
        <f>ROUND(I235*H235,2)</f>
        <v>0</v>
      </c>
      <c r="BL235" s="19" t="s">
        <v>244</v>
      </c>
      <c r="BM235" s="191" t="s">
        <v>407</v>
      </c>
    </row>
    <row r="236" spans="1:47" s="2" customFormat="1" ht="11.25">
      <c r="A236" s="36"/>
      <c r="B236" s="37"/>
      <c r="C236" s="38"/>
      <c r="D236" s="193" t="s">
        <v>152</v>
      </c>
      <c r="E236" s="38"/>
      <c r="F236" s="194" t="s">
        <v>408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152</v>
      </c>
      <c r="AU236" s="19" t="s">
        <v>83</v>
      </c>
    </row>
    <row r="237" spans="1:65" s="2" customFormat="1" ht="21.75" customHeight="1">
      <c r="A237" s="36"/>
      <c r="B237" s="37"/>
      <c r="C237" s="220" t="s">
        <v>409</v>
      </c>
      <c r="D237" s="220" t="s">
        <v>212</v>
      </c>
      <c r="E237" s="221" t="s">
        <v>410</v>
      </c>
      <c r="F237" s="222" t="s">
        <v>411</v>
      </c>
      <c r="G237" s="223" t="s">
        <v>176</v>
      </c>
      <c r="H237" s="224">
        <v>1</v>
      </c>
      <c r="I237" s="225"/>
      <c r="J237" s="226">
        <f>ROUND(I237*H237,2)</f>
        <v>0</v>
      </c>
      <c r="K237" s="222" t="s">
        <v>19</v>
      </c>
      <c r="L237" s="227"/>
      <c r="M237" s="228" t="s">
        <v>19</v>
      </c>
      <c r="N237" s="229" t="s">
        <v>45</v>
      </c>
      <c r="O237" s="66"/>
      <c r="P237" s="189">
        <f>O237*H237</f>
        <v>0</v>
      </c>
      <c r="Q237" s="189">
        <v>0.0125</v>
      </c>
      <c r="R237" s="189">
        <f>Q237*H237</f>
        <v>0.0125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307</v>
      </c>
      <c r="AT237" s="191" t="s">
        <v>212</v>
      </c>
      <c r="AU237" s="191" t="s">
        <v>83</v>
      </c>
      <c r="AY237" s="19" t="s">
        <v>142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81</v>
      </c>
      <c r="BK237" s="192">
        <f>ROUND(I237*H237,2)</f>
        <v>0</v>
      </c>
      <c r="BL237" s="19" t="s">
        <v>244</v>
      </c>
      <c r="BM237" s="191" t="s">
        <v>412</v>
      </c>
    </row>
    <row r="238" spans="1:65" s="2" customFormat="1" ht="24.2" customHeight="1">
      <c r="A238" s="36"/>
      <c r="B238" s="37"/>
      <c r="C238" s="180" t="s">
        <v>413</v>
      </c>
      <c r="D238" s="180" t="s">
        <v>145</v>
      </c>
      <c r="E238" s="181" t="s">
        <v>414</v>
      </c>
      <c r="F238" s="182" t="s">
        <v>415</v>
      </c>
      <c r="G238" s="183" t="s">
        <v>176</v>
      </c>
      <c r="H238" s="184">
        <v>4</v>
      </c>
      <c r="I238" s="185"/>
      <c r="J238" s="186">
        <f>ROUND(I238*H238,2)</f>
        <v>0</v>
      </c>
      <c r="K238" s="182" t="s">
        <v>149</v>
      </c>
      <c r="L238" s="41"/>
      <c r="M238" s="187" t="s">
        <v>19</v>
      </c>
      <c r="N238" s="188" t="s">
        <v>45</v>
      </c>
      <c r="O238" s="66"/>
      <c r="P238" s="189">
        <f>O238*H238</f>
        <v>0</v>
      </c>
      <c r="Q238" s="189">
        <v>0</v>
      </c>
      <c r="R238" s="189">
        <f>Q238*H238</f>
        <v>0</v>
      </c>
      <c r="S238" s="189">
        <v>0.024</v>
      </c>
      <c r="T238" s="190">
        <f>S238*H238</f>
        <v>0.096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244</v>
      </c>
      <c r="AT238" s="191" t="s">
        <v>145</v>
      </c>
      <c r="AU238" s="191" t="s">
        <v>83</v>
      </c>
      <c r="AY238" s="19" t="s">
        <v>142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81</v>
      </c>
      <c r="BK238" s="192">
        <f>ROUND(I238*H238,2)</f>
        <v>0</v>
      </c>
      <c r="BL238" s="19" t="s">
        <v>244</v>
      </c>
      <c r="BM238" s="191" t="s">
        <v>416</v>
      </c>
    </row>
    <row r="239" spans="1:47" s="2" customFormat="1" ht="11.25">
      <c r="A239" s="36"/>
      <c r="B239" s="37"/>
      <c r="C239" s="38"/>
      <c r="D239" s="193" t="s">
        <v>152</v>
      </c>
      <c r="E239" s="38"/>
      <c r="F239" s="194" t="s">
        <v>417</v>
      </c>
      <c r="G239" s="38"/>
      <c r="H239" s="38"/>
      <c r="I239" s="195"/>
      <c r="J239" s="38"/>
      <c r="K239" s="38"/>
      <c r="L239" s="41"/>
      <c r="M239" s="196"/>
      <c r="N239" s="19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152</v>
      </c>
      <c r="AU239" s="19" t="s">
        <v>83</v>
      </c>
    </row>
    <row r="240" spans="1:65" s="2" customFormat="1" ht="33" customHeight="1">
      <c r="A240" s="36"/>
      <c r="B240" s="37"/>
      <c r="C240" s="180" t="s">
        <v>418</v>
      </c>
      <c r="D240" s="180" t="s">
        <v>145</v>
      </c>
      <c r="E240" s="181" t="s">
        <v>419</v>
      </c>
      <c r="F240" s="182" t="s">
        <v>420</v>
      </c>
      <c r="G240" s="183" t="s">
        <v>320</v>
      </c>
      <c r="H240" s="184">
        <v>37.275</v>
      </c>
      <c r="I240" s="185"/>
      <c r="J240" s="186">
        <f>ROUND(I240*H240,2)</f>
        <v>0</v>
      </c>
      <c r="K240" s="182" t="s">
        <v>149</v>
      </c>
      <c r="L240" s="41"/>
      <c r="M240" s="187" t="s">
        <v>19</v>
      </c>
      <c r="N240" s="188" t="s">
        <v>45</v>
      </c>
      <c r="O240" s="66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244</v>
      </c>
      <c r="AT240" s="191" t="s">
        <v>145</v>
      </c>
      <c r="AU240" s="191" t="s">
        <v>83</v>
      </c>
      <c r="AY240" s="19" t="s">
        <v>142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81</v>
      </c>
      <c r="BK240" s="192">
        <f>ROUND(I240*H240,2)</f>
        <v>0</v>
      </c>
      <c r="BL240" s="19" t="s">
        <v>244</v>
      </c>
      <c r="BM240" s="191" t="s">
        <v>421</v>
      </c>
    </row>
    <row r="241" spans="1:47" s="2" customFormat="1" ht="11.25">
      <c r="A241" s="36"/>
      <c r="B241" s="37"/>
      <c r="C241" s="38"/>
      <c r="D241" s="193" t="s">
        <v>152</v>
      </c>
      <c r="E241" s="38"/>
      <c r="F241" s="194" t="s">
        <v>422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152</v>
      </c>
      <c r="AU241" s="19" t="s">
        <v>83</v>
      </c>
    </row>
    <row r="242" spans="2:51" s="14" customFormat="1" ht="11.25">
      <c r="B242" s="210"/>
      <c r="C242" s="211"/>
      <c r="D242" s="200" t="s">
        <v>158</v>
      </c>
      <c r="E242" s="212" t="s">
        <v>19</v>
      </c>
      <c r="F242" s="213" t="s">
        <v>423</v>
      </c>
      <c r="G242" s="211"/>
      <c r="H242" s="212" t="s">
        <v>19</v>
      </c>
      <c r="I242" s="214"/>
      <c r="J242" s="211"/>
      <c r="K242" s="211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158</v>
      </c>
      <c r="AU242" s="219" t="s">
        <v>83</v>
      </c>
      <c r="AV242" s="14" t="s">
        <v>81</v>
      </c>
      <c r="AW242" s="14" t="s">
        <v>35</v>
      </c>
      <c r="AX242" s="14" t="s">
        <v>74</v>
      </c>
      <c r="AY242" s="219" t="s">
        <v>142</v>
      </c>
    </row>
    <row r="243" spans="2:51" s="13" customFormat="1" ht="11.25">
      <c r="B243" s="198"/>
      <c r="C243" s="199"/>
      <c r="D243" s="200" t="s">
        <v>158</v>
      </c>
      <c r="E243" s="201" t="s">
        <v>19</v>
      </c>
      <c r="F243" s="202" t="s">
        <v>424</v>
      </c>
      <c r="G243" s="199"/>
      <c r="H243" s="203">
        <v>37.275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158</v>
      </c>
      <c r="AU243" s="209" t="s">
        <v>83</v>
      </c>
      <c r="AV243" s="13" t="s">
        <v>83</v>
      </c>
      <c r="AW243" s="13" t="s">
        <v>35</v>
      </c>
      <c r="AX243" s="13" t="s">
        <v>74</v>
      </c>
      <c r="AY243" s="209" t="s">
        <v>142</v>
      </c>
    </row>
    <row r="244" spans="1:65" s="2" customFormat="1" ht="16.5" customHeight="1">
      <c r="A244" s="36"/>
      <c r="B244" s="37"/>
      <c r="C244" s="220" t="s">
        <v>425</v>
      </c>
      <c r="D244" s="220" t="s">
        <v>212</v>
      </c>
      <c r="E244" s="221" t="s">
        <v>426</v>
      </c>
      <c r="F244" s="222" t="s">
        <v>427</v>
      </c>
      <c r="G244" s="223" t="s">
        <v>148</v>
      </c>
      <c r="H244" s="224">
        <v>22.569</v>
      </c>
      <c r="I244" s="225"/>
      <c r="J244" s="226">
        <f>ROUND(I244*H244,2)</f>
        <v>0</v>
      </c>
      <c r="K244" s="222" t="s">
        <v>19</v>
      </c>
      <c r="L244" s="227"/>
      <c r="M244" s="228" t="s">
        <v>19</v>
      </c>
      <c r="N244" s="229" t="s">
        <v>45</v>
      </c>
      <c r="O244" s="66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307</v>
      </c>
      <c r="AT244" s="191" t="s">
        <v>212</v>
      </c>
      <c r="AU244" s="191" t="s">
        <v>83</v>
      </c>
      <c r="AY244" s="19" t="s">
        <v>142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81</v>
      </c>
      <c r="BK244" s="192">
        <f>ROUND(I244*H244,2)</f>
        <v>0</v>
      </c>
      <c r="BL244" s="19" t="s">
        <v>244</v>
      </c>
      <c r="BM244" s="191" t="s">
        <v>428</v>
      </c>
    </row>
    <row r="245" spans="2:51" s="14" customFormat="1" ht="11.25">
      <c r="B245" s="210"/>
      <c r="C245" s="211"/>
      <c r="D245" s="200" t="s">
        <v>158</v>
      </c>
      <c r="E245" s="212" t="s">
        <v>19</v>
      </c>
      <c r="F245" s="213" t="s">
        <v>429</v>
      </c>
      <c r="G245" s="211"/>
      <c r="H245" s="212" t="s">
        <v>19</v>
      </c>
      <c r="I245" s="214"/>
      <c r="J245" s="211"/>
      <c r="K245" s="211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158</v>
      </c>
      <c r="AU245" s="219" t="s">
        <v>83</v>
      </c>
      <c r="AV245" s="14" t="s">
        <v>81</v>
      </c>
      <c r="AW245" s="14" t="s">
        <v>35</v>
      </c>
      <c r="AX245" s="14" t="s">
        <v>74</v>
      </c>
      <c r="AY245" s="219" t="s">
        <v>142</v>
      </c>
    </row>
    <row r="246" spans="2:51" s="13" customFormat="1" ht="11.25">
      <c r="B246" s="198"/>
      <c r="C246" s="199"/>
      <c r="D246" s="200" t="s">
        <v>158</v>
      </c>
      <c r="E246" s="201" t="s">
        <v>19</v>
      </c>
      <c r="F246" s="202" t="s">
        <v>430</v>
      </c>
      <c r="G246" s="199"/>
      <c r="H246" s="203">
        <v>20.517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158</v>
      </c>
      <c r="AU246" s="209" t="s">
        <v>83</v>
      </c>
      <c r="AV246" s="13" t="s">
        <v>83</v>
      </c>
      <c r="AW246" s="13" t="s">
        <v>35</v>
      </c>
      <c r="AX246" s="13" t="s">
        <v>74</v>
      </c>
      <c r="AY246" s="209" t="s">
        <v>142</v>
      </c>
    </row>
    <row r="247" spans="2:51" s="15" customFormat="1" ht="11.25">
      <c r="B247" s="231"/>
      <c r="C247" s="232"/>
      <c r="D247" s="200" t="s">
        <v>158</v>
      </c>
      <c r="E247" s="233" t="s">
        <v>19</v>
      </c>
      <c r="F247" s="234" t="s">
        <v>431</v>
      </c>
      <c r="G247" s="232"/>
      <c r="H247" s="235">
        <v>20.517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158</v>
      </c>
      <c r="AU247" s="241" t="s">
        <v>83</v>
      </c>
      <c r="AV247" s="15" t="s">
        <v>150</v>
      </c>
      <c r="AW247" s="15" t="s">
        <v>4</v>
      </c>
      <c r="AX247" s="15" t="s">
        <v>81</v>
      </c>
      <c r="AY247" s="241" t="s">
        <v>142</v>
      </c>
    </row>
    <row r="248" spans="2:51" s="13" customFormat="1" ht="11.25">
      <c r="B248" s="198"/>
      <c r="C248" s="199"/>
      <c r="D248" s="200" t="s">
        <v>158</v>
      </c>
      <c r="E248" s="199"/>
      <c r="F248" s="202" t="s">
        <v>432</v>
      </c>
      <c r="G248" s="199"/>
      <c r="H248" s="203">
        <v>22.569</v>
      </c>
      <c r="I248" s="204"/>
      <c r="J248" s="199"/>
      <c r="K248" s="199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158</v>
      </c>
      <c r="AU248" s="209" t="s">
        <v>83</v>
      </c>
      <c r="AV248" s="13" t="s">
        <v>83</v>
      </c>
      <c r="AW248" s="13" t="s">
        <v>4</v>
      </c>
      <c r="AX248" s="13" t="s">
        <v>81</v>
      </c>
      <c r="AY248" s="209" t="s">
        <v>142</v>
      </c>
    </row>
    <row r="249" spans="1:65" s="2" customFormat="1" ht="44.25" customHeight="1">
      <c r="A249" s="36"/>
      <c r="B249" s="37"/>
      <c r="C249" s="180" t="s">
        <v>433</v>
      </c>
      <c r="D249" s="180" t="s">
        <v>145</v>
      </c>
      <c r="E249" s="181" t="s">
        <v>434</v>
      </c>
      <c r="F249" s="182" t="s">
        <v>435</v>
      </c>
      <c r="G249" s="183" t="s">
        <v>312</v>
      </c>
      <c r="H249" s="230"/>
      <c r="I249" s="185"/>
      <c r="J249" s="186">
        <f>ROUND(I249*H249,2)</f>
        <v>0</v>
      </c>
      <c r="K249" s="182" t="s">
        <v>149</v>
      </c>
      <c r="L249" s="41"/>
      <c r="M249" s="187" t="s">
        <v>19</v>
      </c>
      <c r="N249" s="188" t="s">
        <v>45</v>
      </c>
      <c r="O249" s="66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244</v>
      </c>
      <c r="AT249" s="191" t="s">
        <v>145</v>
      </c>
      <c r="AU249" s="191" t="s">
        <v>83</v>
      </c>
      <c r="AY249" s="19" t="s">
        <v>142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81</v>
      </c>
      <c r="BK249" s="192">
        <f>ROUND(I249*H249,2)</f>
        <v>0</v>
      </c>
      <c r="BL249" s="19" t="s">
        <v>244</v>
      </c>
      <c r="BM249" s="191" t="s">
        <v>436</v>
      </c>
    </row>
    <row r="250" spans="1:47" s="2" customFormat="1" ht="11.25">
      <c r="A250" s="36"/>
      <c r="B250" s="37"/>
      <c r="C250" s="38"/>
      <c r="D250" s="193" t="s">
        <v>152</v>
      </c>
      <c r="E250" s="38"/>
      <c r="F250" s="194" t="s">
        <v>437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152</v>
      </c>
      <c r="AU250" s="19" t="s">
        <v>83</v>
      </c>
    </row>
    <row r="251" spans="1:65" s="2" customFormat="1" ht="49.15" customHeight="1">
      <c r="A251" s="36"/>
      <c r="B251" s="37"/>
      <c r="C251" s="180" t="s">
        <v>438</v>
      </c>
      <c r="D251" s="180" t="s">
        <v>145</v>
      </c>
      <c r="E251" s="181" t="s">
        <v>439</v>
      </c>
      <c r="F251" s="182" t="s">
        <v>440</v>
      </c>
      <c r="G251" s="183" t="s">
        <v>312</v>
      </c>
      <c r="H251" s="230"/>
      <c r="I251" s="185"/>
      <c r="J251" s="186">
        <f>ROUND(I251*H251,2)</f>
        <v>0</v>
      </c>
      <c r="K251" s="182" t="s">
        <v>149</v>
      </c>
      <c r="L251" s="41"/>
      <c r="M251" s="187" t="s">
        <v>19</v>
      </c>
      <c r="N251" s="188" t="s">
        <v>45</v>
      </c>
      <c r="O251" s="66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244</v>
      </c>
      <c r="AT251" s="191" t="s">
        <v>145</v>
      </c>
      <c r="AU251" s="191" t="s">
        <v>83</v>
      </c>
      <c r="AY251" s="19" t="s">
        <v>142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81</v>
      </c>
      <c r="BK251" s="192">
        <f>ROUND(I251*H251,2)</f>
        <v>0</v>
      </c>
      <c r="BL251" s="19" t="s">
        <v>244</v>
      </c>
      <c r="BM251" s="191" t="s">
        <v>441</v>
      </c>
    </row>
    <row r="252" spans="1:47" s="2" customFormat="1" ht="11.25">
      <c r="A252" s="36"/>
      <c r="B252" s="37"/>
      <c r="C252" s="38"/>
      <c r="D252" s="193" t="s">
        <v>152</v>
      </c>
      <c r="E252" s="38"/>
      <c r="F252" s="194" t="s">
        <v>442</v>
      </c>
      <c r="G252" s="38"/>
      <c r="H252" s="38"/>
      <c r="I252" s="195"/>
      <c r="J252" s="38"/>
      <c r="K252" s="38"/>
      <c r="L252" s="41"/>
      <c r="M252" s="196"/>
      <c r="N252" s="197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152</v>
      </c>
      <c r="AU252" s="19" t="s">
        <v>83</v>
      </c>
    </row>
    <row r="253" spans="2:63" s="12" customFormat="1" ht="22.9" customHeight="1">
      <c r="B253" s="164"/>
      <c r="C253" s="165"/>
      <c r="D253" s="166" t="s">
        <v>73</v>
      </c>
      <c r="E253" s="178" t="s">
        <v>443</v>
      </c>
      <c r="F253" s="178" t="s">
        <v>444</v>
      </c>
      <c r="G253" s="165"/>
      <c r="H253" s="165"/>
      <c r="I253" s="168"/>
      <c r="J253" s="179">
        <f>BK253</f>
        <v>0</v>
      </c>
      <c r="K253" s="165"/>
      <c r="L253" s="170"/>
      <c r="M253" s="171"/>
      <c r="N253" s="172"/>
      <c r="O253" s="172"/>
      <c r="P253" s="173">
        <f>SUM(P254:P292)</f>
        <v>0</v>
      </c>
      <c r="Q253" s="172"/>
      <c r="R253" s="173">
        <f>SUM(R254:R292)</f>
        <v>1.13356177</v>
      </c>
      <c r="S253" s="172"/>
      <c r="T253" s="174">
        <f>SUM(T254:T292)</f>
        <v>3.8238</v>
      </c>
      <c r="AR253" s="175" t="s">
        <v>83</v>
      </c>
      <c r="AT253" s="176" t="s">
        <v>73</v>
      </c>
      <c r="AU253" s="176" t="s">
        <v>81</v>
      </c>
      <c r="AY253" s="175" t="s">
        <v>142</v>
      </c>
      <c r="BK253" s="177">
        <f>SUM(BK254:BK292)</f>
        <v>0</v>
      </c>
    </row>
    <row r="254" spans="1:65" s="2" customFormat="1" ht="33" customHeight="1">
      <c r="A254" s="36"/>
      <c r="B254" s="37"/>
      <c r="C254" s="180" t="s">
        <v>445</v>
      </c>
      <c r="D254" s="180" t="s">
        <v>145</v>
      </c>
      <c r="E254" s="181" t="s">
        <v>446</v>
      </c>
      <c r="F254" s="182" t="s">
        <v>447</v>
      </c>
      <c r="G254" s="183" t="s">
        <v>148</v>
      </c>
      <c r="H254" s="184">
        <v>37.944</v>
      </c>
      <c r="I254" s="185"/>
      <c r="J254" s="186">
        <f>ROUND(I254*H254,2)</f>
        <v>0</v>
      </c>
      <c r="K254" s="182" t="s">
        <v>149</v>
      </c>
      <c r="L254" s="41"/>
      <c r="M254" s="187" t="s">
        <v>19</v>
      </c>
      <c r="N254" s="188" t="s">
        <v>45</v>
      </c>
      <c r="O254" s="66"/>
      <c r="P254" s="189">
        <f>O254*H254</f>
        <v>0</v>
      </c>
      <c r="Q254" s="189">
        <v>0</v>
      </c>
      <c r="R254" s="189">
        <f>Q254*H254</f>
        <v>0</v>
      </c>
      <c r="S254" s="189">
        <v>0.04</v>
      </c>
      <c r="T254" s="190">
        <f>S254*H254</f>
        <v>1.5177600000000002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244</v>
      </c>
      <c r="AT254" s="191" t="s">
        <v>145</v>
      </c>
      <c r="AU254" s="191" t="s">
        <v>83</v>
      </c>
      <c r="AY254" s="19" t="s">
        <v>142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81</v>
      </c>
      <c r="BK254" s="192">
        <f>ROUND(I254*H254,2)</f>
        <v>0</v>
      </c>
      <c r="BL254" s="19" t="s">
        <v>244</v>
      </c>
      <c r="BM254" s="191" t="s">
        <v>448</v>
      </c>
    </row>
    <row r="255" spans="1:47" s="2" customFormat="1" ht="11.25">
      <c r="A255" s="36"/>
      <c r="B255" s="37"/>
      <c r="C255" s="38"/>
      <c r="D255" s="193" t="s">
        <v>152</v>
      </c>
      <c r="E255" s="38"/>
      <c r="F255" s="194" t="s">
        <v>449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152</v>
      </c>
      <c r="AU255" s="19" t="s">
        <v>83</v>
      </c>
    </row>
    <row r="256" spans="1:65" s="2" customFormat="1" ht="33" customHeight="1">
      <c r="A256" s="36"/>
      <c r="B256" s="37"/>
      <c r="C256" s="180" t="s">
        <v>450</v>
      </c>
      <c r="D256" s="180" t="s">
        <v>145</v>
      </c>
      <c r="E256" s="181" t="s">
        <v>451</v>
      </c>
      <c r="F256" s="182" t="s">
        <v>452</v>
      </c>
      <c r="G256" s="183" t="s">
        <v>148</v>
      </c>
      <c r="H256" s="184">
        <v>23.569</v>
      </c>
      <c r="I256" s="185"/>
      <c r="J256" s="186">
        <f>ROUND(I256*H256,2)</f>
        <v>0</v>
      </c>
      <c r="K256" s="182" t="s">
        <v>149</v>
      </c>
      <c r="L256" s="41"/>
      <c r="M256" s="187" t="s">
        <v>19</v>
      </c>
      <c r="N256" s="188" t="s">
        <v>45</v>
      </c>
      <c r="O256" s="66"/>
      <c r="P256" s="189">
        <f>O256*H256</f>
        <v>0</v>
      </c>
      <c r="Q256" s="189">
        <v>0.00013</v>
      </c>
      <c r="R256" s="189">
        <f>Q256*H256</f>
        <v>0.0030639699999999996</v>
      </c>
      <c r="S256" s="189">
        <v>0</v>
      </c>
      <c r="T256" s="19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244</v>
      </c>
      <c r="AT256" s="191" t="s">
        <v>145</v>
      </c>
      <c r="AU256" s="191" t="s">
        <v>83</v>
      </c>
      <c r="AY256" s="19" t="s">
        <v>142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81</v>
      </c>
      <c r="BK256" s="192">
        <f>ROUND(I256*H256,2)</f>
        <v>0</v>
      </c>
      <c r="BL256" s="19" t="s">
        <v>244</v>
      </c>
      <c r="BM256" s="191" t="s">
        <v>453</v>
      </c>
    </row>
    <row r="257" spans="1:47" s="2" customFormat="1" ht="11.25">
      <c r="A257" s="36"/>
      <c r="B257" s="37"/>
      <c r="C257" s="38"/>
      <c r="D257" s="193" t="s">
        <v>152</v>
      </c>
      <c r="E257" s="38"/>
      <c r="F257" s="194" t="s">
        <v>454</v>
      </c>
      <c r="G257" s="38"/>
      <c r="H257" s="38"/>
      <c r="I257" s="195"/>
      <c r="J257" s="38"/>
      <c r="K257" s="38"/>
      <c r="L257" s="41"/>
      <c r="M257" s="196"/>
      <c r="N257" s="197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152</v>
      </c>
      <c r="AU257" s="19" t="s">
        <v>83</v>
      </c>
    </row>
    <row r="258" spans="2:51" s="14" customFormat="1" ht="11.25">
      <c r="B258" s="210"/>
      <c r="C258" s="211"/>
      <c r="D258" s="200" t="s">
        <v>158</v>
      </c>
      <c r="E258" s="212" t="s">
        <v>19</v>
      </c>
      <c r="F258" s="213" t="s">
        <v>455</v>
      </c>
      <c r="G258" s="211"/>
      <c r="H258" s="212" t="s">
        <v>19</v>
      </c>
      <c r="I258" s="214"/>
      <c r="J258" s="211"/>
      <c r="K258" s="211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158</v>
      </c>
      <c r="AU258" s="219" t="s">
        <v>83</v>
      </c>
      <c r="AV258" s="14" t="s">
        <v>81</v>
      </c>
      <c r="AW258" s="14" t="s">
        <v>35</v>
      </c>
      <c r="AX258" s="14" t="s">
        <v>74</v>
      </c>
      <c r="AY258" s="219" t="s">
        <v>142</v>
      </c>
    </row>
    <row r="259" spans="2:51" s="13" customFormat="1" ht="11.25">
      <c r="B259" s="198"/>
      <c r="C259" s="199"/>
      <c r="D259" s="200" t="s">
        <v>158</v>
      </c>
      <c r="E259" s="201" t="s">
        <v>19</v>
      </c>
      <c r="F259" s="202" t="s">
        <v>456</v>
      </c>
      <c r="G259" s="199"/>
      <c r="H259" s="203">
        <v>23.569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158</v>
      </c>
      <c r="AU259" s="209" t="s">
        <v>83</v>
      </c>
      <c r="AV259" s="13" t="s">
        <v>83</v>
      </c>
      <c r="AW259" s="13" t="s">
        <v>35</v>
      </c>
      <c r="AX259" s="13" t="s">
        <v>74</v>
      </c>
      <c r="AY259" s="209" t="s">
        <v>142</v>
      </c>
    </row>
    <row r="260" spans="1:65" s="2" customFormat="1" ht="16.5" customHeight="1">
      <c r="A260" s="36"/>
      <c r="B260" s="37"/>
      <c r="C260" s="220" t="s">
        <v>457</v>
      </c>
      <c r="D260" s="220" t="s">
        <v>212</v>
      </c>
      <c r="E260" s="221" t="s">
        <v>458</v>
      </c>
      <c r="F260" s="222" t="s">
        <v>459</v>
      </c>
      <c r="G260" s="223" t="s">
        <v>148</v>
      </c>
      <c r="H260" s="224">
        <v>25.926</v>
      </c>
      <c r="I260" s="225"/>
      <c r="J260" s="226">
        <f>ROUND(I260*H260,2)</f>
        <v>0</v>
      </c>
      <c r="K260" s="222" t="s">
        <v>19</v>
      </c>
      <c r="L260" s="227"/>
      <c r="M260" s="228" t="s">
        <v>19</v>
      </c>
      <c r="N260" s="229" t="s">
        <v>45</v>
      </c>
      <c r="O260" s="66"/>
      <c r="P260" s="189">
        <f>O260*H260</f>
        <v>0</v>
      </c>
      <c r="Q260" s="189">
        <v>0.008</v>
      </c>
      <c r="R260" s="189">
        <f>Q260*H260</f>
        <v>0.20740799999999998</v>
      </c>
      <c r="S260" s="189">
        <v>0</v>
      </c>
      <c r="T260" s="19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307</v>
      </c>
      <c r="AT260" s="191" t="s">
        <v>212</v>
      </c>
      <c r="AU260" s="191" t="s">
        <v>83</v>
      </c>
      <c r="AY260" s="19" t="s">
        <v>142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81</v>
      </c>
      <c r="BK260" s="192">
        <f>ROUND(I260*H260,2)</f>
        <v>0</v>
      </c>
      <c r="BL260" s="19" t="s">
        <v>244</v>
      </c>
      <c r="BM260" s="191" t="s">
        <v>460</v>
      </c>
    </row>
    <row r="261" spans="2:51" s="13" customFormat="1" ht="11.25">
      <c r="B261" s="198"/>
      <c r="C261" s="199"/>
      <c r="D261" s="200" t="s">
        <v>158</v>
      </c>
      <c r="E261" s="199"/>
      <c r="F261" s="202" t="s">
        <v>461</v>
      </c>
      <c r="G261" s="199"/>
      <c r="H261" s="203">
        <v>25.926</v>
      </c>
      <c r="I261" s="204"/>
      <c r="J261" s="199"/>
      <c r="K261" s="199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158</v>
      </c>
      <c r="AU261" s="209" t="s">
        <v>83</v>
      </c>
      <c r="AV261" s="13" t="s">
        <v>83</v>
      </c>
      <c r="AW261" s="13" t="s">
        <v>4</v>
      </c>
      <c r="AX261" s="13" t="s">
        <v>81</v>
      </c>
      <c r="AY261" s="209" t="s">
        <v>142</v>
      </c>
    </row>
    <row r="262" spans="1:65" s="2" customFormat="1" ht="16.5" customHeight="1">
      <c r="A262" s="36"/>
      <c r="B262" s="37"/>
      <c r="C262" s="180" t="s">
        <v>462</v>
      </c>
      <c r="D262" s="180" t="s">
        <v>145</v>
      </c>
      <c r="E262" s="181" t="s">
        <v>463</v>
      </c>
      <c r="F262" s="182" t="s">
        <v>464</v>
      </c>
      <c r="G262" s="183" t="s">
        <v>148</v>
      </c>
      <c r="H262" s="184">
        <v>426.79</v>
      </c>
      <c r="I262" s="185"/>
      <c r="J262" s="186">
        <f>ROUND(I262*H262,2)</f>
        <v>0</v>
      </c>
      <c r="K262" s="182" t="s">
        <v>149</v>
      </c>
      <c r="L262" s="41"/>
      <c r="M262" s="187" t="s">
        <v>19</v>
      </c>
      <c r="N262" s="188" t="s">
        <v>45</v>
      </c>
      <c r="O262" s="66"/>
      <c r="P262" s="189">
        <f>O262*H262</f>
        <v>0</v>
      </c>
      <c r="Q262" s="189">
        <v>0</v>
      </c>
      <c r="R262" s="189">
        <f>Q262*H262</f>
        <v>0</v>
      </c>
      <c r="S262" s="189">
        <v>0.004</v>
      </c>
      <c r="T262" s="190">
        <f>S262*H262</f>
        <v>1.70716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244</v>
      </c>
      <c r="AT262" s="191" t="s">
        <v>145</v>
      </c>
      <c r="AU262" s="191" t="s">
        <v>83</v>
      </c>
      <c r="AY262" s="19" t="s">
        <v>142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81</v>
      </c>
      <c r="BK262" s="192">
        <f>ROUND(I262*H262,2)</f>
        <v>0</v>
      </c>
      <c r="BL262" s="19" t="s">
        <v>244</v>
      </c>
      <c r="BM262" s="191" t="s">
        <v>465</v>
      </c>
    </row>
    <row r="263" spans="1:47" s="2" customFormat="1" ht="11.25">
      <c r="A263" s="36"/>
      <c r="B263" s="37"/>
      <c r="C263" s="38"/>
      <c r="D263" s="193" t="s">
        <v>152</v>
      </c>
      <c r="E263" s="38"/>
      <c r="F263" s="194" t="s">
        <v>466</v>
      </c>
      <c r="G263" s="38"/>
      <c r="H263" s="38"/>
      <c r="I263" s="195"/>
      <c r="J263" s="38"/>
      <c r="K263" s="38"/>
      <c r="L263" s="41"/>
      <c r="M263" s="196"/>
      <c r="N263" s="19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152</v>
      </c>
      <c r="AU263" s="19" t="s">
        <v>83</v>
      </c>
    </row>
    <row r="264" spans="2:51" s="14" customFormat="1" ht="11.25">
      <c r="B264" s="210"/>
      <c r="C264" s="211"/>
      <c r="D264" s="200" t="s">
        <v>158</v>
      </c>
      <c r="E264" s="212" t="s">
        <v>19</v>
      </c>
      <c r="F264" s="213" t="s">
        <v>467</v>
      </c>
      <c r="G264" s="211"/>
      <c r="H264" s="212" t="s">
        <v>19</v>
      </c>
      <c r="I264" s="214"/>
      <c r="J264" s="211"/>
      <c r="K264" s="211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158</v>
      </c>
      <c r="AU264" s="219" t="s">
        <v>83</v>
      </c>
      <c r="AV264" s="14" t="s">
        <v>81</v>
      </c>
      <c r="AW264" s="14" t="s">
        <v>35</v>
      </c>
      <c r="AX264" s="14" t="s">
        <v>74</v>
      </c>
      <c r="AY264" s="219" t="s">
        <v>142</v>
      </c>
    </row>
    <row r="265" spans="2:51" s="13" customFormat="1" ht="11.25">
      <c r="B265" s="198"/>
      <c r="C265" s="199"/>
      <c r="D265" s="200" t="s">
        <v>158</v>
      </c>
      <c r="E265" s="201" t="s">
        <v>19</v>
      </c>
      <c r="F265" s="202" t="s">
        <v>468</v>
      </c>
      <c r="G265" s="199"/>
      <c r="H265" s="203">
        <v>284.44</v>
      </c>
      <c r="I265" s="204"/>
      <c r="J265" s="199"/>
      <c r="K265" s="199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158</v>
      </c>
      <c r="AU265" s="209" t="s">
        <v>83</v>
      </c>
      <c r="AV265" s="13" t="s">
        <v>83</v>
      </c>
      <c r="AW265" s="13" t="s">
        <v>35</v>
      </c>
      <c r="AX265" s="13" t="s">
        <v>74</v>
      </c>
      <c r="AY265" s="209" t="s">
        <v>142</v>
      </c>
    </row>
    <row r="266" spans="2:51" s="13" customFormat="1" ht="11.25">
      <c r="B266" s="198"/>
      <c r="C266" s="199"/>
      <c r="D266" s="200" t="s">
        <v>158</v>
      </c>
      <c r="E266" s="201" t="s">
        <v>19</v>
      </c>
      <c r="F266" s="202" t="s">
        <v>469</v>
      </c>
      <c r="G266" s="199"/>
      <c r="H266" s="203">
        <v>43.95</v>
      </c>
      <c r="I266" s="204"/>
      <c r="J266" s="199"/>
      <c r="K266" s="199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158</v>
      </c>
      <c r="AU266" s="209" t="s">
        <v>83</v>
      </c>
      <c r="AV266" s="13" t="s">
        <v>83</v>
      </c>
      <c r="AW266" s="13" t="s">
        <v>35</v>
      </c>
      <c r="AX266" s="13" t="s">
        <v>74</v>
      </c>
      <c r="AY266" s="209" t="s">
        <v>142</v>
      </c>
    </row>
    <row r="267" spans="2:51" s="13" customFormat="1" ht="11.25">
      <c r="B267" s="198"/>
      <c r="C267" s="199"/>
      <c r="D267" s="200" t="s">
        <v>158</v>
      </c>
      <c r="E267" s="201" t="s">
        <v>19</v>
      </c>
      <c r="F267" s="202" t="s">
        <v>470</v>
      </c>
      <c r="G267" s="199"/>
      <c r="H267" s="203">
        <v>77.16</v>
      </c>
      <c r="I267" s="204"/>
      <c r="J267" s="199"/>
      <c r="K267" s="199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158</v>
      </c>
      <c r="AU267" s="209" t="s">
        <v>83</v>
      </c>
      <c r="AV267" s="13" t="s">
        <v>83</v>
      </c>
      <c r="AW267" s="13" t="s">
        <v>35</v>
      </c>
      <c r="AX267" s="13" t="s">
        <v>74</v>
      </c>
      <c r="AY267" s="209" t="s">
        <v>142</v>
      </c>
    </row>
    <row r="268" spans="2:51" s="13" customFormat="1" ht="11.25">
      <c r="B268" s="198"/>
      <c r="C268" s="199"/>
      <c r="D268" s="200" t="s">
        <v>158</v>
      </c>
      <c r="E268" s="201" t="s">
        <v>19</v>
      </c>
      <c r="F268" s="202" t="s">
        <v>471</v>
      </c>
      <c r="G268" s="199"/>
      <c r="H268" s="203">
        <v>21.24</v>
      </c>
      <c r="I268" s="204"/>
      <c r="J268" s="199"/>
      <c r="K268" s="199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158</v>
      </c>
      <c r="AU268" s="209" t="s">
        <v>83</v>
      </c>
      <c r="AV268" s="13" t="s">
        <v>83</v>
      </c>
      <c r="AW268" s="13" t="s">
        <v>35</v>
      </c>
      <c r="AX268" s="13" t="s">
        <v>74</v>
      </c>
      <c r="AY268" s="209" t="s">
        <v>142</v>
      </c>
    </row>
    <row r="269" spans="1:65" s="2" customFormat="1" ht="16.5" customHeight="1">
      <c r="A269" s="36"/>
      <c r="B269" s="37"/>
      <c r="C269" s="180" t="s">
        <v>472</v>
      </c>
      <c r="D269" s="180" t="s">
        <v>145</v>
      </c>
      <c r="E269" s="181" t="s">
        <v>473</v>
      </c>
      <c r="F269" s="182" t="s">
        <v>474</v>
      </c>
      <c r="G269" s="183" t="s">
        <v>148</v>
      </c>
      <c r="H269" s="184">
        <v>284.44</v>
      </c>
      <c r="I269" s="185"/>
      <c r="J269" s="186">
        <f>ROUND(I269*H269,2)</f>
        <v>0</v>
      </c>
      <c r="K269" s="182" t="s">
        <v>149</v>
      </c>
      <c r="L269" s="41"/>
      <c r="M269" s="187" t="s">
        <v>19</v>
      </c>
      <c r="N269" s="188" t="s">
        <v>45</v>
      </c>
      <c r="O269" s="66"/>
      <c r="P269" s="189">
        <f>O269*H269</f>
        <v>0</v>
      </c>
      <c r="Q269" s="189">
        <v>0</v>
      </c>
      <c r="R269" s="189">
        <f>Q269*H269</f>
        <v>0</v>
      </c>
      <c r="S269" s="189">
        <v>0.002</v>
      </c>
      <c r="T269" s="190">
        <f>S269*H269</f>
        <v>0.56888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244</v>
      </c>
      <c r="AT269" s="191" t="s">
        <v>145</v>
      </c>
      <c r="AU269" s="191" t="s">
        <v>83</v>
      </c>
      <c r="AY269" s="19" t="s">
        <v>142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81</v>
      </c>
      <c r="BK269" s="192">
        <f>ROUND(I269*H269,2)</f>
        <v>0</v>
      </c>
      <c r="BL269" s="19" t="s">
        <v>244</v>
      </c>
      <c r="BM269" s="191" t="s">
        <v>475</v>
      </c>
    </row>
    <row r="270" spans="1:47" s="2" customFormat="1" ht="11.25">
      <c r="A270" s="36"/>
      <c r="B270" s="37"/>
      <c r="C270" s="38"/>
      <c r="D270" s="193" t="s">
        <v>152</v>
      </c>
      <c r="E270" s="38"/>
      <c r="F270" s="194" t="s">
        <v>476</v>
      </c>
      <c r="G270" s="38"/>
      <c r="H270" s="38"/>
      <c r="I270" s="195"/>
      <c r="J270" s="38"/>
      <c r="K270" s="38"/>
      <c r="L270" s="41"/>
      <c r="M270" s="196"/>
      <c r="N270" s="197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152</v>
      </c>
      <c r="AU270" s="19" t="s">
        <v>83</v>
      </c>
    </row>
    <row r="271" spans="1:65" s="2" customFormat="1" ht="24.2" customHeight="1">
      <c r="A271" s="36"/>
      <c r="B271" s="37"/>
      <c r="C271" s="180" t="s">
        <v>477</v>
      </c>
      <c r="D271" s="180" t="s">
        <v>145</v>
      </c>
      <c r="E271" s="181" t="s">
        <v>478</v>
      </c>
      <c r="F271" s="182" t="s">
        <v>479</v>
      </c>
      <c r="G271" s="183" t="s">
        <v>176</v>
      </c>
      <c r="H271" s="184">
        <v>2</v>
      </c>
      <c r="I271" s="185"/>
      <c r="J271" s="186">
        <f>ROUND(I271*H271,2)</f>
        <v>0</v>
      </c>
      <c r="K271" s="182" t="s">
        <v>149</v>
      </c>
      <c r="L271" s="41"/>
      <c r="M271" s="187" t="s">
        <v>19</v>
      </c>
      <c r="N271" s="188" t="s">
        <v>45</v>
      </c>
      <c r="O271" s="66"/>
      <c r="P271" s="189">
        <f>O271*H271</f>
        <v>0</v>
      </c>
      <c r="Q271" s="189">
        <v>0</v>
      </c>
      <c r="R271" s="189">
        <f>Q271*H271</f>
        <v>0</v>
      </c>
      <c r="S271" s="189">
        <v>0.015</v>
      </c>
      <c r="T271" s="190">
        <f>S271*H271</f>
        <v>0.03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1" t="s">
        <v>244</v>
      </c>
      <c r="AT271" s="191" t="s">
        <v>145</v>
      </c>
      <c r="AU271" s="191" t="s">
        <v>83</v>
      </c>
      <c r="AY271" s="19" t="s">
        <v>142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81</v>
      </c>
      <c r="BK271" s="192">
        <f>ROUND(I271*H271,2)</f>
        <v>0</v>
      </c>
      <c r="BL271" s="19" t="s">
        <v>244</v>
      </c>
      <c r="BM271" s="191" t="s">
        <v>480</v>
      </c>
    </row>
    <row r="272" spans="1:47" s="2" customFormat="1" ht="11.25">
      <c r="A272" s="36"/>
      <c r="B272" s="37"/>
      <c r="C272" s="38"/>
      <c r="D272" s="193" t="s">
        <v>152</v>
      </c>
      <c r="E272" s="38"/>
      <c r="F272" s="194" t="s">
        <v>481</v>
      </c>
      <c r="G272" s="38"/>
      <c r="H272" s="38"/>
      <c r="I272" s="195"/>
      <c r="J272" s="38"/>
      <c r="K272" s="38"/>
      <c r="L272" s="41"/>
      <c r="M272" s="196"/>
      <c r="N272" s="197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152</v>
      </c>
      <c r="AU272" s="19" t="s">
        <v>83</v>
      </c>
    </row>
    <row r="273" spans="1:65" s="2" customFormat="1" ht="37.9" customHeight="1">
      <c r="A273" s="36"/>
      <c r="B273" s="37"/>
      <c r="C273" s="180" t="s">
        <v>482</v>
      </c>
      <c r="D273" s="180" t="s">
        <v>145</v>
      </c>
      <c r="E273" s="181" t="s">
        <v>483</v>
      </c>
      <c r="F273" s="182" t="s">
        <v>484</v>
      </c>
      <c r="G273" s="183" t="s">
        <v>148</v>
      </c>
      <c r="H273" s="184">
        <v>0.27</v>
      </c>
      <c r="I273" s="185"/>
      <c r="J273" s="186">
        <f>ROUND(I273*H273,2)</f>
        <v>0</v>
      </c>
      <c r="K273" s="182" t="s">
        <v>149</v>
      </c>
      <c r="L273" s="41"/>
      <c r="M273" s="187" t="s">
        <v>19</v>
      </c>
      <c r="N273" s="188" t="s">
        <v>45</v>
      </c>
      <c r="O273" s="66"/>
      <c r="P273" s="189">
        <f>O273*H273</f>
        <v>0</v>
      </c>
      <c r="Q273" s="189">
        <v>0.00013</v>
      </c>
      <c r="R273" s="189">
        <f>Q273*H273</f>
        <v>3.51E-05</v>
      </c>
      <c r="S273" s="189">
        <v>0</v>
      </c>
      <c r="T273" s="19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244</v>
      </c>
      <c r="AT273" s="191" t="s">
        <v>145</v>
      </c>
      <c r="AU273" s="191" t="s">
        <v>83</v>
      </c>
      <c r="AY273" s="19" t="s">
        <v>142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81</v>
      </c>
      <c r="BK273" s="192">
        <f>ROUND(I273*H273,2)</f>
        <v>0</v>
      </c>
      <c r="BL273" s="19" t="s">
        <v>244</v>
      </c>
      <c r="BM273" s="191" t="s">
        <v>485</v>
      </c>
    </row>
    <row r="274" spans="1:47" s="2" customFormat="1" ht="11.25">
      <c r="A274" s="36"/>
      <c r="B274" s="37"/>
      <c r="C274" s="38"/>
      <c r="D274" s="193" t="s">
        <v>152</v>
      </c>
      <c r="E274" s="38"/>
      <c r="F274" s="194" t="s">
        <v>486</v>
      </c>
      <c r="G274" s="38"/>
      <c r="H274" s="38"/>
      <c r="I274" s="195"/>
      <c r="J274" s="38"/>
      <c r="K274" s="38"/>
      <c r="L274" s="41"/>
      <c r="M274" s="196"/>
      <c r="N274" s="197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152</v>
      </c>
      <c r="AU274" s="19" t="s">
        <v>83</v>
      </c>
    </row>
    <row r="275" spans="2:51" s="13" customFormat="1" ht="11.25">
      <c r="B275" s="198"/>
      <c r="C275" s="199"/>
      <c r="D275" s="200" t="s">
        <v>158</v>
      </c>
      <c r="E275" s="201" t="s">
        <v>19</v>
      </c>
      <c r="F275" s="202" t="s">
        <v>487</v>
      </c>
      <c r="G275" s="199"/>
      <c r="H275" s="203">
        <v>0.27</v>
      </c>
      <c r="I275" s="204"/>
      <c r="J275" s="199"/>
      <c r="K275" s="199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158</v>
      </c>
      <c r="AU275" s="209" t="s">
        <v>83</v>
      </c>
      <c r="AV275" s="13" t="s">
        <v>83</v>
      </c>
      <c r="AW275" s="13" t="s">
        <v>35</v>
      </c>
      <c r="AX275" s="13" t="s">
        <v>74</v>
      </c>
      <c r="AY275" s="209" t="s">
        <v>142</v>
      </c>
    </row>
    <row r="276" spans="1:65" s="2" customFormat="1" ht="16.5" customHeight="1">
      <c r="A276" s="36"/>
      <c r="B276" s="37"/>
      <c r="C276" s="220" t="s">
        <v>488</v>
      </c>
      <c r="D276" s="220" t="s">
        <v>212</v>
      </c>
      <c r="E276" s="221" t="s">
        <v>489</v>
      </c>
      <c r="F276" s="222" t="s">
        <v>490</v>
      </c>
      <c r="G276" s="223" t="s">
        <v>176</v>
      </c>
      <c r="H276" s="224">
        <v>3</v>
      </c>
      <c r="I276" s="225"/>
      <c r="J276" s="226">
        <f>ROUND(I276*H276,2)</f>
        <v>0</v>
      </c>
      <c r="K276" s="222" t="s">
        <v>149</v>
      </c>
      <c r="L276" s="227"/>
      <c r="M276" s="228" t="s">
        <v>19</v>
      </c>
      <c r="N276" s="229" t="s">
        <v>45</v>
      </c>
      <c r="O276" s="66"/>
      <c r="P276" s="189">
        <f>O276*H276</f>
        <v>0</v>
      </c>
      <c r="Q276" s="189">
        <v>0.00109</v>
      </c>
      <c r="R276" s="189">
        <f>Q276*H276</f>
        <v>0.0032700000000000003</v>
      </c>
      <c r="S276" s="189">
        <v>0</v>
      </c>
      <c r="T276" s="19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1" t="s">
        <v>307</v>
      </c>
      <c r="AT276" s="191" t="s">
        <v>212</v>
      </c>
      <c r="AU276" s="191" t="s">
        <v>83</v>
      </c>
      <c r="AY276" s="19" t="s">
        <v>142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81</v>
      </c>
      <c r="BK276" s="192">
        <f>ROUND(I276*H276,2)</f>
        <v>0</v>
      </c>
      <c r="BL276" s="19" t="s">
        <v>244</v>
      </c>
      <c r="BM276" s="191" t="s">
        <v>491</v>
      </c>
    </row>
    <row r="277" spans="1:65" s="2" customFormat="1" ht="24.2" customHeight="1">
      <c r="A277" s="36"/>
      <c r="B277" s="37"/>
      <c r="C277" s="180" t="s">
        <v>492</v>
      </c>
      <c r="D277" s="180" t="s">
        <v>145</v>
      </c>
      <c r="E277" s="181" t="s">
        <v>493</v>
      </c>
      <c r="F277" s="182" t="s">
        <v>494</v>
      </c>
      <c r="G277" s="183" t="s">
        <v>176</v>
      </c>
      <c r="H277" s="184">
        <v>4</v>
      </c>
      <c r="I277" s="185"/>
      <c r="J277" s="186">
        <f>ROUND(I277*H277,2)</f>
        <v>0</v>
      </c>
      <c r="K277" s="182" t="s">
        <v>149</v>
      </c>
      <c r="L277" s="41"/>
      <c r="M277" s="187" t="s">
        <v>19</v>
      </c>
      <c r="N277" s="188" t="s">
        <v>45</v>
      </c>
      <c r="O277" s="66"/>
      <c r="P277" s="189">
        <f>O277*H277</f>
        <v>0</v>
      </c>
      <c r="Q277" s="189">
        <v>0</v>
      </c>
      <c r="R277" s="189">
        <f>Q277*H277</f>
        <v>0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244</v>
      </c>
      <c r="AT277" s="191" t="s">
        <v>145</v>
      </c>
      <c r="AU277" s="191" t="s">
        <v>83</v>
      </c>
      <c r="AY277" s="19" t="s">
        <v>142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81</v>
      </c>
      <c r="BK277" s="192">
        <f>ROUND(I277*H277,2)</f>
        <v>0</v>
      </c>
      <c r="BL277" s="19" t="s">
        <v>244</v>
      </c>
      <c r="BM277" s="191" t="s">
        <v>495</v>
      </c>
    </row>
    <row r="278" spans="1:47" s="2" customFormat="1" ht="11.25">
      <c r="A278" s="36"/>
      <c r="B278" s="37"/>
      <c r="C278" s="38"/>
      <c r="D278" s="193" t="s">
        <v>152</v>
      </c>
      <c r="E278" s="38"/>
      <c r="F278" s="194" t="s">
        <v>496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152</v>
      </c>
      <c r="AU278" s="19" t="s">
        <v>83</v>
      </c>
    </row>
    <row r="279" spans="1:65" s="2" customFormat="1" ht="24.2" customHeight="1">
      <c r="A279" s="36"/>
      <c r="B279" s="37"/>
      <c r="C279" s="180" t="s">
        <v>497</v>
      </c>
      <c r="D279" s="180" t="s">
        <v>145</v>
      </c>
      <c r="E279" s="181" t="s">
        <v>498</v>
      </c>
      <c r="F279" s="182" t="s">
        <v>499</v>
      </c>
      <c r="G279" s="183" t="s">
        <v>500</v>
      </c>
      <c r="H279" s="184">
        <v>36.651</v>
      </c>
      <c r="I279" s="185"/>
      <c r="J279" s="186">
        <f>ROUND(I279*H279,2)</f>
        <v>0</v>
      </c>
      <c r="K279" s="182" t="s">
        <v>149</v>
      </c>
      <c r="L279" s="41"/>
      <c r="M279" s="187" t="s">
        <v>19</v>
      </c>
      <c r="N279" s="188" t="s">
        <v>45</v>
      </c>
      <c r="O279" s="66"/>
      <c r="P279" s="189">
        <f>O279*H279</f>
        <v>0</v>
      </c>
      <c r="Q279" s="189">
        <v>5E-05</v>
      </c>
      <c r="R279" s="189">
        <f>Q279*H279</f>
        <v>0.0018325500000000003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244</v>
      </c>
      <c r="AT279" s="191" t="s">
        <v>145</v>
      </c>
      <c r="AU279" s="191" t="s">
        <v>83</v>
      </c>
      <c r="AY279" s="19" t="s">
        <v>142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81</v>
      </c>
      <c r="BK279" s="192">
        <f>ROUND(I279*H279,2)</f>
        <v>0</v>
      </c>
      <c r="BL279" s="19" t="s">
        <v>244</v>
      </c>
      <c r="BM279" s="191" t="s">
        <v>501</v>
      </c>
    </row>
    <row r="280" spans="1:47" s="2" customFormat="1" ht="11.25">
      <c r="A280" s="36"/>
      <c r="B280" s="37"/>
      <c r="C280" s="38"/>
      <c r="D280" s="193" t="s">
        <v>152</v>
      </c>
      <c r="E280" s="38"/>
      <c r="F280" s="194" t="s">
        <v>502</v>
      </c>
      <c r="G280" s="38"/>
      <c r="H280" s="38"/>
      <c r="I280" s="195"/>
      <c r="J280" s="38"/>
      <c r="K280" s="38"/>
      <c r="L280" s="41"/>
      <c r="M280" s="196"/>
      <c r="N280" s="197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152</v>
      </c>
      <c r="AU280" s="19" t="s">
        <v>83</v>
      </c>
    </row>
    <row r="281" spans="2:51" s="13" customFormat="1" ht="11.25">
      <c r="B281" s="198"/>
      <c r="C281" s="199"/>
      <c r="D281" s="200" t="s">
        <v>158</v>
      </c>
      <c r="E281" s="201" t="s">
        <v>19</v>
      </c>
      <c r="F281" s="202" t="s">
        <v>503</v>
      </c>
      <c r="G281" s="199"/>
      <c r="H281" s="203">
        <v>36.651</v>
      </c>
      <c r="I281" s="204"/>
      <c r="J281" s="199"/>
      <c r="K281" s="199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158</v>
      </c>
      <c r="AU281" s="209" t="s">
        <v>83</v>
      </c>
      <c r="AV281" s="13" t="s">
        <v>83</v>
      </c>
      <c r="AW281" s="13" t="s">
        <v>35</v>
      </c>
      <c r="AX281" s="13" t="s">
        <v>74</v>
      </c>
      <c r="AY281" s="209" t="s">
        <v>142</v>
      </c>
    </row>
    <row r="282" spans="1:65" s="2" customFormat="1" ht="24.2" customHeight="1">
      <c r="A282" s="36"/>
      <c r="B282" s="37"/>
      <c r="C282" s="180" t="s">
        <v>504</v>
      </c>
      <c r="D282" s="180" t="s">
        <v>145</v>
      </c>
      <c r="E282" s="181" t="s">
        <v>505</v>
      </c>
      <c r="F282" s="182" t="s">
        <v>506</v>
      </c>
      <c r="G282" s="183" t="s">
        <v>500</v>
      </c>
      <c r="H282" s="184">
        <v>839.043</v>
      </c>
      <c r="I282" s="185"/>
      <c r="J282" s="186">
        <f>ROUND(I282*H282,2)</f>
        <v>0</v>
      </c>
      <c r="K282" s="182" t="s">
        <v>149</v>
      </c>
      <c r="L282" s="41"/>
      <c r="M282" s="187" t="s">
        <v>19</v>
      </c>
      <c r="N282" s="188" t="s">
        <v>45</v>
      </c>
      <c r="O282" s="66"/>
      <c r="P282" s="189">
        <f>O282*H282</f>
        <v>0</v>
      </c>
      <c r="Q282" s="189">
        <v>5E-05</v>
      </c>
      <c r="R282" s="189">
        <f>Q282*H282</f>
        <v>0.04195215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244</v>
      </c>
      <c r="AT282" s="191" t="s">
        <v>145</v>
      </c>
      <c r="AU282" s="191" t="s">
        <v>83</v>
      </c>
      <c r="AY282" s="19" t="s">
        <v>142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81</v>
      </c>
      <c r="BK282" s="192">
        <f>ROUND(I282*H282,2)</f>
        <v>0</v>
      </c>
      <c r="BL282" s="19" t="s">
        <v>244</v>
      </c>
      <c r="BM282" s="191" t="s">
        <v>507</v>
      </c>
    </row>
    <row r="283" spans="1:47" s="2" customFormat="1" ht="11.25">
      <c r="A283" s="36"/>
      <c r="B283" s="37"/>
      <c r="C283" s="38"/>
      <c r="D283" s="193" t="s">
        <v>152</v>
      </c>
      <c r="E283" s="38"/>
      <c r="F283" s="194" t="s">
        <v>508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152</v>
      </c>
      <c r="AU283" s="19" t="s">
        <v>83</v>
      </c>
    </row>
    <row r="284" spans="2:51" s="14" customFormat="1" ht="11.25">
      <c r="B284" s="210"/>
      <c r="C284" s="211"/>
      <c r="D284" s="200" t="s">
        <v>158</v>
      </c>
      <c r="E284" s="212" t="s">
        <v>19</v>
      </c>
      <c r="F284" s="213" t="s">
        <v>509</v>
      </c>
      <c r="G284" s="211"/>
      <c r="H284" s="212" t="s">
        <v>19</v>
      </c>
      <c r="I284" s="214"/>
      <c r="J284" s="211"/>
      <c r="K284" s="211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158</v>
      </c>
      <c r="AU284" s="219" t="s">
        <v>83</v>
      </c>
      <c r="AV284" s="14" t="s">
        <v>81</v>
      </c>
      <c r="AW284" s="14" t="s">
        <v>35</v>
      </c>
      <c r="AX284" s="14" t="s">
        <v>74</v>
      </c>
      <c r="AY284" s="219" t="s">
        <v>142</v>
      </c>
    </row>
    <row r="285" spans="2:51" s="13" customFormat="1" ht="11.25">
      <c r="B285" s="198"/>
      <c r="C285" s="199"/>
      <c r="D285" s="200" t="s">
        <v>158</v>
      </c>
      <c r="E285" s="201" t="s">
        <v>19</v>
      </c>
      <c r="F285" s="202" t="s">
        <v>510</v>
      </c>
      <c r="G285" s="199"/>
      <c r="H285" s="203">
        <v>839.043</v>
      </c>
      <c r="I285" s="204"/>
      <c r="J285" s="199"/>
      <c r="K285" s="199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158</v>
      </c>
      <c r="AU285" s="209" t="s">
        <v>83</v>
      </c>
      <c r="AV285" s="13" t="s">
        <v>83</v>
      </c>
      <c r="AW285" s="13" t="s">
        <v>35</v>
      </c>
      <c r="AX285" s="13" t="s">
        <v>74</v>
      </c>
      <c r="AY285" s="209" t="s">
        <v>142</v>
      </c>
    </row>
    <row r="286" spans="1:65" s="2" customFormat="1" ht="24.2" customHeight="1">
      <c r="A286" s="36"/>
      <c r="B286" s="37"/>
      <c r="C286" s="220" t="s">
        <v>511</v>
      </c>
      <c r="D286" s="220" t="s">
        <v>212</v>
      </c>
      <c r="E286" s="221" t="s">
        <v>512</v>
      </c>
      <c r="F286" s="222" t="s">
        <v>513</v>
      </c>
      <c r="G286" s="223" t="s">
        <v>269</v>
      </c>
      <c r="H286" s="224">
        <v>0.876</v>
      </c>
      <c r="I286" s="225"/>
      <c r="J286" s="226">
        <f>ROUND(I286*H286,2)</f>
        <v>0</v>
      </c>
      <c r="K286" s="222" t="s">
        <v>149</v>
      </c>
      <c r="L286" s="227"/>
      <c r="M286" s="228" t="s">
        <v>19</v>
      </c>
      <c r="N286" s="229" t="s">
        <v>45</v>
      </c>
      <c r="O286" s="66"/>
      <c r="P286" s="189">
        <f>O286*H286</f>
        <v>0</v>
      </c>
      <c r="Q286" s="189">
        <v>1</v>
      </c>
      <c r="R286" s="189">
        <f>Q286*H286</f>
        <v>0.876</v>
      </c>
      <c r="S286" s="189">
        <v>0</v>
      </c>
      <c r="T286" s="19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1" t="s">
        <v>307</v>
      </c>
      <c r="AT286" s="191" t="s">
        <v>212</v>
      </c>
      <c r="AU286" s="191" t="s">
        <v>83</v>
      </c>
      <c r="AY286" s="19" t="s">
        <v>142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81</v>
      </c>
      <c r="BK286" s="192">
        <f>ROUND(I286*H286,2)</f>
        <v>0</v>
      </c>
      <c r="BL286" s="19" t="s">
        <v>244</v>
      </c>
      <c r="BM286" s="191" t="s">
        <v>514</v>
      </c>
    </row>
    <row r="287" spans="2:51" s="13" customFormat="1" ht="11.25">
      <c r="B287" s="198"/>
      <c r="C287" s="199"/>
      <c r="D287" s="200" t="s">
        <v>158</v>
      </c>
      <c r="E287" s="199"/>
      <c r="F287" s="202" t="s">
        <v>515</v>
      </c>
      <c r="G287" s="199"/>
      <c r="H287" s="203">
        <v>0.876</v>
      </c>
      <c r="I287" s="204"/>
      <c r="J287" s="199"/>
      <c r="K287" s="199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158</v>
      </c>
      <c r="AU287" s="209" t="s">
        <v>83</v>
      </c>
      <c r="AV287" s="13" t="s">
        <v>83</v>
      </c>
      <c r="AW287" s="13" t="s">
        <v>4</v>
      </c>
      <c r="AX287" s="13" t="s">
        <v>81</v>
      </c>
      <c r="AY287" s="209" t="s">
        <v>142</v>
      </c>
    </row>
    <row r="288" spans="1:65" s="2" customFormat="1" ht="16.5" customHeight="1">
      <c r="A288" s="36"/>
      <c r="B288" s="37"/>
      <c r="C288" s="180" t="s">
        <v>516</v>
      </c>
      <c r="D288" s="180" t="s">
        <v>145</v>
      </c>
      <c r="E288" s="181" t="s">
        <v>517</v>
      </c>
      <c r="F288" s="182" t="s">
        <v>518</v>
      </c>
      <c r="G288" s="183" t="s">
        <v>500</v>
      </c>
      <c r="H288" s="184">
        <v>875.694</v>
      </c>
      <c r="I288" s="185"/>
      <c r="J288" s="186">
        <f>ROUND(I288*H288,2)</f>
        <v>0</v>
      </c>
      <c r="K288" s="182" t="s">
        <v>19</v>
      </c>
      <c r="L288" s="41"/>
      <c r="M288" s="187" t="s">
        <v>19</v>
      </c>
      <c r="N288" s="188" t="s">
        <v>45</v>
      </c>
      <c r="O288" s="66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1" t="s">
        <v>244</v>
      </c>
      <c r="AT288" s="191" t="s">
        <v>145</v>
      </c>
      <c r="AU288" s="191" t="s">
        <v>83</v>
      </c>
      <c r="AY288" s="19" t="s">
        <v>142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81</v>
      </c>
      <c r="BK288" s="192">
        <f>ROUND(I288*H288,2)</f>
        <v>0</v>
      </c>
      <c r="BL288" s="19" t="s">
        <v>244</v>
      </c>
      <c r="BM288" s="191" t="s">
        <v>519</v>
      </c>
    </row>
    <row r="289" spans="1:65" s="2" customFormat="1" ht="44.25" customHeight="1">
      <c r="A289" s="36"/>
      <c r="B289" s="37"/>
      <c r="C289" s="180" t="s">
        <v>520</v>
      </c>
      <c r="D289" s="180" t="s">
        <v>145</v>
      </c>
      <c r="E289" s="181" t="s">
        <v>521</v>
      </c>
      <c r="F289" s="182" t="s">
        <v>522</v>
      </c>
      <c r="G289" s="183" t="s">
        <v>312</v>
      </c>
      <c r="H289" s="230"/>
      <c r="I289" s="185"/>
      <c r="J289" s="186">
        <f>ROUND(I289*H289,2)</f>
        <v>0</v>
      </c>
      <c r="K289" s="182" t="s">
        <v>149</v>
      </c>
      <c r="L289" s="41"/>
      <c r="M289" s="187" t="s">
        <v>19</v>
      </c>
      <c r="N289" s="188" t="s">
        <v>45</v>
      </c>
      <c r="O289" s="66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1" t="s">
        <v>244</v>
      </c>
      <c r="AT289" s="191" t="s">
        <v>145</v>
      </c>
      <c r="AU289" s="191" t="s">
        <v>83</v>
      </c>
      <c r="AY289" s="19" t="s">
        <v>142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81</v>
      </c>
      <c r="BK289" s="192">
        <f>ROUND(I289*H289,2)</f>
        <v>0</v>
      </c>
      <c r="BL289" s="19" t="s">
        <v>244</v>
      </c>
      <c r="BM289" s="191" t="s">
        <v>523</v>
      </c>
    </row>
    <row r="290" spans="1:47" s="2" customFormat="1" ht="11.25">
      <c r="A290" s="36"/>
      <c r="B290" s="37"/>
      <c r="C290" s="38"/>
      <c r="D290" s="193" t="s">
        <v>152</v>
      </c>
      <c r="E290" s="38"/>
      <c r="F290" s="194" t="s">
        <v>524</v>
      </c>
      <c r="G290" s="38"/>
      <c r="H290" s="38"/>
      <c r="I290" s="195"/>
      <c r="J290" s="38"/>
      <c r="K290" s="38"/>
      <c r="L290" s="41"/>
      <c r="M290" s="196"/>
      <c r="N290" s="197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152</v>
      </c>
      <c r="AU290" s="19" t="s">
        <v>83</v>
      </c>
    </row>
    <row r="291" spans="1:65" s="2" customFormat="1" ht="49.15" customHeight="1">
      <c r="A291" s="36"/>
      <c r="B291" s="37"/>
      <c r="C291" s="180" t="s">
        <v>525</v>
      </c>
      <c r="D291" s="180" t="s">
        <v>145</v>
      </c>
      <c r="E291" s="181" t="s">
        <v>526</v>
      </c>
      <c r="F291" s="182" t="s">
        <v>527</v>
      </c>
      <c r="G291" s="183" t="s">
        <v>312</v>
      </c>
      <c r="H291" s="230"/>
      <c r="I291" s="185"/>
      <c r="J291" s="186">
        <f>ROUND(I291*H291,2)</f>
        <v>0</v>
      </c>
      <c r="K291" s="182" t="s">
        <v>149</v>
      </c>
      <c r="L291" s="41"/>
      <c r="M291" s="187" t="s">
        <v>19</v>
      </c>
      <c r="N291" s="188" t="s">
        <v>45</v>
      </c>
      <c r="O291" s="66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1" t="s">
        <v>244</v>
      </c>
      <c r="AT291" s="191" t="s">
        <v>145</v>
      </c>
      <c r="AU291" s="191" t="s">
        <v>83</v>
      </c>
      <c r="AY291" s="19" t="s">
        <v>142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81</v>
      </c>
      <c r="BK291" s="192">
        <f>ROUND(I291*H291,2)</f>
        <v>0</v>
      </c>
      <c r="BL291" s="19" t="s">
        <v>244</v>
      </c>
      <c r="BM291" s="191" t="s">
        <v>528</v>
      </c>
    </row>
    <row r="292" spans="1:47" s="2" customFormat="1" ht="11.25">
      <c r="A292" s="36"/>
      <c r="B292" s="37"/>
      <c r="C292" s="38"/>
      <c r="D292" s="193" t="s">
        <v>152</v>
      </c>
      <c r="E292" s="38"/>
      <c r="F292" s="194" t="s">
        <v>529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152</v>
      </c>
      <c r="AU292" s="19" t="s">
        <v>83</v>
      </c>
    </row>
    <row r="293" spans="2:63" s="12" customFormat="1" ht="22.9" customHeight="1">
      <c r="B293" s="164"/>
      <c r="C293" s="165"/>
      <c r="D293" s="166" t="s">
        <v>73</v>
      </c>
      <c r="E293" s="178" t="s">
        <v>530</v>
      </c>
      <c r="F293" s="178" t="s">
        <v>531</v>
      </c>
      <c r="G293" s="165"/>
      <c r="H293" s="165"/>
      <c r="I293" s="168"/>
      <c r="J293" s="179">
        <f>BK293</f>
        <v>0</v>
      </c>
      <c r="K293" s="165"/>
      <c r="L293" s="170"/>
      <c r="M293" s="171"/>
      <c r="N293" s="172"/>
      <c r="O293" s="172"/>
      <c r="P293" s="173">
        <f>SUM(P294:P335)</f>
        <v>0</v>
      </c>
      <c r="Q293" s="172"/>
      <c r="R293" s="173">
        <f>SUM(R294:R335)</f>
        <v>5.33583901</v>
      </c>
      <c r="S293" s="172"/>
      <c r="T293" s="174">
        <f>SUM(T294:T335)</f>
        <v>1.332258</v>
      </c>
      <c r="AR293" s="175" t="s">
        <v>83</v>
      </c>
      <c r="AT293" s="176" t="s">
        <v>73</v>
      </c>
      <c r="AU293" s="176" t="s">
        <v>81</v>
      </c>
      <c r="AY293" s="175" t="s">
        <v>142</v>
      </c>
      <c r="BK293" s="177">
        <f>SUM(BK294:BK335)</f>
        <v>0</v>
      </c>
    </row>
    <row r="294" spans="1:65" s="2" customFormat="1" ht="33" customHeight="1">
      <c r="A294" s="36"/>
      <c r="B294" s="37"/>
      <c r="C294" s="180" t="s">
        <v>532</v>
      </c>
      <c r="D294" s="180" t="s">
        <v>145</v>
      </c>
      <c r="E294" s="181" t="s">
        <v>533</v>
      </c>
      <c r="F294" s="182" t="s">
        <v>534</v>
      </c>
      <c r="G294" s="183" t="s">
        <v>148</v>
      </c>
      <c r="H294" s="184">
        <v>453.68</v>
      </c>
      <c r="I294" s="185"/>
      <c r="J294" s="186">
        <f>ROUND(I294*H294,2)</f>
        <v>0</v>
      </c>
      <c r="K294" s="182" t="s">
        <v>149</v>
      </c>
      <c r="L294" s="41"/>
      <c r="M294" s="187" t="s">
        <v>19</v>
      </c>
      <c r="N294" s="188" t="s">
        <v>45</v>
      </c>
      <c r="O294" s="66"/>
      <c r="P294" s="189">
        <f>O294*H294</f>
        <v>0</v>
      </c>
      <c r="Q294" s="189">
        <v>0</v>
      </c>
      <c r="R294" s="189">
        <f>Q294*H294</f>
        <v>0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244</v>
      </c>
      <c r="AT294" s="191" t="s">
        <v>145</v>
      </c>
      <c r="AU294" s="191" t="s">
        <v>83</v>
      </c>
      <c r="AY294" s="19" t="s">
        <v>142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81</v>
      </c>
      <c r="BK294" s="192">
        <f>ROUND(I294*H294,2)</f>
        <v>0</v>
      </c>
      <c r="BL294" s="19" t="s">
        <v>244</v>
      </c>
      <c r="BM294" s="191" t="s">
        <v>535</v>
      </c>
    </row>
    <row r="295" spans="1:47" s="2" customFormat="1" ht="11.25">
      <c r="A295" s="36"/>
      <c r="B295" s="37"/>
      <c r="C295" s="38"/>
      <c r="D295" s="193" t="s">
        <v>152</v>
      </c>
      <c r="E295" s="38"/>
      <c r="F295" s="194" t="s">
        <v>536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152</v>
      </c>
      <c r="AU295" s="19" t="s">
        <v>83</v>
      </c>
    </row>
    <row r="296" spans="1:65" s="2" customFormat="1" ht="16.5" customHeight="1">
      <c r="A296" s="36"/>
      <c r="B296" s="37"/>
      <c r="C296" s="180" t="s">
        <v>537</v>
      </c>
      <c r="D296" s="180" t="s">
        <v>145</v>
      </c>
      <c r="E296" s="181" t="s">
        <v>538</v>
      </c>
      <c r="F296" s="182" t="s">
        <v>539</v>
      </c>
      <c r="G296" s="183" t="s">
        <v>148</v>
      </c>
      <c r="H296" s="184">
        <v>453.68</v>
      </c>
      <c r="I296" s="185"/>
      <c r="J296" s="186">
        <f>ROUND(I296*H296,2)</f>
        <v>0</v>
      </c>
      <c r="K296" s="182" t="s">
        <v>149</v>
      </c>
      <c r="L296" s="41"/>
      <c r="M296" s="187" t="s">
        <v>19</v>
      </c>
      <c r="N296" s="188" t="s">
        <v>45</v>
      </c>
      <c r="O296" s="66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1" t="s">
        <v>244</v>
      </c>
      <c r="AT296" s="191" t="s">
        <v>145</v>
      </c>
      <c r="AU296" s="191" t="s">
        <v>83</v>
      </c>
      <c r="AY296" s="19" t="s">
        <v>142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81</v>
      </c>
      <c r="BK296" s="192">
        <f>ROUND(I296*H296,2)</f>
        <v>0</v>
      </c>
      <c r="BL296" s="19" t="s">
        <v>244</v>
      </c>
      <c r="BM296" s="191" t="s">
        <v>540</v>
      </c>
    </row>
    <row r="297" spans="1:47" s="2" customFormat="1" ht="11.25">
      <c r="A297" s="36"/>
      <c r="B297" s="37"/>
      <c r="C297" s="38"/>
      <c r="D297" s="193" t="s">
        <v>152</v>
      </c>
      <c r="E297" s="38"/>
      <c r="F297" s="194" t="s">
        <v>541</v>
      </c>
      <c r="G297" s="38"/>
      <c r="H297" s="38"/>
      <c r="I297" s="195"/>
      <c r="J297" s="38"/>
      <c r="K297" s="38"/>
      <c r="L297" s="41"/>
      <c r="M297" s="196"/>
      <c r="N297" s="197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152</v>
      </c>
      <c r="AU297" s="19" t="s">
        <v>83</v>
      </c>
    </row>
    <row r="298" spans="1:65" s="2" customFormat="1" ht="21.75" customHeight="1">
      <c r="A298" s="36"/>
      <c r="B298" s="37"/>
      <c r="C298" s="180" t="s">
        <v>542</v>
      </c>
      <c r="D298" s="180" t="s">
        <v>145</v>
      </c>
      <c r="E298" s="181" t="s">
        <v>543</v>
      </c>
      <c r="F298" s="182" t="s">
        <v>544</v>
      </c>
      <c r="G298" s="183" t="s">
        <v>148</v>
      </c>
      <c r="H298" s="184">
        <v>453.68</v>
      </c>
      <c r="I298" s="185"/>
      <c r="J298" s="186">
        <f>ROUND(I298*H298,2)</f>
        <v>0</v>
      </c>
      <c r="K298" s="182" t="s">
        <v>149</v>
      </c>
      <c r="L298" s="41"/>
      <c r="M298" s="187" t="s">
        <v>19</v>
      </c>
      <c r="N298" s="188" t="s">
        <v>45</v>
      </c>
      <c r="O298" s="66"/>
      <c r="P298" s="189">
        <f>O298*H298</f>
        <v>0</v>
      </c>
      <c r="Q298" s="189">
        <v>3E-05</v>
      </c>
      <c r="R298" s="189">
        <f>Q298*H298</f>
        <v>0.0136104</v>
      </c>
      <c r="S298" s="189">
        <v>0</v>
      </c>
      <c r="T298" s="190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1" t="s">
        <v>244</v>
      </c>
      <c r="AT298" s="191" t="s">
        <v>145</v>
      </c>
      <c r="AU298" s="191" t="s">
        <v>83</v>
      </c>
      <c r="AY298" s="19" t="s">
        <v>142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9" t="s">
        <v>81</v>
      </c>
      <c r="BK298" s="192">
        <f>ROUND(I298*H298,2)</f>
        <v>0</v>
      </c>
      <c r="BL298" s="19" t="s">
        <v>244</v>
      </c>
      <c r="BM298" s="191" t="s">
        <v>545</v>
      </c>
    </row>
    <row r="299" spans="1:47" s="2" customFormat="1" ht="11.25">
      <c r="A299" s="36"/>
      <c r="B299" s="37"/>
      <c r="C299" s="38"/>
      <c r="D299" s="193" t="s">
        <v>152</v>
      </c>
      <c r="E299" s="38"/>
      <c r="F299" s="194" t="s">
        <v>546</v>
      </c>
      <c r="G299" s="38"/>
      <c r="H299" s="38"/>
      <c r="I299" s="195"/>
      <c r="J299" s="38"/>
      <c r="K299" s="38"/>
      <c r="L299" s="41"/>
      <c r="M299" s="196"/>
      <c r="N299" s="197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152</v>
      </c>
      <c r="AU299" s="19" t="s">
        <v>83</v>
      </c>
    </row>
    <row r="300" spans="1:65" s="2" customFormat="1" ht="33" customHeight="1">
      <c r="A300" s="36"/>
      <c r="B300" s="37"/>
      <c r="C300" s="180" t="s">
        <v>547</v>
      </c>
      <c r="D300" s="180" t="s">
        <v>145</v>
      </c>
      <c r="E300" s="181" t="s">
        <v>548</v>
      </c>
      <c r="F300" s="182" t="s">
        <v>549</v>
      </c>
      <c r="G300" s="183" t="s">
        <v>148</v>
      </c>
      <c r="H300" s="184">
        <v>453.68</v>
      </c>
      <c r="I300" s="185"/>
      <c r="J300" s="186">
        <f>ROUND(I300*H300,2)</f>
        <v>0</v>
      </c>
      <c r="K300" s="182" t="s">
        <v>149</v>
      </c>
      <c r="L300" s="41"/>
      <c r="M300" s="187" t="s">
        <v>19</v>
      </c>
      <c r="N300" s="188" t="s">
        <v>45</v>
      </c>
      <c r="O300" s="66"/>
      <c r="P300" s="189">
        <f>O300*H300</f>
        <v>0</v>
      </c>
      <c r="Q300" s="189">
        <v>0.0075</v>
      </c>
      <c r="R300" s="189">
        <f>Q300*H300</f>
        <v>3.4026</v>
      </c>
      <c r="S300" s="189">
        <v>0</v>
      </c>
      <c r="T300" s="19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1" t="s">
        <v>244</v>
      </c>
      <c r="AT300" s="191" t="s">
        <v>145</v>
      </c>
      <c r="AU300" s="191" t="s">
        <v>83</v>
      </c>
      <c r="AY300" s="19" t="s">
        <v>142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81</v>
      </c>
      <c r="BK300" s="192">
        <f>ROUND(I300*H300,2)</f>
        <v>0</v>
      </c>
      <c r="BL300" s="19" t="s">
        <v>244</v>
      </c>
      <c r="BM300" s="191" t="s">
        <v>550</v>
      </c>
    </row>
    <row r="301" spans="1:47" s="2" customFormat="1" ht="11.25">
      <c r="A301" s="36"/>
      <c r="B301" s="37"/>
      <c r="C301" s="38"/>
      <c r="D301" s="193" t="s">
        <v>152</v>
      </c>
      <c r="E301" s="38"/>
      <c r="F301" s="194" t="s">
        <v>551</v>
      </c>
      <c r="G301" s="38"/>
      <c r="H301" s="38"/>
      <c r="I301" s="195"/>
      <c r="J301" s="38"/>
      <c r="K301" s="38"/>
      <c r="L301" s="41"/>
      <c r="M301" s="196"/>
      <c r="N301" s="197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152</v>
      </c>
      <c r="AU301" s="19" t="s">
        <v>83</v>
      </c>
    </row>
    <row r="302" spans="1:65" s="2" customFormat="1" ht="24.2" customHeight="1">
      <c r="A302" s="36"/>
      <c r="B302" s="37"/>
      <c r="C302" s="180" t="s">
        <v>552</v>
      </c>
      <c r="D302" s="180" t="s">
        <v>145</v>
      </c>
      <c r="E302" s="181" t="s">
        <v>553</v>
      </c>
      <c r="F302" s="182" t="s">
        <v>554</v>
      </c>
      <c r="G302" s="183" t="s">
        <v>148</v>
      </c>
      <c r="H302" s="184">
        <v>428.65</v>
      </c>
      <c r="I302" s="185"/>
      <c r="J302" s="186">
        <f>ROUND(I302*H302,2)</f>
        <v>0</v>
      </c>
      <c r="K302" s="182" t="s">
        <v>149</v>
      </c>
      <c r="L302" s="41"/>
      <c r="M302" s="187" t="s">
        <v>19</v>
      </c>
      <c r="N302" s="188" t="s">
        <v>45</v>
      </c>
      <c r="O302" s="66"/>
      <c r="P302" s="189">
        <f>O302*H302</f>
        <v>0</v>
      </c>
      <c r="Q302" s="189">
        <v>0</v>
      </c>
      <c r="R302" s="189">
        <f>Q302*H302</f>
        <v>0</v>
      </c>
      <c r="S302" s="189">
        <v>0.003</v>
      </c>
      <c r="T302" s="190">
        <f>S302*H302</f>
        <v>1.28595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1" t="s">
        <v>244</v>
      </c>
      <c r="AT302" s="191" t="s">
        <v>145</v>
      </c>
      <c r="AU302" s="191" t="s">
        <v>83</v>
      </c>
      <c r="AY302" s="19" t="s">
        <v>142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81</v>
      </c>
      <c r="BK302" s="192">
        <f>ROUND(I302*H302,2)</f>
        <v>0</v>
      </c>
      <c r="BL302" s="19" t="s">
        <v>244</v>
      </c>
      <c r="BM302" s="191" t="s">
        <v>555</v>
      </c>
    </row>
    <row r="303" spans="1:47" s="2" customFormat="1" ht="11.25">
      <c r="A303" s="36"/>
      <c r="B303" s="37"/>
      <c r="C303" s="38"/>
      <c r="D303" s="193" t="s">
        <v>152</v>
      </c>
      <c r="E303" s="38"/>
      <c r="F303" s="194" t="s">
        <v>556</v>
      </c>
      <c r="G303" s="38"/>
      <c r="H303" s="38"/>
      <c r="I303" s="195"/>
      <c r="J303" s="38"/>
      <c r="K303" s="38"/>
      <c r="L303" s="41"/>
      <c r="M303" s="196"/>
      <c r="N303" s="197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152</v>
      </c>
      <c r="AU303" s="19" t="s">
        <v>83</v>
      </c>
    </row>
    <row r="304" spans="2:51" s="13" customFormat="1" ht="11.25">
      <c r="B304" s="198"/>
      <c r="C304" s="199"/>
      <c r="D304" s="200" t="s">
        <v>158</v>
      </c>
      <c r="E304" s="201" t="s">
        <v>19</v>
      </c>
      <c r="F304" s="202" t="s">
        <v>221</v>
      </c>
      <c r="G304" s="199"/>
      <c r="H304" s="203">
        <v>306</v>
      </c>
      <c r="I304" s="204"/>
      <c r="J304" s="199"/>
      <c r="K304" s="199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158</v>
      </c>
      <c r="AU304" s="209" t="s">
        <v>83</v>
      </c>
      <c r="AV304" s="13" t="s">
        <v>83</v>
      </c>
      <c r="AW304" s="13" t="s">
        <v>35</v>
      </c>
      <c r="AX304" s="13" t="s">
        <v>74</v>
      </c>
      <c r="AY304" s="209" t="s">
        <v>142</v>
      </c>
    </row>
    <row r="305" spans="2:51" s="13" customFormat="1" ht="11.25">
      <c r="B305" s="198"/>
      <c r="C305" s="199"/>
      <c r="D305" s="200" t="s">
        <v>158</v>
      </c>
      <c r="E305" s="201" t="s">
        <v>19</v>
      </c>
      <c r="F305" s="202" t="s">
        <v>222</v>
      </c>
      <c r="G305" s="199"/>
      <c r="H305" s="203">
        <v>45.5</v>
      </c>
      <c r="I305" s="204"/>
      <c r="J305" s="199"/>
      <c r="K305" s="199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158</v>
      </c>
      <c r="AU305" s="209" t="s">
        <v>83</v>
      </c>
      <c r="AV305" s="13" t="s">
        <v>83</v>
      </c>
      <c r="AW305" s="13" t="s">
        <v>35</v>
      </c>
      <c r="AX305" s="13" t="s">
        <v>74</v>
      </c>
      <c r="AY305" s="209" t="s">
        <v>142</v>
      </c>
    </row>
    <row r="306" spans="2:51" s="13" customFormat="1" ht="11.25">
      <c r="B306" s="198"/>
      <c r="C306" s="199"/>
      <c r="D306" s="200" t="s">
        <v>158</v>
      </c>
      <c r="E306" s="201" t="s">
        <v>19</v>
      </c>
      <c r="F306" s="202" t="s">
        <v>223</v>
      </c>
      <c r="G306" s="199"/>
      <c r="H306" s="203">
        <v>77.15</v>
      </c>
      <c r="I306" s="204"/>
      <c r="J306" s="199"/>
      <c r="K306" s="199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158</v>
      </c>
      <c r="AU306" s="209" t="s">
        <v>83</v>
      </c>
      <c r="AV306" s="13" t="s">
        <v>83</v>
      </c>
      <c r="AW306" s="13" t="s">
        <v>35</v>
      </c>
      <c r="AX306" s="13" t="s">
        <v>74</v>
      </c>
      <c r="AY306" s="209" t="s">
        <v>142</v>
      </c>
    </row>
    <row r="307" spans="1:65" s="2" customFormat="1" ht="24.2" customHeight="1">
      <c r="A307" s="36"/>
      <c r="B307" s="37"/>
      <c r="C307" s="180" t="s">
        <v>557</v>
      </c>
      <c r="D307" s="180" t="s">
        <v>145</v>
      </c>
      <c r="E307" s="181" t="s">
        <v>558</v>
      </c>
      <c r="F307" s="182" t="s">
        <v>559</v>
      </c>
      <c r="G307" s="183" t="s">
        <v>148</v>
      </c>
      <c r="H307" s="184">
        <v>453.68</v>
      </c>
      <c r="I307" s="185"/>
      <c r="J307" s="186">
        <f>ROUND(I307*H307,2)</f>
        <v>0</v>
      </c>
      <c r="K307" s="182" t="s">
        <v>149</v>
      </c>
      <c r="L307" s="41"/>
      <c r="M307" s="187" t="s">
        <v>19</v>
      </c>
      <c r="N307" s="188" t="s">
        <v>45</v>
      </c>
      <c r="O307" s="66"/>
      <c r="P307" s="189">
        <f>O307*H307</f>
        <v>0</v>
      </c>
      <c r="Q307" s="189">
        <v>0.0007</v>
      </c>
      <c r="R307" s="189">
        <f>Q307*H307</f>
        <v>0.317576</v>
      </c>
      <c r="S307" s="189">
        <v>0</v>
      </c>
      <c r="T307" s="190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1" t="s">
        <v>244</v>
      </c>
      <c r="AT307" s="191" t="s">
        <v>145</v>
      </c>
      <c r="AU307" s="191" t="s">
        <v>83</v>
      </c>
      <c r="AY307" s="19" t="s">
        <v>142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9" t="s">
        <v>81</v>
      </c>
      <c r="BK307" s="192">
        <f>ROUND(I307*H307,2)</f>
        <v>0</v>
      </c>
      <c r="BL307" s="19" t="s">
        <v>244</v>
      </c>
      <c r="BM307" s="191" t="s">
        <v>560</v>
      </c>
    </row>
    <row r="308" spans="1:47" s="2" customFormat="1" ht="11.25">
      <c r="A308" s="36"/>
      <c r="B308" s="37"/>
      <c r="C308" s="38"/>
      <c r="D308" s="193" t="s">
        <v>152</v>
      </c>
      <c r="E308" s="38"/>
      <c r="F308" s="194" t="s">
        <v>561</v>
      </c>
      <c r="G308" s="38"/>
      <c r="H308" s="38"/>
      <c r="I308" s="195"/>
      <c r="J308" s="38"/>
      <c r="K308" s="38"/>
      <c r="L308" s="41"/>
      <c r="M308" s="196"/>
      <c r="N308" s="197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152</v>
      </c>
      <c r="AU308" s="19" t="s">
        <v>83</v>
      </c>
    </row>
    <row r="309" spans="2:51" s="13" customFormat="1" ht="11.25">
      <c r="B309" s="198"/>
      <c r="C309" s="199"/>
      <c r="D309" s="200" t="s">
        <v>158</v>
      </c>
      <c r="E309" s="201" t="s">
        <v>19</v>
      </c>
      <c r="F309" s="202" t="s">
        <v>221</v>
      </c>
      <c r="G309" s="199"/>
      <c r="H309" s="203">
        <v>306</v>
      </c>
      <c r="I309" s="204"/>
      <c r="J309" s="199"/>
      <c r="K309" s="199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158</v>
      </c>
      <c r="AU309" s="209" t="s">
        <v>83</v>
      </c>
      <c r="AV309" s="13" t="s">
        <v>83</v>
      </c>
      <c r="AW309" s="13" t="s">
        <v>35</v>
      </c>
      <c r="AX309" s="13" t="s">
        <v>74</v>
      </c>
      <c r="AY309" s="209" t="s">
        <v>142</v>
      </c>
    </row>
    <row r="310" spans="2:51" s="13" customFormat="1" ht="11.25">
      <c r="B310" s="198"/>
      <c r="C310" s="199"/>
      <c r="D310" s="200" t="s">
        <v>158</v>
      </c>
      <c r="E310" s="201" t="s">
        <v>19</v>
      </c>
      <c r="F310" s="202" t="s">
        <v>222</v>
      </c>
      <c r="G310" s="199"/>
      <c r="H310" s="203">
        <v>45.5</v>
      </c>
      <c r="I310" s="204"/>
      <c r="J310" s="199"/>
      <c r="K310" s="199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158</v>
      </c>
      <c r="AU310" s="209" t="s">
        <v>83</v>
      </c>
      <c r="AV310" s="13" t="s">
        <v>83</v>
      </c>
      <c r="AW310" s="13" t="s">
        <v>35</v>
      </c>
      <c r="AX310" s="13" t="s">
        <v>74</v>
      </c>
      <c r="AY310" s="209" t="s">
        <v>142</v>
      </c>
    </row>
    <row r="311" spans="2:51" s="13" customFormat="1" ht="11.25">
      <c r="B311" s="198"/>
      <c r="C311" s="199"/>
      <c r="D311" s="200" t="s">
        <v>158</v>
      </c>
      <c r="E311" s="201" t="s">
        <v>19</v>
      </c>
      <c r="F311" s="202" t="s">
        <v>223</v>
      </c>
      <c r="G311" s="199"/>
      <c r="H311" s="203">
        <v>77.15</v>
      </c>
      <c r="I311" s="204"/>
      <c r="J311" s="199"/>
      <c r="K311" s="199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158</v>
      </c>
      <c r="AU311" s="209" t="s">
        <v>83</v>
      </c>
      <c r="AV311" s="13" t="s">
        <v>83</v>
      </c>
      <c r="AW311" s="13" t="s">
        <v>35</v>
      </c>
      <c r="AX311" s="13" t="s">
        <v>74</v>
      </c>
      <c r="AY311" s="209" t="s">
        <v>142</v>
      </c>
    </row>
    <row r="312" spans="2:51" s="13" customFormat="1" ht="11.25">
      <c r="B312" s="198"/>
      <c r="C312" s="199"/>
      <c r="D312" s="200" t="s">
        <v>158</v>
      </c>
      <c r="E312" s="201" t="s">
        <v>19</v>
      </c>
      <c r="F312" s="202" t="s">
        <v>562</v>
      </c>
      <c r="G312" s="199"/>
      <c r="H312" s="203">
        <v>25.03</v>
      </c>
      <c r="I312" s="204"/>
      <c r="J312" s="199"/>
      <c r="K312" s="199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158</v>
      </c>
      <c r="AU312" s="209" t="s">
        <v>83</v>
      </c>
      <c r="AV312" s="13" t="s">
        <v>83</v>
      </c>
      <c r="AW312" s="13" t="s">
        <v>35</v>
      </c>
      <c r="AX312" s="13" t="s">
        <v>74</v>
      </c>
      <c r="AY312" s="209" t="s">
        <v>142</v>
      </c>
    </row>
    <row r="313" spans="1:65" s="2" customFormat="1" ht="44.25" customHeight="1">
      <c r="A313" s="36"/>
      <c r="B313" s="37"/>
      <c r="C313" s="220" t="s">
        <v>563</v>
      </c>
      <c r="D313" s="220" t="s">
        <v>212</v>
      </c>
      <c r="E313" s="221" t="s">
        <v>564</v>
      </c>
      <c r="F313" s="222" t="s">
        <v>565</v>
      </c>
      <c r="G313" s="223" t="s">
        <v>148</v>
      </c>
      <c r="H313" s="224">
        <v>499.048</v>
      </c>
      <c r="I313" s="225"/>
      <c r="J313" s="226">
        <f>ROUND(I313*H313,2)</f>
        <v>0</v>
      </c>
      <c r="K313" s="222" t="s">
        <v>149</v>
      </c>
      <c r="L313" s="227"/>
      <c r="M313" s="228" t="s">
        <v>19</v>
      </c>
      <c r="N313" s="229" t="s">
        <v>45</v>
      </c>
      <c r="O313" s="66"/>
      <c r="P313" s="189">
        <f>O313*H313</f>
        <v>0</v>
      </c>
      <c r="Q313" s="189">
        <v>0.00309</v>
      </c>
      <c r="R313" s="189">
        <f>Q313*H313</f>
        <v>1.54205832</v>
      </c>
      <c r="S313" s="189">
        <v>0</v>
      </c>
      <c r="T313" s="190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1" t="s">
        <v>307</v>
      </c>
      <c r="AT313" s="191" t="s">
        <v>212</v>
      </c>
      <c r="AU313" s="191" t="s">
        <v>83</v>
      </c>
      <c r="AY313" s="19" t="s">
        <v>142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9" t="s">
        <v>81</v>
      </c>
      <c r="BK313" s="192">
        <f>ROUND(I313*H313,2)</f>
        <v>0</v>
      </c>
      <c r="BL313" s="19" t="s">
        <v>244</v>
      </c>
      <c r="BM313" s="191" t="s">
        <v>566</v>
      </c>
    </row>
    <row r="314" spans="2:51" s="13" customFormat="1" ht="11.25">
      <c r="B314" s="198"/>
      <c r="C314" s="199"/>
      <c r="D314" s="200" t="s">
        <v>158</v>
      </c>
      <c r="E314" s="199"/>
      <c r="F314" s="202" t="s">
        <v>567</v>
      </c>
      <c r="G314" s="199"/>
      <c r="H314" s="203">
        <v>499.048</v>
      </c>
      <c r="I314" s="204"/>
      <c r="J314" s="199"/>
      <c r="K314" s="199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158</v>
      </c>
      <c r="AU314" s="209" t="s">
        <v>83</v>
      </c>
      <c r="AV314" s="13" t="s">
        <v>83</v>
      </c>
      <c r="AW314" s="13" t="s">
        <v>4</v>
      </c>
      <c r="AX314" s="13" t="s">
        <v>81</v>
      </c>
      <c r="AY314" s="209" t="s">
        <v>142</v>
      </c>
    </row>
    <row r="315" spans="1:65" s="2" customFormat="1" ht="21.75" customHeight="1">
      <c r="A315" s="36"/>
      <c r="B315" s="37"/>
      <c r="C315" s="180" t="s">
        <v>568</v>
      </c>
      <c r="D315" s="180" t="s">
        <v>145</v>
      </c>
      <c r="E315" s="181" t="s">
        <v>569</v>
      </c>
      <c r="F315" s="182" t="s">
        <v>570</v>
      </c>
      <c r="G315" s="183" t="s">
        <v>320</v>
      </c>
      <c r="H315" s="184">
        <v>154.36</v>
      </c>
      <c r="I315" s="185"/>
      <c r="J315" s="186">
        <f>ROUND(I315*H315,2)</f>
        <v>0</v>
      </c>
      <c r="K315" s="182" t="s">
        <v>149</v>
      </c>
      <c r="L315" s="41"/>
      <c r="M315" s="187" t="s">
        <v>19</v>
      </c>
      <c r="N315" s="188" t="s">
        <v>45</v>
      </c>
      <c r="O315" s="66"/>
      <c r="P315" s="189">
        <f>O315*H315</f>
        <v>0</v>
      </c>
      <c r="Q315" s="189">
        <v>0</v>
      </c>
      <c r="R315" s="189">
        <f>Q315*H315</f>
        <v>0</v>
      </c>
      <c r="S315" s="189">
        <v>0.0003</v>
      </c>
      <c r="T315" s="190">
        <f>S315*H315</f>
        <v>0.046308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1" t="s">
        <v>244</v>
      </c>
      <c r="AT315" s="191" t="s">
        <v>145</v>
      </c>
      <c r="AU315" s="191" t="s">
        <v>83</v>
      </c>
      <c r="AY315" s="19" t="s">
        <v>142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9" t="s">
        <v>81</v>
      </c>
      <c r="BK315" s="192">
        <f>ROUND(I315*H315,2)</f>
        <v>0</v>
      </c>
      <c r="BL315" s="19" t="s">
        <v>244</v>
      </c>
      <c r="BM315" s="191" t="s">
        <v>571</v>
      </c>
    </row>
    <row r="316" spans="1:47" s="2" customFormat="1" ht="11.25">
      <c r="A316" s="36"/>
      <c r="B316" s="37"/>
      <c r="C316" s="38"/>
      <c r="D316" s="193" t="s">
        <v>152</v>
      </c>
      <c r="E316" s="38"/>
      <c r="F316" s="194" t="s">
        <v>572</v>
      </c>
      <c r="G316" s="38"/>
      <c r="H316" s="38"/>
      <c r="I316" s="195"/>
      <c r="J316" s="38"/>
      <c r="K316" s="38"/>
      <c r="L316" s="41"/>
      <c r="M316" s="196"/>
      <c r="N316" s="197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152</v>
      </c>
      <c r="AU316" s="19" t="s">
        <v>83</v>
      </c>
    </row>
    <row r="317" spans="2:51" s="13" customFormat="1" ht="11.25">
      <c r="B317" s="198"/>
      <c r="C317" s="199"/>
      <c r="D317" s="200" t="s">
        <v>158</v>
      </c>
      <c r="E317" s="201" t="s">
        <v>19</v>
      </c>
      <c r="F317" s="202" t="s">
        <v>573</v>
      </c>
      <c r="G317" s="199"/>
      <c r="H317" s="203">
        <v>63.7</v>
      </c>
      <c r="I317" s="204"/>
      <c r="J317" s="199"/>
      <c r="K317" s="199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158</v>
      </c>
      <c r="AU317" s="209" t="s">
        <v>83</v>
      </c>
      <c r="AV317" s="13" t="s">
        <v>83</v>
      </c>
      <c r="AW317" s="13" t="s">
        <v>35</v>
      </c>
      <c r="AX317" s="13" t="s">
        <v>74</v>
      </c>
      <c r="AY317" s="209" t="s">
        <v>142</v>
      </c>
    </row>
    <row r="318" spans="2:51" s="13" customFormat="1" ht="11.25">
      <c r="B318" s="198"/>
      <c r="C318" s="199"/>
      <c r="D318" s="200" t="s">
        <v>158</v>
      </c>
      <c r="E318" s="201" t="s">
        <v>19</v>
      </c>
      <c r="F318" s="202" t="s">
        <v>574</v>
      </c>
      <c r="G318" s="199"/>
      <c r="H318" s="203">
        <v>48.56</v>
      </c>
      <c r="I318" s="204"/>
      <c r="J318" s="199"/>
      <c r="K318" s="199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158</v>
      </c>
      <c r="AU318" s="209" t="s">
        <v>83</v>
      </c>
      <c r="AV318" s="13" t="s">
        <v>83</v>
      </c>
      <c r="AW318" s="13" t="s">
        <v>35</v>
      </c>
      <c r="AX318" s="13" t="s">
        <v>74</v>
      </c>
      <c r="AY318" s="209" t="s">
        <v>142</v>
      </c>
    </row>
    <row r="319" spans="2:51" s="13" customFormat="1" ht="11.25">
      <c r="B319" s="198"/>
      <c r="C319" s="199"/>
      <c r="D319" s="200" t="s">
        <v>158</v>
      </c>
      <c r="E319" s="201" t="s">
        <v>19</v>
      </c>
      <c r="F319" s="202" t="s">
        <v>575</v>
      </c>
      <c r="G319" s="199"/>
      <c r="H319" s="203">
        <v>42.1</v>
      </c>
      <c r="I319" s="204"/>
      <c r="J319" s="199"/>
      <c r="K319" s="199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158</v>
      </c>
      <c r="AU319" s="209" t="s">
        <v>83</v>
      </c>
      <c r="AV319" s="13" t="s">
        <v>83</v>
      </c>
      <c r="AW319" s="13" t="s">
        <v>35</v>
      </c>
      <c r="AX319" s="13" t="s">
        <v>74</v>
      </c>
      <c r="AY319" s="209" t="s">
        <v>142</v>
      </c>
    </row>
    <row r="320" spans="1:65" s="2" customFormat="1" ht="24.2" customHeight="1">
      <c r="A320" s="36"/>
      <c r="B320" s="37"/>
      <c r="C320" s="180" t="s">
        <v>576</v>
      </c>
      <c r="D320" s="180" t="s">
        <v>145</v>
      </c>
      <c r="E320" s="181" t="s">
        <v>577</v>
      </c>
      <c r="F320" s="182" t="s">
        <v>578</v>
      </c>
      <c r="G320" s="183" t="s">
        <v>320</v>
      </c>
      <c r="H320" s="184">
        <v>147.1</v>
      </c>
      <c r="I320" s="185"/>
      <c r="J320" s="186">
        <f>ROUND(I320*H320,2)</f>
        <v>0</v>
      </c>
      <c r="K320" s="182" t="s">
        <v>149</v>
      </c>
      <c r="L320" s="41"/>
      <c r="M320" s="187" t="s">
        <v>19</v>
      </c>
      <c r="N320" s="188" t="s">
        <v>45</v>
      </c>
      <c r="O320" s="66"/>
      <c r="P320" s="189">
        <f>O320*H320</f>
        <v>0</v>
      </c>
      <c r="Q320" s="189">
        <v>5E-05</v>
      </c>
      <c r="R320" s="189">
        <f>Q320*H320</f>
        <v>0.007355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244</v>
      </c>
      <c r="AT320" s="191" t="s">
        <v>145</v>
      </c>
      <c r="AU320" s="191" t="s">
        <v>83</v>
      </c>
      <c r="AY320" s="19" t="s">
        <v>142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81</v>
      </c>
      <c r="BK320" s="192">
        <f>ROUND(I320*H320,2)</f>
        <v>0</v>
      </c>
      <c r="BL320" s="19" t="s">
        <v>244</v>
      </c>
      <c r="BM320" s="191" t="s">
        <v>579</v>
      </c>
    </row>
    <row r="321" spans="1:47" s="2" customFormat="1" ht="11.25">
      <c r="A321" s="36"/>
      <c r="B321" s="37"/>
      <c r="C321" s="38"/>
      <c r="D321" s="193" t="s">
        <v>152</v>
      </c>
      <c r="E321" s="38"/>
      <c r="F321" s="194" t="s">
        <v>580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152</v>
      </c>
      <c r="AU321" s="19" t="s">
        <v>83</v>
      </c>
    </row>
    <row r="322" spans="2:51" s="13" customFormat="1" ht="11.25">
      <c r="B322" s="198"/>
      <c r="C322" s="199"/>
      <c r="D322" s="200" t="s">
        <v>158</v>
      </c>
      <c r="E322" s="201" t="s">
        <v>19</v>
      </c>
      <c r="F322" s="202" t="s">
        <v>581</v>
      </c>
      <c r="G322" s="199"/>
      <c r="H322" s="203">
        <v>67.6</v>
      </c>
      <c r="I322" s="204"/>
      <c r="J322" s="199"/>
      <c r="K322" s="199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158</v>
      </c>
      <c r="AU322" s="209" t="s">
        <v>83</v>
      </c>
      <c r="AV322" s="13" t="s">
        <v>83</v>
      </c>
      <c r="AW322" s="13" t="s">
        <v>35</v>
      </c>
      <c r="AX322" s="13" t="s">
        <v>74</v>
      </c>
      <c r="AY322" s="209" t="s">
        <v>142</v>
      </c>
    </row>
    <row r="323" spans="2:51" s="13" customFormat="1" ht="11.25">
      <c r="B323" s="198"/>
      <c r="C323" s="199"/>
      <c r="D323" s="200" t="s">
        <v>158</v>
      </c>
      <c r="E323" s="201" t="s">
        <v>19</v>
      </c>
      <c r="F323" s="202" t="s">
        <v>582</v>
      </c>
      <c r="G323" s="199"/>
      <c r="H323" s="203">
        <v>30.6</v>
      </c>
      <c r="I323" s="204"/>
      <c r="J323" s="199"/>
      <c r="K323" s="199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158</v>
      </c>
      <c r="AU323" s="209" t="s">
        <v>83</v>
      </c>
      <c r="AV323" s="13" t="s">
        <v>83</v>
      </c>
      <c r="AW323" s="13" t="s">
        <v>35</v>
      </c>
      <c r="AX323" s="13" t="s">
        <v>74</v>
      </c>
      <c r="AY323" s="209" t="s">
        <v>142</v>
      </c>
    </row>
    <row r="324" spans="2:51" s="13" customFormat="1" ht="11.25">
      <c r="B324" s="198"/>
      <c r="C324" s="199"/>
      <c r="D324" s="200" t="s">
        <v>158</v>
      </c>
      <c r="E324" s="201" t="s">
        <v>19</v>
      </c>
      <c r="F324" s="202" t="s">
        <v>583</v>
      </c>
      <c r="G324" s="199"/>
      <c r="H324" s="203">
        <v>48.9</v>
      </c>
      <c r="I324" s="204"/>
      <c r="J324" s="199"/>
      <c r="K324" s="199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158</v>
      </c>
      <c r="AU324" s="209" t="s">
        <v>83</v>
      </c>
      <c r="AV324" s="13" t="s">
        <v>83</v>
      </c>
      <c r="AW324" s="13" t="s">
        <v>35</v>
      </c>
      <c r="AX324" s="13" t="s">
        <v>74</v>
      </c>
      <c r="AY324" s="209" t="s">
        <v>142</v>
      </c>
    </row>
    <row r="325" spans="1:65" s="2" customFormat="1" ht="21.75" customHeight="1">
      <c r="A325" s="36"/>
      <c r="B325" s="37"/>
      <c r="C325" s="180" t="s">
        <v>584</v>
      </c>
      <c r="D325" s="180" t="s">
        <v>145</v>
      </c>
      <c r="E325" s="181" t="s">
        <v>585</v>
      </c>
      <c r="F325" s="182" t="s">
        <v>586</v>
      </c>
      <c r="G325" s="183" t="s">
        <v>176</v>
      </c>
      <c r="H325" s="184">
        <v>26</v>
      </c>
      <c r="I325" s="185"/>
      <c r="J325" s="186">
        <f>ROUND(I325*H325,2)</f>
        <v>0</v>
      </c>
      <c r="K325" s="182" t="s">
        <v>149</v>
      </c>
      <c r="L325" s="41"/>
      <c r="M325" s="187" t="s">
        <v>19</v>
      </c>
      <c r="N325" s="188" t="s">
        <v>45</v>
      </c>
      <c r="O325" s="66"/>
      <c r="P325" s="189">
        <f>O325*H325</f>
        <v>0</v>
      </c>
      <c r="Q325" s="189">
        <v>3E-05</v>
      </c>
      <c r="R325" s="189">
        <f>Q325*H325</f>
        <v>0.00078</v>
      </c>
      <c r="S325" s="189">
        <v>0</v>
      </c>
      <c r="T325" s="19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1" t="s">
        <v>244</v>
      </c>
      <c r="AT325" s="191" t="s">
        <v>145</v>
      </c>
      <c r="AU325" s="191" t="s">
        <v>83</v>
      </c>
      <c r="AY325" s="19" t="s">
        <v>142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9" t="s">
        <v>81</v>
      </c>
      <c r="BK325" s="192">
        <f>ROUND(I325*H325,2)</f>
        <v>0</v>
      </c>
      <c r="BL325" s="19" t="s">
        <v>244</v>
      </c>
      <c r="BM325" s="191" t="s">
        <v>587</v>
      </c>
    </row>
    <row r="326" spans="1:47" s="2" customFormat="1" ht="11.25">
      <c r="A326" s="36"/>
      <c r="B326" s="37"/>
      <c r="C326" s="38"/>
      <c r="D326" s="193" t="s">
        <v>152</v>
      </c>
      <c r="E326" s="38"/>
      <c r="F326" s="194" t="s">
        <v>588</v>
      </c>
      <c r="G326" s="38"/>
      <c r="H326" s="38"/>
      <c r="I326" s="195"/>
      <c r="J326" s="38"/>
      <c r="K326" s="38"/>
      <c r="L326" s="41"/>
      <c r="M326" s="196"/>
      <c r="N326" s="19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152</v>
      </c>
      <c r="AU326" s="19" t="s">
        <v>83</v>
      </c>
    </row>
    <row r="327" spans="1:65" s="2" customFormat="1" ht="21.75" customHeight="1">
      <c r="A327" s="36"/>
      <c r="B327" s="37"/>
      <c r="C327" s="180" t="s">
        <v>589</v>
      </c>
      <c r="D327" s="180" t="s">
        <v>145</v>
      </c>
      <c r="E327" s="181" t="s">
        <v>590</v>
      </c>
      <c r="F327" s="182" t="s">
        <v>591</v>
      </c>
      <c r="G327" s="183" t="s">
        <v>176</v>
      </c>
      <c r="H327" s="184">
        <v>62</v>
      </c>
      <c r="I327" s="185"/>
      <c r="J327" s="186">
        <f>ROUND(I327*H327,2)</f>
        <v>0</v>
      </c>
      <c r="K327" s="182" t="s">
        <v>149</v>
      </c>
      <c r="L327" s="41"/>
      <c r="M327" s="187" t="s">
        <v>19</v>
      </c>
      <c r="N327" s="188" t="s">
        <v>45</v>
      </c>
      <c r="O327" s="66"/>
      <c r="P327" s="189">
        <f>O327*H327</f>
        <v>0</v>
      </c>
      <c r="Q327" s="189">
        <v>3E-05</v>
      </c>
      <c r="R327" s="189">
        <f>Q327*H327</f>
        <v>0.00186</v>
      </c>
      <c r="S327" s="189">
        <v>0</v>
      </c>
      <c r="T327" s="190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1" t="s">
        <v>244</v>
      </c>
      <c r="AT327" s="191" t="s">
        <v>145</v>
      </c>
      <c r="AU327" s="191" t="s">
        <v>83</v>
      </c>
      <c r="AY327" s="19" t="s">
        <v>142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9" t="s">
        <v>81</v>
      </c>
      <c r="BK327" s="192">
        <f>ROUND(I327*H327,2)</f>
        <v>0</v>
      </c>
      <c r="BL327" s="19" t="s">
        <v>244</v>
      </c>
      <c r="BM327" s="191" t="s">
        <v>592</v>
      </c>
    </row>
    <row r="328" spans="1:47" s="2" customFormat="1" ht="11.25">
      <c r="A328" s="36"/>
      <c r="B328" s="37"/>
      <c r="C328" s="38"/>
      <c r="D328" s="193" t="s">
        <v>152</v>
      </c>
      <c r="E328" s="38"/>
      <c r="F328" s="194" t="s">
        <v>593</v>
      </c>
      <c r="G328" s="38"/>
      <c r="H328" s="38"/>
      <c r="I328" s="195"/>
      <c r="J328" s="38"/>
      <c r="K328" s="38"/>
      <c r="L328" s="41"/>
      <c r="M328" s="196"/>
      <c r="N328" s="197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152</v>
      </c>
      <c r="AU328" s="19" t="s">
        <v>83</v>
      </c>
    </row>
    <row r="329" spans="1:65" s="2" customFormat="1" ht="44.25" customHeight="1">
      <c r="A329" s="36"/>
      <c r="B329" s="37"/>
      <c r="C329" s="220" t="s">
        <v>594</v>
      </c>
      <c r="D329" s="220" t="s">
        <v>212</v>
      </c>
      <c r="E329" s="221" t="s">
        <v>564</v>
      </c>
      <c r="F329" s="222" t="s">
        <v>565</v>
      </c>
      <c r="G329" s="223" t="s">
        <v>148</v>
      </c>
      <c r="H329" s="224">
        <v>16.181</v>
      </c>
      <c r="I329" s="225"/>
      <c r="J329" s="226">
        <f>ROUND(I329*H329,2)</f>
        <v>0</v>
      </c>
      <c r="K329" s="222" t="s">
        <v>149</v>
      </c>
      <c r="L329" s="227"/>
      <c r="M329" s="228" t="s">
        <v>19</v>
      </c>
      <c r="N329" s="229" t="s">
        <v>45</v>
      </c>
      <c r="O329" s="66"/>
      <c r="P329" s="189">
        <f>O329*H329</f>
        <v>0</v>
      </c>
      <c r="Q329" s="189">
        <v>0.00309</v>
      </c>
      <c r="R329" s="189">
        <f>Q329*H329</f>
        <v>0.04999929</v>
      </c>
      <c r="S329" s="189">
        <v>0</v>
      </c>
      <c r="T329" s="19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1" t="s">
        <v>307</v>
      </c>
      <c r="AT329" s="191" t="s">
        <v>212</v>
      </c>
      <c r="AU329" s="191" t="s">
        <v>83</v>
      </c>
      <c r="AY329" s="19" t="s">
        <v>142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9" t="s">
        <v>81</v>
      </c>
      <c r="BK329" s="192">
        <f>ROUND(I329*H329,2)</f>
        <v>0</v>
      </c>
      <c r="BL329" s="19" t="s">
        <v>244</v>
      </c>
      <c r="BM329" s="191" t="s">
        <v>595</v>
      </c>
    </row>
    <row r="330" spans="2:51" s="13" customFormat="1" ht="11.25">
      <c r="B330" s="198"/>
      <c r="C330" s="199"/>
      <c r="D330" s="200" t="s">
        <v>158</v>
      </c>
      <c r="E330" s="201" t="s">
        <v>19</v>
      </c>
      <c r="F330" s="202" t="s">
        <v>596</v>
      </c>
      <c r="G330" s="199"/>
      <c r="H330" s="203">
        <v>14.71</v>
      </c>
      <c r="I330" s="204"/>
      <c r="J330" s="199"/>
      <c r="K330" s="199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158</v>
      </c>
      <c r="AU330" s="209" t="s">
        <v>83</v>
      </c>
      <c r="AV330" s="13" t="s">
        <v>83</v>
      </c>
      <c r="AW330" s="13" t="s">
        <v>35</v>
      </c>
      <c r="AX330" s="13" t="s">
        <v>74</v>
      </c>
      <c r="AY330" s="209" t="s">
        <v>142</v>
      </c>
    </row>
    <row r="331" spans="2:51" s="13" customFormat="1" ht="11.25">
      <c r="B331" s="198"/>
      <c r="C331" s="199"/>
      <c r="D331" s="200" t="s">
        <v>158</v>
      </c>
      <c r="E331" s="199"/>
      <c r="F331" s="202" t="s">
        <v>597</v>
      </c>
      <c r="G331" s="199"/>
      <c r="H331" s="203">
        <v>16.181</v>
      </c>
      <c r="I331" s="204"/>
      <c r="J331" s="199"/>
      <c r="K331" s="199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158</v>
      </c>
      <c r="AU331" s="209" t="s">
        <v>83</v>
      </c>
      <c r="AV331" s="13" t="s">
        <v>83</v>
      </c>
      <c r="AW331" s="13" t="s">
        <v>4</v>
      </c>
      <c r="AX331" s="13" t="s">
        <v>81</v>
      </c>
      <c r="AY331" s="209" t="s">
        <v>142</v>
      </c>
    </row>
    <row r="332" spans="1:65" s="2" customFormat="1" ht="44.25" customHeight="1">
      <c r="A332" s="36"/>
      <c r="B332" s="37"/>
      <c r="C332" s="180" t="s">
        <v>598</v>
      </c>
      <c r="D332" s="180" t="s">
        <v>145</v>
      </c>
      <c r="E332" s="181" t="s">
        <v>599</v>
      </c>
      <c r="F332" s="182" t="s">
        <v>600</v>
      </c>
      <c r="G332" s="183" t="s">
        <v>312</v>
      </c>
      <c r="H332" s="230"/>
      <c r="I332" s="185"/>
      <c r="J332" s="186">
        <f>ROUND(I332*H332,2)</f>
        <v>0</v>
      </c>
      <c r="K332" s="182" t="s">
        <v>149</v>
      </c>
      <c r="L332" s="41"/>
      <c r="M332" s="187" t="s">
        <v>19</v>
      </c>
      <c r="N332" s="188" t="s">
        <v>45</v>
      </c>
      <c r="O332" s="66"/>
      <c r="P332" s="189">
        <f>O332*H332</f>
        <v>0</v>
      </c>
      <c r="Q332" s="189">
        <v>0</v>
      </c>
      <c r="R332" s="189">
        <f>Q332*H332</f>
        <v>0</v>
      </c>
      <c r="S332" s="189">
        <v>0</v>
      </c>
      <c r="T332" s="190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1" t="s">
        <v>244</v>
      </c>
      <c r="AT332" s="191" t="s">
        <v>145</v>
      </c>
      <c r="AU332" s="191" t="s">
        <v>83</v>
      </c>
      <c r="AY332" s="19" t="s">
        <v>142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9" t="s">
        <v>81</v>
      </c>
      <c r="BK332" s="192">
        <f>ROUND(I332*H332,2)</f>
        <v>0</v>
      </c>
      <c r="BL332" s="19" t="s">
        <v>244</v>
      </c>
      <c r="BM332" s="191" t="s">
        <v>601</v>
      </c>
    </row>
    <row r="333" spans="1:47" s="2" customFormat="1" ht="11.25">
      <c r="A333" s="36"/>
      <c r="B333" s="37"/>
      <c r="C333" s="38"/>
      <c r="D333" s="193" t="s">
        <v>152</v>
      </c>
      <c r="E333" s="38"/>
      <c r="F333" s="194" t="s">
        <v>602</v>
      </c>
      <c r="G333" s="38"/>
      <c r="H333" s="38"/>
      <c r="I333" s="195"/>
      <c r="J333" s="38"/>
      <c r="K333" s="38"/>
      <c r="L333" s="41"/>
      <c r="M333" s="196"/>
      <c r="N333" s="197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152</v>
      </c>
      <c r="AU333" s="19" t="s">
        <v>83</v>
      </c>
    </row>
    <row r="334" spans="1:65" s="2" customFormat="1" ht="49.15" customHeight="1">
      <c r="A334" s="36"/>
      <c r="B334" s="37"/>
      <c r="C334" s="180" t="s">
        <v>603</v>
      </c>
      <c r="D334" s="180" t="s">
        <v>145</v>
      </c>
      <c r="E334" s="181" t="s">
        <v>604</v>
      </c>
      <c r="F334" s="182" t="s">
        <v>605</v>
      </c>
      <c r="G334" s="183" t="s">
        <v>312</v>
      </c>
      <c r="H334" s="230"/>
      <c r="I334" s="185"/>
      <c r="J334" s="186">
        <f>ROUND(I334*H334,2)</f>
        <v>0</v>
      </c>
      <c r="K334" s="182" t="s">
        <v>149</v>
      </c>
      <c r="L334" s="41"/>
      <c r="M334" s="187" t="s">
        <v>19</v>
      </c>
      <c r="N334" s="188" t="s">
        <v>45</v>
      </c>
      <c r="O334" s="66"/>
      <c r="P334" s="189">
        <f>O334*H334</f>
        <v>0</v>
      </c>
      <c r="Q334" s="189">
        <v>0</v>
      </c>
      <c r="R334" s="189">
        <f>Q334*H334</f>
        <v>0</v>
      </c>
      <c r="S334" s="189">
        <v>0</v>
      </c>
      <c r="T334" s="19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244</v>
      </c>
      <c r="AT334" s="191" t="s">
        <v>145</v>
      </c>
      <c r="AU334" s="191" t="s">
        <v>83</v>
      </c>
      <c r="AY334" s="19" t="s">
        <v>142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81</v>
      </c>
      <c r="BK334" s="192">
        <f>ROUND(I334*H334,2)</f>
        <v>0</v>
      </c>
      <c r="BL334" s="19" t="s">
        <v>244</v>
      </c>
      <c r="BM334" s="191" t="s">
        <v>606</v>
      </c>
    </row>
    <row r="335" spans="1:47" s="2" customFormat="1" ht="11.25">
      <c r="A335" s="36"/>
      <c r="B335" s="37"/>
      <c r="C335" s="38"/>
      <c r="D335" s="193" t="s">
        <v>152</v>
      </c>
      <c r="E335" s="38"/>
      <c r="F335" s="194" t="s">
        <v>607</v>
      </c>
      <c r="G335" s="38"/>
      <c r="H335" s="38"/>
      <c r="I335" s="195"/>
      <c r="J335" s="38"/>
      <c r="K335" s="38"/>
      <c r="L335" s="41"/>
      <c r="M335" s="196"/>
      <c r="N335" s="197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152</v>
      </c>
      <c r="AU335" s="19" t="s">
        <v>83</v>
      </c>
    </row>
    <row r="336" spans="2:63" s="12" customFormat="1" ht="22.9" customHeight="1">
      <c r="B336" s="164"/>
      <c r="C336" s="165"/>
      <c r="D336" s="166" t="s">
        <v>73</v>
      </c>
      <c r="E336" s="178" t="s">
        <v>608</v>
      </c>
      <c r="F336" s="178" t="s">
        <v>609</v>
      </c>
      <c r="G336" s="165"/>
      <c r="H336" s="165"/>
      <c r="I336" s="168"/>
      <c r="J336" s="179">
        <f>BK336</f>
        <v>0</v>
      </c>
      <c r="K336" s="165"/>
      <c r="L336" s="170"/>
      <c r="M336" s="171"/>
      <c r="N336" s="172"/>
      <c r="O336" s="172"/>
      <c r="P336" s="173">
        <f>SUM(P337:P374)</f>
        <v>0</v>
      </c>
      <c r="Q336" s="172"/>
      <c r="R336" s="173">
        <f>SUM(R337:R374)</f>
        <v>5.9280527</v>
      </c>
      <c r="S336" s="172"/>
      <c r="T336" s="174">
        <f>SUM(T337:T374)</f>
        <v>0</v>
      </c>
      <c r="AR336" s="175" t="s">
        <v>83</v>
      </c>
      <c r="AT336" s="176" t="s">
        <v>73</v>
      </c>
      <c r="AU336" s="176" t="s">
        <v>81</v>
      </c>
      <c r="AY336" s="175" t="s">
        <v>142</v>
      </c>
      <c r="BK336" s="177">
        <f>SUM(BK337:BK374)</f>
        <v>0</v>
      </c>
    </row>
    <row r="337" spans="1:65" s="2" customFormat="1" ht="24.2" customHeight="1">
      <c r="A337" s="36"/>
      <c r="B337" s="37"/>
      <c r="C337" s="180" t="s">
        <v>610</v>
      </c>
      <c r="D337" s="180" t="s">
        <v>145</v>
      </c>
      <c r="E337" s="181" t="s">
        <v>611</v>
      </c>
      <c r="F337" s="182" t="s">
        <v>612</v>
      </c>
      <c r="G337" s="183" t="s">
        <v>148</v>
      </c>
      <c r="H337" s="184">
        <v>149.121</v>
      </c>
      <c r="I337" s="185"/>
      <c r="J337" s="186">
        <f>ROUND(I337*H337,2)</f>
        <v>0</v>
      </c>
      <c r="K337" s="182" t="s">
        <v>149</v>
      </c>
      <c r="L337" s="41"/>
      <c r="M337" s="187" t="s">
        <v>19</v>
      </c>
      <c r="N337" s="188" t="s">
        <v>45</v>
      </c>
      <c r="O337" s="66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1" t="s">
        <v>244</v>
      </c>
      <c r="AT337" s="191" t="s">
        <v>145</v>
      </c>
      <c r="AU337" s="191" t="s">
        <v>83</v>
      </c>
      <c r="AY337" s="19" t="s">
        <v>142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81</v>
      </c>
      <c r="BK337" s="192">
        <f>ROUND(I337*H337,2)</f>
        <v>0</v>
      </c>
      <c r="BL337" s="19" t="s">
        <v>244</v>
      </c>
      <c r="BM337" s="191" t="s">
        <v>613</v>
      </c>
    </row>
    <row r="338" spans="1:47" s="2" customFormat="1" ht="11.25">
      <c r="A338" s="36"/>
      <c r="B338" s="37"/>
      <c r="C338" s="38"/>
      <c r="D338" s="193" t="s">
        <v>152</v>
      </c>
      <c r="E338" s="38"/>
      <c r="F338" s="194" t="s">
        <v>614</v>
      </c>
      <c r="G338" s="38"/>
      <c r="H338" s="38"/>
      <c r="I338" s="195"/>
      <c r="J338" s="38"/>
      <c r="K338" s="38"/>
      <c r="L338" s="41"/>
      <c r="M338" s="196"/>
      <c r="N338" s="197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152</v>
      </c>
      <c r="AU338" s="19" t="s">
        <v>83</v>
      </c>
    </row>
    <row r="339" spans="2:51" s="13" customFormat="1" ht="11.25">
      <c r="B339" s="198"/>
      <c r="C339" s="199"/>
      <c r="D339" s="200" t="s">
        <v>158</v>
      </c>
      <c r="E339" s="201" t="s">
        <v>19</v>
      </c>
      <c r="F339" s="202" t="s">
        <v>615</v>
      </c>
      <c r="G339" s="199"/>
      <c r="H339" s="203">
        <v>110.402</v>
      </c>
      <c r="I339" s="204"/>
      <c r="J339" s="199"/>
      <c r="K339" s="199"/>
      <c r="L339" s="205"/>
      <c r="M339" s="206"/>
      <c r="N339" s="207"/>
      <c r="O339" s="207"/>
      <c r="P339" s="207"/>
      <c r="Q339" s="207"/>
      <c r="R339" s="207"/>
      <c r="S339" s="207"/>
      <c r="T339" s="208"/>
      <c r="AT339" s="209" t="s">
        <v>158</v>
      </c>
      <c r="AU339" s="209" t="s">
        <v>83</v>
      </c>
      <c r="AV339" s="13" t="s">
        <v>83</v>
      </c>
      <c r="AW339" s="13" t="s">
        <v>35</v>
      </c>
      <c r="AX339" s="13" t="s">
        <v>74</v>
      </c>
      <c r="AY339" s="209" t="s">
        <v>142</v>
      </c>
    </row>
    <row r="340" spans="2:51" s="13" customFormat="1" ht="11.25">
      <c r="B340" s="198"/>
      <c r="C340" s="199"/>
      <c r="D340" s="200" t="s">
        <v>158</v>
      </c>
      <c r="E340" s="201" t="s">
        <v>19</v>
      </c>
      <c r="F340" s="202" t="s">
        <v>616</v>
      </c>
      <c r="G340" s="199"/>
      <c r="H340" s="203">
        <v>38.719</v>
      </c>
      <c r="I340" s="204"/>
      <c r="J340" s="199"/>
      <c r="K340" s="199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158</v>
      </c>
      <c r="AU340" s="209" t="s">
        <v>83</v>
      </c>
      <c r="AV340" s="13" t="s">
        <v>83</v>
      </c>
      <c r="AW340" s="13" t="s">
        <v>35</v>
      </c>
      <c r="AX340" s="13" t="s">
        <v>74</v>
      </c>
      <c r="AY340" s="209" t="s">
        <v>142</v>
      </c>
    </row>
    <row r="341" spans="1:65" s="2" customFormat="1" ht="24.2" customHeight="1">
      <c r="A341" s="36"/>
      <c r="B341" s="37"/>
      <c r="C341" s="180" t="s">
        <v>617</v>
      </c>
      <c r="D341" s="180" t="s">
        <v>145</v>
      </c>
      <c r="E341" s="181" t="s">
        <v>618</v>
      </c>
      <c r="F341" s="182" t="s">
        <v>619</v>
      </c>
      <c r="G341" s="183" t="s">
        <v>148</v>
      </c>
      <c r="H341" s="184">
        <v>149.121</v>
      </c>
      <c r="I341" s="185"/>
      <c r="J341" s="186">
        <f>ROUND(I341*H341,2)</f>
        <v>0</v>
      </c>
      <c r="K341" s="182" t="s">
        <v>149</v>
      </c>
      <c r="L341" s="41"/>
      <c r="M341" s="187" t="s">
        <v>19</v>
      </c>
      <c r="N341" s="188" t="s">
        <v>45</v>
      </c>
      <c r="O341" s="66"/>
      <c r="P341" s="189">
        <f>O341*H341</f>
        <v>0</v>
      </c>
      <c r="Q341" s="189">
        <v>0.0003</v>
      </c>
      <c r="R341" s="189">
        <f>Q341*H341</f>
        <v>0.0447363</v>
      </c>
      <c r="S341" s="189">
        <v>0</v>
      </c>
      <c r="T341" s="19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1" t="s">
        <v>244</v>
      </c>
      <c r="AT341" s="191" t="s">
        <v>145</v>
      </c>
      <c r="AU341" s="191" t="s">
        <v>83</v>
      </c>
      <c r="AY341" s="19" t="s">
        <v>142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81</v>
      </c>
      <c r="BK341" s="192">
        <f>ROUND(I341*H341,2)</f>
        <v>0</v>
      </c>
      <c r="BL341" s="19" t="s">
        <v>244</v>
      </c>
      <c r="BM341" s="191" t="s">
        <v>620</v>
      </c>
    </row>
    <row r="342" spans="1:47" s="2" customFormat="1" ht="11.25">
      <c r="A342" s="36"/>
      <c r="B342" s="37"/>
      <c r="C342" s="38"/>
      <c r="D342" s="193" t="s">
        <v>152</v>
      </c>
      <c r="E342" s="38"/>
      <c r="F342" s="194" t="s">
        <v>621</v>
      </c>
      <c r="G342" s="38"/>
      <c r="H342" s="38"/>
      <c r="I342" s="195"/>
      <c r="J342" s="38"/>
      <c r="K342" s="38"/>
      <c r="L342" s="41"/>
      <c r="M342" s="196"/>
      <c r="N342" s="197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152</v>
      </c>
      <c r="AU342" s="19" t="s">
        <v>83</v>
      </c>
    </row>
    <row r="343" spans="1:65" s="2" customFormat="1" ht="33" customHeight="1">
      <c r="A343" s="36"/>
      <c r="B343" s="37"/>
      <c r="C343" s="180" t="s">
        <v>622</v>
      </c>
      <c r="D343" s="180" t="s">
        <v>145</v>
      </c>
      <c r="E343" s="181" t="s">
        <v>623</v>
      </c>
      <c r="F343" s="182" t="s">
        <v>624</v>
      </c>
      <c r="G343" s="183" t="s">
        <v>148</v>
      </c>
      <c r="H343" s="184">
        <v>149.121</v>
      </c>
      <c r="I343" s="185"/>
      <c r="J343" s="186">
        <f>ROUND(I343*H343,2)</f>
        <v>0</v>
      </c>
      <c r="K343" s="182" t="s">
        <v>149</v>
      </c>
      <c r="L343" s="41"/>
      <c r="M343" s="187" t="s">
        <v>19</v>
      </c>
      <c r="N343" s="188" t="s">
        <v>45</v>
      </c>
      <c r="O343" s="66"/>
      <c r="P343" s="189">
        <f>O343*H343</f>
        <v>0</v>
      </c>
      <c r="Q343" s="189">
        <v>0.0045</v>
      </c>
      <c r="R343" s="189">
        <f>Q343*H343</f>
        <v>0.6710445</v>
      </c>
      <c r="S343" s="189">
        <v>0</v>
      </c>
      <c r="T343" s="190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1" t="s">
        <v>244</v>
      </c>
      <c r="AT343" s="191" t="s">
        <v>145</v>
      </c>
      <c r="AU343" s="191" t="s">
        <v>83</v>
      </c>
      <c r="AY343" s="19" t="s">
        <v>142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9" t="s">
        <v>81</v>
      </c>
      <c r="BK343" s="192">
        <f>ROUND(I343*H343,2)</f>
        <v>0</v>
      </c>
      <c r="BL343" s="19" t="s">
        <v>244</v>
      </c>
      <c r="BM343" s="191" t="s">
        <v>625</v>
      </c>
    </row>
    <row r="344" spans="1:47" s="2" customFormat="1" ht="11.25">
      <c r="A344" s="36"/>
      <c r="B344" s="37"/>
      <c r="C344" s="38"/>
      <c r="D344" s="193" t="s">
        <v>152</v>
      </c>
      <c r="E344" s="38"/>
      <c r="F344" s="194" t="s">
        <v>626</v>
      </c>
      <c r="G344" s="38"/>
      <c r="H344" s="38"/>
      <c r="I344" s="195"/>
      <c r="J344" s="38"/>
      <c r="K344" s="38"/>
      <c r="L344" s="41"/>
      <c r="M344" s="196"/>
      <c r="N344" s="197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152</v>
      </c>
      <c r="AU344" s="19" t="s">
        <v>83</v>
      </c>
    </row>
    <row r="345" spans="1:65" s="2" customFormat="1" ht="37.9" customHeight="1">
      <c r="A345" s="36"/>
      <c r="B345" s="37"/>
      <c r="C345" s="180" t="s">
        <v>627</v>
      </c>
      <c r="D345" s="180" t="s">
        <v>145</v>
      </c>
      <c r="E345" s="181" t="s">
        <v>628</v>
      </c>
      <c r="F345" s="182" t="s">
        <v>629</v>
      </c>
      <c r="G345" s="183" t="s">
        <v>148</v>
      </c>
      <c r="H345" s="184">
        <v>298.242</v>
      </c>
      <c r="I345" s="185"/>
      <c r="J345" s="186">
        <f>ROUND(I345*H345,2)</f>
        <v>0</v>
      </c>
      <c r="K345" s="182" t="s">
        <v>149</v>
      </c>
      <c r="L345" s="41"/>
      <c r="M345" s="187" t="s">
        <v>19</v>
      </c>
      <c r="N345" s="188" t="s">
        <v>45</v>
      </c>
      <c r="O345" s="66"/>
      <c r="P345" s="189">
        <f>O345*H345</f>
        <v>0</v>
      </c>
      <c r="Q345" s="189">
        <v>0.00145</v>
      </c>
      <c r="R345" s="189">
        <f>Q345*H345</f>
        <v>0.43245089999999997</v>
      </c>
      <c r="S345" s="189">
        <v>0</v>
      </c>
      <c r="T345" s="19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1" t="s">
        <v>244</v>
      </c>
      <c r="AT345" s="191" t="s">
        <v>145</v>
      </c>
      <c r="AU345" s="191" t="s">
        <v>83</v>
      </c>
      <c r="AY345" s="19" t="s">
        <v>142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9" t="s">
        <v>81</v>
      </c>
      <c r="BK345" s="192">
        <f>ROUND(I345*H345,2)</f>
        <v>0</v>
      </c>
      <c r="BL345" s="19" t="s">
        <v>244</v>
      </c>
      <c r="BM345" s="191" t="s">
        <v>630</v>
      </c>
    </row>
    <row r="346" spans="1:47" s="2" customFormat="1" ht="11.25">
      <c r="A346" s="36"/>
      <c r="B346" s="37"/>
      <c r="C346" s="38"/>
      <c r="D346" s="193" t="s">
        <v>152</v>
      </c>
      <c r="E346" s="38"/>
      <c r="F346" s="194" t="s">
        <v>631</v>
      </c>
      <c r="G346" s="38"/>
      <c r="H346" s="38"/>
      <c r="I346" s="195"/>
      <c r="J346" s="38"/>
      <c r="K346" s="38"/>
      <c r="L346" s="41"/>
      <c r="M346" s="196"/>
      <c r="N346" s="197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152</v>
      </c>
      <c r="AU346" s="19" t="s">
        <v>83</v>
      </c>
    </row>
    <row r="347" spans="2:51" s="13" customFormat="1" ht="11.25">
      <c r="B347" s="198"/>
      <c r="C347" s="199"/>
      <c r="D347" s="200" t="s">
        <v>158</v>
      </c>
      <c r="E347" s="199"/>
      <c r="F347" s="202" t="s">
        <v>632</v>
      </c>
      <c r="G347" s="199"/>
      <c r="H347" s="203">
        <v>298.242</v>
      </c>
      <c r="I347" s="204"/>
      <c r="J347" s="199"/>
      <c r="K347" s="199"/>
      <c r="L347" s="205"/>
      <c r="M347" s="206"/>
      <c r="N347" s="207"/>
      <c r="O347" s="207"/>
      <c r="P347" s="207"/>
      <c r="Q347" s="207"/>
      <c r="R347" s="207"/>
      <c r="S347" s="207"/>
      <c r="T347" s="208"/>
      <c r="AT347" s="209" t="s">
        <v>158</v>
      </c>
      <c r="AU347" s="209" t="s">
        <v>83</v>
      </c>
      <c r="AV347" s="13" t="s">
        <v>83</v>
      </c>
      <c r="AW347" s="13" t="s">
        <v>4</v>
      </c>
      <c r="AX347" s="13" t="s">
        <v>81</v>
      </c>
      <c r="AY347" s="209" t="s">
        <v>142</v>
      </c>
    </row>
    <row r="348" spans="1:65" s="2" customFormat="1" ht="37.9" customHeight="1">
      <c r="A348" s="36"/>
      <c r="B348" s="37"/>
      <c r="C348" s="180" t="s">
        <v>633</v>
      </c>
      <c r="D348" s="180" t="s">
        <v>145</v>
      </c>
      <c r="E348" s="181" t="s">
        <v>634</v>
      </c>
      <c r="F348" s="182" t="s">
        <v>635</v>
      </c>
      <c r="G348" s="183" t="s">
        <v>148</v>
      </c>
      <c r="H348" s="184">
        <v>110.65</v>
      </c>
      <c r="I348" s="185"/>
      <c r="J348" s="186">
        <f>ROUND(I348*H348,2)</f>
        <v>0</v>
      </c>
      <c r="K348" s="182" t="s">
        <v>149</v>
      </c>
      <c r="L348" s="41"/>
      <c r="M348" s="187" t="s">
        <v>19</v>
      </c>
      <c r="N348" s="188" t="s">
        <v>45</v>
      </c>
      <c r="O348" s="66"/>
      <c r="P348" s="189">
        <f>O348*H348</f>
        <v>0</v>
      </c>
      <c r="Q348" s="189">
        <v>0.009</v>
      </c>
      <c r="R348" s="189">
        <f>Q348*H348</f>
        <v>0.99585</v>
      </c>
      <c r="S348" s="189">
        <v>0</v>
      </c>
      <c r="T348" s="190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1" t="s">
        <v>244</v>
      </c>
      <c r="AT348" s="191" t="s">
        <v>145</v>
      </c>
      <c r="AU348" s="191" t="s">
        <v>83</v>
      </c>
      <c r="AY348" s="19" t="s">
        <v>142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9" t="s">
        <v>81</v>
      </c>
      <c r="BK348" s="192">
        <f>ROUND(I348*H348,2)</f>
        <v>0</v>
      </c>
      <c r="BL348" s="19" t="s">
        <v>244</v>
      </c>
      <c r="BM348" s="191" t="s">
        <v>636</v>
      </c>
    </row>
    <row r="349" spans="1:47" s="2" customFormat="1" ht="11.25">
      <c r="A349" s="36"/>
      <c r="B349" s="37"/>
      <c r="C349" s="38"/>
      <c r="D349" s="193" t="s">
        <v>152</v>
      </c>
      <c r="E349" s="38"/>
      <c r="F349" s="194" t="s">
        <v>637</v>
      </c>
      <c r="G349" s="38"/>
      <c r="H349" s="38"/>
      <c r="I349" s="195"/>
      <c r="J349" s="38"/>
      <c r="K349" s="38"/>
      <c r="L349" s="41"/>
      <c r="M349" s="196"/>
      <c r="N349" s="197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152</v>
      </c>
      <c r="AU349" s="19" t="s">
        <v>83</v>
      </c>
    </row>
    <row r="350" spans="2:51" s="13" customFormat="1" ht="11.25">
      <c r="B350" s="198"/>
      <c r="C350" s="199"/>
      <c r="D350" s="200" t="s">
        <v>158</v>
      </c>
      <c r="E350" s="201" t="s">
        <v>19</v>
      </c>
      <c r="F350" s="202" t="s">
        <v>638</v>
      </c>
      <c r="G350" s="199"/>
      <c r="H350" s="203">
        <v>15.712</v>
      </c>
      <c r="I350" s="204"/>
      <c r="J350" s="199"/>
      <c r="K350" s="199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158</v>
      </c>
      <c r="AU350" s="209" t="s">
        <v>83</v>
      </c>
      <c r="AV350" s="13" t="s">
        <v>83</v>
      </c>
      <c r="AW350" s="13" t="s">
        <v>35</v>
      </c>
      <c r="AX350" s="13" t="s">
        <v>74</v>
      </c>
      <c r="AY350" s="209" t="s">
        <v>142</v>
      </c>
    </row>
    <row r="351" spans="2:51" s="13" customFormat="1" ht="11.25">
      <c r="B351" s="198"/>
      <c r="C351" s="199"/>
      <c r="D351" s="200" t="s">
        <v>158</v>
      </c>
      <c r="E351" s="201" t="s">
        <v>19</v>
      </c>
      <c r="F351" s="202" t="s">
        <v>639</v>
      </c>
      <c r="G351" s="199"/>
      <c r="H351" s="203">
        <v>51.25</v>
      </c>
      <c r="I351" s="204"/>
      <c r="J351" s="199"/>
      <c r="K351" s="199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158</v>
      </c>
      <c r="AU351" s="209" t="s">
        <v>83</v>
      </c>
      <c r="AV351" s="13" t="s">
        <v>83</v>
      </c>
      <c r="AW351" s="13" t="s">
        <v>35</v>
      </c>
      <c r="AX351" s="13" t="s">
        <v>74</v>
      </c>
      <c r="AY351" s="209" t="s">
        <v>142</v>
      </c>
    </row>
    <row r="352" spans="2:51" s="13" customFormat="1" ht="11.25">
      <c r="B352" s="198"/>
      <c r="C352" s="199"/>
      <c r="D352" s="200" t="s">
        <v>158</v>
      </c>
      <c r="E352" s="201" t="s">
        <v>19</v>
      </c>
      <c r="F352" s="202" t="s">
        <v>640</v>
      </c>
      <c r="G352" s="199"/>
      <c r="H352" s="203">
        <v>13.68</v>
      </c>
      <c r="I352" s="204"/>
      <c r="J352" s="199"/>
      <c r="K352" s="199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158</v>
      </c>
      <c r="AU352" s="209" t="s">
        <v>83</v>
      </c>
      <c r="AV352" s="13" t="s">
        <v>83</v>
      </c>
      <c r="AW352" s="13" t="s">
        <v>35</v>
      </c>
      <c r="AX352" s="13" t="s">
        <v>74</v>
      </c>
      <c r="AY352" s="209" t="s">
        <v>142</v>
      </c>
    </row>
    <row r="353" spans="2:51" s="13" customFormat="1" ht="22.5">
      <c r="B353" s="198"/>
      <c r="C353" s="199"/>
      <c r="D353" s="200" t="s">
        <v>158</v>
      </c>
      <c r="E353" s="201" t="s">
        <v>19</v>
      </c>
      <c r="F353" s="202" t="s">
        <v>641</v>
      </c>
      <c r="G353" s="199"/>
      <c r="H353" s="203">
        <v>30.008</v>
      </c>
      <c r="I353" s="204"/>
      <c r="J353" s="199"/>
      <c r="K353" s="199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158</v>
      </c>
      <c r="AU353" s="209" t="s">
        <v>83</v>
      </c>
      <c r="AV353" s="13" t="s">
        <v>83</v>
      </c>
      <c r="AW353" s="13" t="s">
        <v>35</v>
      </c>
      <c r="AX353" s="13" t="s">
        <v>74</v>
      </c>
      <c r="AY353" s="209" t="s">
        <v>142</v>
      </c>
    </row>
    <row r="354" spans="1:65" s="2" customFormat="1" ht="24.2" customHeight="1">
      <c r="A354" s="36"/>
      <c r="B354" s="37"/>
      <c r="C354" s="220" t="s">
        <v>642</v>
      </c>
      <c r="D354" s="220" t="s">
        <v>212</v>
      </c>
      <c r="E354" s="221" t="s">
        <v>643</v>
      </c>
      <c r="F354" s="222" t="s">
        <v>644</v>
      </c>
      <c r="G354" s="223" t="s">
        <v>148</v>
      </c>
      <c r="H354" s="224">
        <v>127.248</v>
      </c>
      <c r="I354" s="225"/>
      <c r="J354" s="226">
        <f>ROUND(I354*H354,2)</f>
        <v>0</v>
      </c>
      <c r="K354" s="222" t="s">
        <v>149</v>
      </c>
      <c r="L354" s="227"/>
      <c r="M354" s="228" t="s">
        <v>19</v>
      </c>
      <c r="N354" s="229" t="s">
        <v>45</v>
      </c>
      <c r="O354" s="66"/>
      <c r="P354" s="189">
        <f>O354*H354</f>
        <v>0</v>
      </c>
      <c r="Q354" s="189">
        <v>0.02</v>
      </c>
      <c r="R354" s="189">
        <f>Q354*H354</f>
        <v>2.54496</v>
      </c>
      <c r="S354" s="189">
        <v>0</v>
      </c>
      <c r="T354" s="19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307</v>
      </c>
      <c r="AT354" s="191" t="s">
        <v>212</v>
      </c>
      <c r="AU354" s="191" t="s">
        <v>83</v>
      </c>
      <c r="AY354" s="19" t="s">
        <v>142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9" t="s">
        <v>81</v>
      </c>
      <c r="BK354" s="192">
        <f>ROUND(I354*H354,2)</f>
        <v>0</v>
      </c>
      <c r="BL354" s="19" t="s">
        <v>244</v>
      </c>
      <c r="BM354" s="191" t="s">
        <v>645</v>
      </c>
    </row>
    <row r="355" spans="2:51" s="13" customFormat="1" ht="11.25">
      <c r="B355" s="198"/>
      <c r="C355" s="199"/>
      <c r="D355" s="200" t="s">
        <v>158</v>
      </c>
      <c r="E355" s="199"/>
      <c r="F355" s="202" t="s">
        <v>646</v>
      </c>
      <c r="G355" s="199"/>
      <c r="H355" s="203">
        <v>127.248</v>
      </c>
      <c r="I355" s="204"/>
      <c r="J355" s="199"/>
      <c r="K355" s="199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158</v>
      </c>
      <c r="AU355" s="209" t="s">
        <v>83</v>
      </c>
      <c r="AV355" s="13" t="s">
        <v>83</v>
      </c>
      <c r="AW355" s="13" t="s">
        <v>4</v>
      </c>
      <c r="AX355" s="13" t="s">
        <v>81</v>
      </c>
      <c r="AY355" s="209" t="s">
        <v>142</v>
      </c>
    </row>
    <row r="356" spans="1:65" s="2" customFormat="1" ht="37.9" customHeight="1">
      <c r="A356" s="36"/>
      <c r="B356" s="37"/>
      <c r="C356" s="180" t="s">
        <v>647</v>
      </c>
      <c r="D356" s="180" t="s">
        <v>145</v>
      </c>
      <c r="E356" s="181" t="s">
        <v>648</v>
      </c>
      <c r="F356" s="182" t="s">
        <v>649</v>
      </c>
      <c r="G356" s="183" t="s">
        <v>148</v>
      </c>
      <c r="H356" s="184">
        <v>38.719</v>
      </c>
      <c r="I356" s="185"/>
      <c r="J356" s="186">
        <f>ROUND(I356*H356,2)</f>
        <v>0</v>
      </c>
      <c r="K356" s="182" t="s">
        <v>149</v>
      </c>
      <c r="L356" s="41"/>
      <c r="M356" s="187" t="s">
        <v>19</v>
      </c>
      <c r="N356" s="188" t="s">
        <v>45</v>
      </c>
      <c r="O356" s="66"/>
      <c r="P356" s="189">
        <f>O356*H356</f>
        <v>0</v>
      </c>
      <c r="Q356" s="189">
        <v>0.009</v>
      </c>
      <c r="R356" s="189">
        <f>Q356*H356</f>
        <v>0.348471</v>
      </c>
      <c r="S356" s="189">
        <v>0</v>
      </c>
      <c r="T356" s="190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1" t="s">
        <v>244</v>
      </c>
      <c r="AT356" s="191" t="s">
        <v>145</v>
      </c>
      <c r="AU356" s="191" t="s">
        <v>83</v>
      </c>
      <c r="AY356" s="19" t="s">
        <v>142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9" t="s">
        <v>81</v>
      </c>
      <c r="BK356" s="192">
        <f>ROUND(I356*H356,2)</f>
        <v>0</v>
      </c>
      <c r="BL356" s="19" t="s">
        <v>244</v>
      </c>
      <c r="BM356" s="191" t="s">
        <v>650</v>
      </c>
    </row>
    <row r="357" spans="1:47" s="2" customFormat="1" ht="11.25">
      <c r="A357" s="36"/>
      <c r="B357" s="37"/>
      <c r="C357" s="38"/>
      <c r="D357" s="193" t="s">
        <v>152</v>
      </c>
      <c r="E357" s="38"/>
      <c r="F357" s="194" t="s">
        <v>651</v>
      </c>
      <c r="G357" s="38"/>
      <c r="H357" s="38"/>
      <c r="I357" s="195"/>
      <c r="J357" s="38"/>
      <c r="K357" s="38"/>
      <c r="L357" s="41"/>
      <c r="M357" s="196"/>
      <c r="N357" s="197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152</v>
      </c>
      <c r="AU357" s="19" t="s">
        <v>83</v>
      </c>
    </row>
    <row r="358" spans="2:51" s="13" customFormat="1" ht="11.25">
      <c r="B358" s="198"/>
      <c r="C358" s="199"/>
      <c r="D358" s="200" t="s">
        <v>158</v>
      </c>
      <c r="E358" s="201" t="s">
        <v>19</v>
      </c>
      <c r="F358" s="202" t="s">
        <v>652</v>
      </c>
      <c r="G358" s="199"/>
      <c r="H358" s="203">
        <v>38.719</v>
      </c>
      <c r="I358" s="204"/>
      <c r="J358" s="199"/>
      <c r="K358" s="199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158</v>
      </c>
      <c r="AU358" s="209" t="s">
        <v>83</v>
      </c>
      <c r="AV358" s="13" t="s">
        <v>83</v>
      </c>
      <c r="AW358" s="13" t="s">
        <v>35</v>
      </c>
      <c r="AX358" s="13" t="s">
        <v>74</v>
      </c>
      <c r="AY358" s="209" t="s">
        <v>142</v>
      </c>
    </row>
    <row r="359" spans="1:65" s="2" customFormat="1" ht="24.2" customHeight="1">
      <c r="A359" s="36"/>
      <c r="B359" s="37"/>
      <c r="C359" s="220" t="s">
        <v>653</v>
      </c>
      <c r="D359" s="220" t="s">
        <v>212</v>
      </c>
      <c r="E359" s="221" t="s">
        <v>654</v>
      </c>
      <c r="F359" s="222" t="s">
        <v>655</v>
      </c>
      <c r="G359" s="223" t="s">
        <v>148</v>
      </c>
      <c r="H359" s="224">
        <v>44.527</v>
      </c>
      <c r="I359" s="225"/>
      <c r="J359" s="226">
        <f>ROUND(I359*H359,2)</f>
        <v>0</v>
      </c>
      <c r="K359" s="222" t="s">
        <v>149</v>
      </c>
      <c r="L359" s="227"/>
      <c r="M359" s="228" t="s">
        <v>19</v>
      </c>
      <c r="N359" s="229" t="s">
        <v>45</v>
      </c>
      <c r="O359" s="66"/>
      <c r="P359" s="189">
        <f>O359*H359</f>
        <v>0</v>
      </c>
      <c r="Q359" s="189">
        <v>0.02</v>
      </c>
      <c r="R359" s="189">
        <f>Q359*H359</f>
        <v>0.89054</v>
      </c>
      <c r="S359" s="189">
        <v>0</v>
      </c>
      <c r="T359" s="190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1" t="s">
        <v>307</v>
      </c>
      <c r="AT359" s="191" t="s">
        <v>212</v>
      </c>
      <c r="AU359" s="191" t="s">
        <v>83</v>
      </c>
      <c r="AY359" s="19" t="s">
        <v>142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19" t="s">
        <v>81</v>
      </c>
      <c r="BK359" s="192">
        <f>ROUND(I359*H359,2)</f>
        <v>0</v>
      </c>
      <c r="BL359" s="19" t="s">
        <v>244</v>
      </c>
      <c r="BM359" s="191" t="s">
        <v>656</v>
      </c>
    </row>
    <row r="360" spans="2:51" s="13" customFormat="1" ht="11.25">
      <c r="B360" s="198"/>
      <c r="C360" s="199"/>
      <c r="D360" s="200" t="s">
        <v>158</v>
      </c>
      <c r="E360" s="199"/>
      <c r="F360" s="202" t="s">
        <v>657</v>
      </c>
      <c r="G360" s="199"/>
      <c r="H360" s="203">
        <v>44.527</v>
      </c>
      <c r="I360" s="204"/>
      <c r="J360" s="199"/>
      <c r="K360" s="199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158</v>
      </c>
      <c r="AU360" s="209" t="s">
        <v>83</v>
      </c>
      <c r="AV360" s="13" t="s">
        <v>83</v>
      </c>
      <c r="AW360" s="13" t="s">
        <v>4</v>
      </c>
      <c r="AX360" s="13" t="s">
        <v>81</v>
      </c>
      <c r="AY360" s="209" t="s">
        <v>142</v>
      </c>
    </row>
    <row r="361" spans="1:65" s="2" customFormat="1" ht="33" customHeight="1">
      <c r="A361" s="36"/>
      <c r="B361" s="37"/>
      <c r="C361" s="180" t="s">
        <v>658</v>
      </c>
      <c r="D361" s="180" t="s">
        <v>145</v>
      </c>
      <c r="E361" s="181" t="s">
        <v>659</v>
      </c>
      <c r="F361" s="182" t="s">
        <v>660</v>
      </c>
      <c r="G361" s="183" t="s">
        <v>148</v>
      </c>
      <c r="H361" s="184">
        <v>89.532</v>
      </c>
      <c r="I361" s="185"/>
      <c r="J361" s="186">
        <f>ROUND(I361*H361,2)</f>
        <v>0</v>
      </c>
      <c r="K361" s="182" t="s">
        <v>149</v>
      </c>
      <c r="L361" s="41"/>
      <c r="M361" s="187" t="s">
        <v>19</v>
      </c>
      <c r="N361" s="188" t="s">
        <v>45</v>
      </c>
      <c r="O361" s="66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1" t="s">
        <v>244</v>
      </c>
      <c r="AT361" s="191" t="s">
        <v>145</v>
      </c>
      <c r="AU361" s="191" t="s">
        <v>83</v>
      </c>
      <c r="AY361" s="19" t="s">
        <v>142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81</v>
      </c>
      <c r="BK361" s="192">
        <f>ROUND(I361*H361,2)</f>
        <v>0</v>
      </c>
      <c r="BL361" s="19" t="s">
        <v>244</v>
      </c>
      <c r="BM361" s="191" t="s">
        <v>661</v>
      </c>
    </row>
    <row r="362" spans="1:47" s="2" customFormat="1" ht="11.25">
      <c r="A362" s="36"/>
      <c r="B362" s="37"/>
      <c r="C362" s="38"/>
      <c r="D362" s="193" t="s">
        <v>152</v>
      </c>
      <c r="E362" s="38"/>
      <c r="F362" s="194" t="s">
        <v>662</v>
      </c>
      <c r="G362" s="38"/>
      <c r="H362" s="38"/>
      <c r="I362" s="195"/>
      <c r="J362" s="38"/>
      <c r="K362" s="38"/>
      <c r="L362" s="41"/>
      <c r="M362" s="196"/>
      <c r="N362" s="197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152</v>
      </c>
      <c r="AU362" s="19" t="s">
        <v>83</v>
      </c>
    </row>
    <row r="363" spans="2:51" s="13" customFormat="1" ht="11.25">
      <c r="B363" s="198"/>
      <c r="C363" s="199"/>
      <c r="D363" s="200" t="s">
        <v>158</v>
      </c>
      <c r="E363" s="201" t="s">
        <v>19</v>
      </c>
      <c r="F363" s="202" t="s">
        <v>652</v>
      </c>
      <c r="G363" s="199"/>
      <c r="H363" s="203">
        <v>38.719</v>
      </c>
      <c r="I363" s="204"/>
      <c r="J363" s="199"/>
      <c r="K363" s="199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158</v>
      </c>
      <c r="AU363" s="209" t="s">
        <v>83</v>
      </c>
      <c r="AV363" s="13" t="s">
        <v>83</v>
      </c>
      <c r="AW363" s="13" t="s">
        <v>35</v>
      </c>
      <c r="AX363" s="13" t="s">
        <v>74</v>
      </c>
      <c r="AY363" s="209" t="s">
        <v>142</v>
      </c>
    </row>
    <row r="364" spans="2:51" s="13" customFormat="1" ht="11.25">
      <c r="B364" s="198"/>
      <c r="C364" s="199"/>
      <c r="D364" s="200" t="s">
        <v>158</v>
      </c>
      <c r="E364" s="201" t="s">
        <v>19</v>
      </c>
      <c r="F364" s="202" t="s">
        <v>663</v>
      </c>
      <c r="G364" s="199"/>
      <c r="H364" s="203">
        <v>7.125</v>
      </c>
      <c r="I364" s="204"/>
      <c r="J364" s="199"/>
      <c r="K364" s="199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158</v>
      </c>
      <c r="AU364" s="209" t="s">
        <v>83</v>
      </c>
      <c r="AV364" s="13" t="s">
        <v>83</v>
      </c>
      <c r="AW364" s="13" t="s">
        <v>35</v>
      </c>
      <c r="AX364" s="13" t="s">
        <v>74</v>
      </c>
      <c r="AY364" s="209" t="s">
        <v>142</v>
      </c>
    </row>
    <row r="365" spans="2:51" s="13" customFormat="1" ht="11.25">
      <c r="B365" s="198"/>
      <c r="C365" s="199"/>
      <c r="D365" s="200" t="s">
        <v>158</v>
      </c>
      <c r="E365" s="201" t="s">
        <v>19</v>
      </c>
      <c r="F365" s="202" t="s">
        <v>640</v>
      </c>
      <c r="G365" s="199"/>
      <c r="H365" s="203">
        <v>13.68</v>
      </c>
      <c r="I365" s="204"/>
      <c r="J365" s="199"/>
      <c r="K365" s="199"/>
      <c r="L365" s="205"/>
      <c r="M365" s="206"/>
      <c r="N365" s="207"/>
      <c r="O365" s="207"/>
      <c r="P365" s="207"/>
      <c r="Q365" s="207"/>
      <c r="R365" s="207"/>
      <c r="S365" s="207"/>
      <c r="T365" s="208"/>
      <c r="AT365" s="209" t="s">
        <v>158</v>
      </c>
      <c r="AU365" s="209" t="s">
        <v>83</v>
      </c>
      <c r="AV365" s="13" t="s">
        <v>83</v>
      </c>
      <c r="AW365" s="13" t="s">
        <v>35</v>
      </c>
      <c r="AX365" s="13" t="s">
        <v>74</v>
      </c>
      <c r="AY365" s="209" t="s">
        <v>142</v>
      </c>
    </row>
    <row r="366" spans="2:51" s="13" customFormat="1" ht="22.5">
      <c r="B366" s="198"/>
      <c r="C366" s="199"/>
      <c r="D366" s="200" t="s">
        <v>158</v>
      </c>
      <c r="E366" s="201" t="s">
        <v>19</v>
      </c>
      <c r="F366" s="202" t="s">
        <v>641</v>
      </c>
      <c r="G366" s="199"/>
      <c r="H366" s="203">
        <v>30.008</v>
      </c>
      <c r="I366" s="204"/>
      <c r="J366" s="199"/>
      <c r="K366" s="199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158</v>
      </c>
      <c r="AU366" s="209" t="s">
        <v>83</v>
      </c>
      <c r="AV366" s="13" t="s">
        <v>83</v>
      </c>
      <c r="AW366" s="13" t="s">
        <v>35</v>
      </c>
      <c r="AX366" s="13" t="s">
        <v>74</v>
      </c>
      <c r="AY366" s="209" t="s">
        <v>142</v>
      </c>
    </row>
    <row r="367" spans="1:65" s="2" customFormat="1" ht="37.9" customHeight="1">
      <c r="A367" s="36"/>
      <c r="B367" s="37"/>
      <c r="C367" s="180" t="s">
        <v>664</v>
      </c>
      <c r="D367" s="180" t="s">
        <v>145</v>
      </c>
      <c r="E367" s="181" t="s">
        <v>665</v>
      </c>
      <c r="F367" s="182" t="s">
        <v>666</v>
      </c>
      <c r="G367" s="183" t="s">
        <v>320</v>
      </c>
      <c r="H367" s="184">
        <v>105.72</v>
      </c>
      <c r="I367" s="185"/>
      <c r="J367" s="186">
        <f>ROUND(I367*H367,2)</f>
        <v>0</v>
      </c>
      <c r="K367" s="182" t="s">
        <v>149</v>
      </c>
      <c r="L367" s="41"/>
      <c r="M367" s="187" t="s">
        <v>19</v>
      </c>
      <c r="N367" s="188" t="s">
        <v>45</v>
      </c>
      <c r="O367" s="66"/>
      <c r="P367" s="189">
        <f>O367*H367</f>
        <v>0</v>
      </c>
      <c r="Q367" s="189">
        <v>0</v>
      </c>
      <c r="R367" s="189">
        <f>Q367*H367</f>
        <v>0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244</v>
      </c>
      <c r="AT367" s="191" t="s">
        <v>145</v>
      </c>
      <c r="AU367" s="191" t="s">
        <v>83</v>
      </c>
      <c r="AY367" s="19" t="s">
        <v>142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81</v>
      </c>
      <c r="BK367" s="192">
        <f>ROUND(I367*H367,2)</f>
        <v>0</v>
      </c>
      <c r="BL367" s="19" t="s">
        <v>244</v>
      </c>
      <c r="BM367" s="191" t="s">
        <v>667</v>
      </c>
    </row>
    <row r="368" spans="1:47" s="2" customFormat="1" ht="11.25">
      <c r="A368" s="36"/>
      <c r="B368" s="37"/>
      <c r="C368" s="38"/>
      <c r="D368" s="193" t="s">
        <v>152</v>
      </c>
      <c r="E368" s="38"/>
      <c r="F368" s="194" t="s">
        <v>668</v>
      </c>
      <c r="G368" s="38"/>
      <c r="H368" s="38"/>
      <c r="I368" s="195"/>
      <c r="J368" s="38"/>
      <c r="K368" s="38"/>
      <c r="L368" s="41"/>
      <c r="M368" s="196"/>
      <c r="N368" s="197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152</v>
      </c>
      <c r="AU368" s="19" t="s">
        <v>83</v>
      </c>
    </row>
    <row r="369" spans="2:51" s="13" customFormat="1" ht="11.25">
      <c r="B369" s="198"/>
      <c r="C369" s="199"/>
      <c r="D369" s="200" t="s">
        <v>158</v>
      </c>
      <c r="E369" s="201" t="s">
        <v>19</v>
      </c>
      <c r="F369" s="202" t="s">
        <v>669</v>
      </c>
      <c r="G369" s="199"/>
      <c r="H369" s="203">
        <v>84.6</v>
      </c>
      <c r="I369" s="204"/>
      <c r="J369" s="199"/>
      <c r="K369" s="199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158</v>
      </c>
      <c r="AU369" s="209" t="s">
        <v>83</v>
      </c>
      <c r="AV369" s="13" t="s">
        <v>83</v>
      </c>
      <c r="AW369" s="13" t="s">
        <v>35</v>
      </c>
      <c r="AX369" s="13" t="s">
        <v>74</v>
      </c>
      <c r="AY369" s="209" t="s">
        <v>142</v>
      </c>
    </row>
    <row r="370" spans="2:51" s="13" customFormat="1" ht="22.5">
      <c r="B370" s="198"/>
      <c r="C370" s="199"/>
      <c r="D370" s="200" t="s">
        <v>158</v>
      </c>
      <c r="E370" s="201" t="s">
        <v>19</v>
      </c>
      <c r="F370" s="202" t="s">
        <v>670</v>
      </c>
      <c r="G370" s="199"/>
      <c r="H370" s="203">
        <v>21.12</v>
      </c>
      <c r="I370" s="204"/>
      <c r="J370" s="199"/>
      <c r="K370" s="199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158</v>
      </c>
      <c r="AU370" s="209" t="s">
        <v>83</v>
      </c>
      <c r="AV370" s="13" t="s">
        <v>83</v>
      </c>
      <c r="AW370" s="13" t="s">
        <v>35</v>
      </c>
      <c r="AX370" s="13" t="s">
        <v>74</v>
      </c>
      <c r="AY370" s="209" t="s">
        <v>142</v>
      </c>
    </row>
    <row r="371" spans="1:65" s="2" customFormat="1" ht="44.25" customHeight="1">
      <c r="A371" s="36"/>
      <c r="B371" s="37"/>
      <c r="C371" s="180" t="s">
        <v>671</v>
      </c>
      <c r="D371" s="180" t="s">
        <v>145</v>
      </c>
      <c r="E371" s="181" t="s">
        <v>672</v>
      </c>
      <c r="F371" s="182" t="s">
        <v>673</v>
      </c>
      <c r="G371" s="183" t="s">
        <v>312</v>
      </c>
      <c r="H371" s="230"/>
      <c r="I371" s="185"/>
      <c r="J371" s="186">
        <f>ROUND(I371*H371,2)</f>
        <v>0</v>
      </c>
      <c r="K371" s="182" t="s">
        <v>149</v>
      </c>
      <c r="L371" s="41"/>
      <c r="M371" s="187" t="s">
        <v>19</v>
      </c>
      <c r="N371" s="188" t="s">
        <v>45</v>
      </c>
      <c r="O371" s="66"/>
      <c r="P371" s="189">
        <f>O371*H371</f>
        <v>0</v>
      </c>
      <c r="Q371" s="189">
        <v>0</v>
      </c>
      <c r="R371" s="189">
        <f>Q371*H371</f>
        <v>0</v>
      </c>
      <c r="S371" s="189">
        <v>0</v>
      </c>
      <c r="T371" s="19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1" t="s">
        <v>244</v>
      </c>
      <c r="AT371" s="191" t="s">
        <v>145</v>
      </c>
      <c r="AU371" s="191" t="s">
        <v>83</v>
      </c>
      <c r="AY371" s="19" t="s">
        <v>142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81</v>
      </c>
      <c r="BK371" s="192">
        <f>ROUND(I371*H371,2)</f>
        <v>0</v>
      </c>
      <c r="BL371" s="19" t="s">
        <v>244</v>
      </c>
      <c r="BM371" s="191" t="s">
        <v>674</v>
      </c>
    </row>
    <row r="372" spans="1:47" s="2" customFormat="1" ht="11.25">
      <c r="A372" s="36"/>
      <c r="B372" s="37"/>
      <c r="C372" s="38"/>
      <c r="D372" s="193" t="s">
        <v>152</v>
      </c>
      <c r="E372" s="38"/>
      <c r="F372" s="194" t="s">
        <v>675</v>
      </c>
      <c r="G372" s="38"/>
      <c r="H372" s="38"/>
      <c r="I372" s="195"/>
      <c r="J372" s="38"/>
      <c r="K372" s="38"/>
      <c r="L372" s="41"/>
      <c r="M372" s="196"/>
      <c r="N372" s="197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152</v>
      </c>
      <c r="AU372" s="19" t="s">
        <v>83</v>
      </c>
    </row>
    <row r="373" spans="1:65" s="2" customFormat="1" ht="49.15" customHeight="1">
      <c r="A373" s="36"/>
      <c r="B373" s="37"/>
      <c r="C373" s="180" t="s">
        <v>676</v>
      </c>
      <c r="D373" s="180" t="s">
        <v>145</v>
      </c>
      <c r="E373" s="181" t="s">
        <v>677</v>
      </c>
      <c r="F373" s="182" t="s">
        <v>678</v>
      </c>
      <c r="G373" s="183" t="s">
        <v>312</v>
      </c>
      <c r="H373" s="230"/>
      <c r="I373" s="185"/>
      <c r="J373" s="186">
        <f>ROUND(I373*H373,2)</f>
        <v>0</v>
      </c>
      <c r="K373" s="182" t="s">
        <v>149</v>
      </c>
      <c r="L373" s="41"/>
      <c r="M373" s="187" t="s">
        <v>19</v>
      </c>
      <c r="N373" s="188" t="s">
        <v>45</v>
      </c>
      <c r="O373" s="66"/>
      <c r="P373" s="189">
        <f>O373*H373</f>
        <v>0</v>
      </c>
      <c r="Q373" s="189">
        <v>0</v>
      </c>
      <c r="R373" s="189">
        <f>Q373*H373</f>
        <v>0</v>
      </c>
      <c r="S373" s="189">
        <v>0</v>
      </c>
      <c r="T373" s="19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244</v>
      </c>
      <c r="AT373" s="191" t="s">
        <v>145</v>
      </c>
      <c r="AU373" s="191" t="s">
        <v>83</v>
      </c>
      <c r="AY373" s="19" t="s">
        <v>142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81</v>
      </c>
      <c r="BK373" s="192">
        <f>ROUND(I373*H373,2)</f>
        <v>0</v>
      </c>
      <c r="BL373" s="19" t="s">
        <v>244</v>
      </c>
      <c r="BM373" s="191" t="s">
        <v>679</v>
      </c>
    </row>
    <row r="374" spans="1:47" s="2" customFormat="1" ht="11.25">
      <c r="A374" s="36"/>
      <c r="B374" s="37"/>
      <c r="C374" s="38"/>
      <c r="D374" s="193" t="s">
        <v>152</v>
      </c>
      <c r="E374" s="38"/>
      <c r="F374" s="194" t="s">
        <v>680</v>
      </c>
      <c r="G374" s="38"/>
      <c r="H374" s="38"/>
      <c r="I374" s="195"/>
      <c r="J374" s="38"/>
      <c r="K374" s="38"/>
      <c r="L374" s="41"/>
      <c r="M374" s="196"/>
      <c r="N374" s="197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152</v>
      </c>
      <c r="AU374" s="19" t="s">
        <v>83</v>
      </c>
    </row>
    <row r="375" spans="2:63" s="12" customFormat="1" ht="22.9" customHeight="1">
      <c r="B375" s="164"/>
      <c r="C375" s="165"/>
      <c r="D375" s="166" t="s">
        <v>73</v>
      </c>
      <c r="E375" s="178" t="s">
        <v>681</v>
      </c>
      <c r="F375" s="178" t="s">
        <v>682</v>
      </c>
      <c r="G375" s="165"/>
      <c r="H375" s="165"/>
      <c r="I375" s="168"/>
      <c r="J375" s="179">
        <f>BK375</f>
        <v>0</v>
      </c>
      <c r="K375" s="165"/>
      <c r="L375" s="170"/>
      <c r="M375" s="171"/>
      <c r="N375" s="172"/>
      <c r="O375" s="172"/>
      <c r="P375" s="173">
        <f>SUM(P376:P384)</f>
        <v>0</v>
      </c>
      <c r="Q375" s="172"/>
      <c r="R375" s="173">
        <f>SUM(R376:R384)</f>
        <v>0.013165920000000001</v>
      </c>
      <c r="S375" s="172"/>
      <c r="T375" s="174">
        <f>SUM(T376:T384)</f>
        <v>0</v>
      </c>
      <c r="AR375" s="175" t="s">
        <v>83</v>
      </c>
      <c r="AT375" s="176" t="s">
        <v>73</v>
      </c>
      <c r="AU375" s="176" t="s">
        <v>81</v>
      </c>
      <c r="AY375" s="175" t="s">
        <v>142</v>
      </c>
      <c r="BK375" s="177">
        <f>SUM(BK376:BK384)</f>
        <v>0</v>
      </c>
    </row>
    <row r="376" spans="1:65" s="2" customFormat="1" ht="24.2" customHeight="1">
      <c r="A376" s="36"/>
      <c r="B376" s="37"/>
      <c r="C376" s="180" t="s">
        <v>683</v>
      </c>
      <c r="D376" s="180" t="s">
        <v>145</v>
      </c>
      <c r="E376" s="181" t="s">
        <v>684</v>
      </c>
      <c r="F376" s="182" t="s">
        <v>685</v>
      </c>
      <c r="G376" s="183" t="s">
        <v>148</v>
      </c>
      <c r="H376" s="184">
        <v>32.112</v>
      </c>
      <c r="I376" s="185"/>
      <c r="J376" s="186">
        <f>ROUND(I376*H376,2)</f>
        <v>0</v>
      </c>
      <c r="K376" s="182" t="s">
        <v>149</v>
      </c>
      <c r="L376" s="41"/>
      <c r="M376" s="187" t="s">
        <v>19</v>
      </c>
      <c r="N376" s="188" t="s">
        <v>45</v>
      </c>
      <c r="O376" s="66"/>
      <c r="P376" s="189">
        <f>O376*H376</f>
        <v>0</v>
      </c>
      <c r="Q376" s="189">
        <v>0.00017</v>
      </c>
      <c r="R376" s="189">
        <f>Q376*H376</f>
        <v>0.005459040000000001</v>
      </c>
      <c r="S376" s="189">
        <v>0</v>
      </c>
      <c r="T376" s="19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1" t="s">
        <v>244</v>
      </c>
      <c r="AT376" s="191" t="s">
        <v>145</v>
      </c>
      <c r="AU376" s="191" t="s">
        <v>83</v>
      </c>
      <c r="AY376" s="19" t="s">
        <v>142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81</v>
      </c>
      <c r="BK376" s="192">
        <f>ROUND(I376*H376,2)</f>
        <v>0</v>
      </c>
      <c r="BL376" s="19" t="s">
        <v>244</v>
      </c>
      <c r="BM376" s="191" t="s">
        <v>686</v>
      </c>
    </row>
    <row r="377" spans="1:47" s="2" customFormat="1" ht="11.25">
      <c r="A377" s="36"/>
      <c r="B377" s="37"/>
      <c r="C377" s="38"/>
      <c r="D377" s="193" t="s">
        <v>152</v>
      </c>
      <c r="E377" s="38"/>
      <c r="F377" s="194" t="s">
        <v>687</v>
      </c>
      <c r="G377" s="38"/>
      <c r="H377" s="38"/>
      <c r="I377" s="195"/>
      <c r="J377" s="38"/>
      <c r="K377" s="38"/>
      <c r="L377" s="41"/>
      <c r="M377" s="196"/>
      <c r="N377" s="197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152</v>
      </c>
      <c r="AU377" s="19" t="s">
        <v>83</v>
      </c>
    </row>
    <row r="378" spans="1:65" s="2" customFormat="1" ht="24.2" customHeight="1">
      <c r="A378" s="36"/>
      <c r="B378" s="37"/>
      <c r="C378" s="180" t="s">
        <v>688</v>
      </c>
      <c r="D378" s="180" t="s">
        <v>145</v>
      </c>
      <c r="E378" s="181" t="s">
        <v>689</v>
      </c>
      <c r="F378" s="182" t="s">
        <v>690</v>
      </c>
      <c r="G378" s="183" t="s">
        <v>148</v>
      </c>
      <c r="H378" s="184">
        <v>32.112</v>
      </c>
      <c r="I378" s="185"/>
      <c r="J378" s="186">
        <f>ROUND(I378*H378,2)</f>
        <v>0</v>
      </c>
      <c r="K378" s="182" t="s">
        <v>149</v>
      </c>
      <c r="L378" s="41"/>
      <c r="M378" s="187" t="s">
        <v>19</v>
      </c>
      <c r="N378" s="188" t="s">
        <v>45</v>
      </c>
      <c r="O378" s="66"/>
      <c r="P378" s="189">
        <f>O378*H378</f>
        <v>0</v>
      </c>
      <c r="Q378" s="189">
        <v>0.00012</v>
      </c>
      <c r="R378" s="189">
        <f>Q378*H378</f>
        <v>0.0038534400000000005</v>
      </c>
      <c r="S378" s="189">
        <v>0</v>
      </c>
      <c r="T378" s="19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1" t="s">
        <v>244</v>
      </c>
      <c r="AT378" s="191" t="s">
        <v>145</v>
      </c>
      <c r="AU378" s="191" t="s">
        <v>83</v>
      </c>
      <c r="AY378" s="19" t="s">
        <v>142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9" t="s">
        <v>81</v>
      </c>
      <c r="BK378" s="192">
        <f>ROUND(I378*H378,2)</f>
        <v>0</v>
      </c>
      <c r="BL378" s="19" t="s">
        <v>244</v>
      </c>
      <c r="BM378" s="191" t="s">
        <v>691</v>
      </c>
    </row>
    <row r="379" spans="1:47" s="2" customFormat="1" ht="11.25">
      <c r="A379" s="36"/>
      <c r="B379" s="37"/>
      <c r="C379" s="38"/>
      <c r="D379" s="193" t="s">
        <v>152</v>
      </c>
      <c r="E379" s="38"/>
      <c r="F379" s="194" t="s">
        <v>692</v>
      </c>
      <c r="G379" s="38"/>
      <c r="H379" s="38"/>
      <c r="I379" s="195"/>
      <c r="J379" s="38"/>
      <c r="K379" s="38"/>
      <c r="L379" s="41"/>
      <c r="M379" s="196"/>
      <c r="N379" s="197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152</v>
      </c>
      <c r="AU379" s="19" t="s">
        <v>83</v>
      </c>
    </row>
    <row r="380" spans="1:65" s="2" customFormat="1" ht="24.2" customHeight="1">
      <c r="A380" s="36"/>
      <c r="B380" s="37"/>
      <c r="C380" s="180" t="s">
        <v>693</v>
      </c>
      <c r="D380" s="180" t="s">
        <v>145</v>
      </c>
      <c r="E380" s="181" t="s">
        <v>694</v>
      </c>
      <c r="F380" s="182" t="s">
        <v>695</v>
      </c>
      <c r="G380" s="183" t="s">
        <v>148</v>
      </c>
      <c r="H380" s="184">
        <v>32.112</v>
      </c>
      <c r="I380" s="185"/>
      <c r="J380" s="186">
        <f>ROUND(I380*H380,2)</f>
        <v>0</v>
      </c>
      <c r="K380" s="182" t="s">
        <v>149</v>
      </c>
      <c r="L380" s="41"/>
      <c r="M380" s="187" t="s">
        <v>19</v>
      </c>
      <c r="N380" s="188" t="s">
        <v>45</v>
      </c>
      <c r="O380" s="66"/>
      <c r="P380" s="189">
        <f>O380*H380</f>
        <v>0</v>
      </c>
      <c r="Q380" s="189">
        <v>0.00012</v>
      </c>
      <c r="R380" s="189">
        <f>Q380*H380</f>
        <v>0.0038534400000000005</v>
      </c>
      <c r="S380" s="189">
        <v>0</v>
      </c>
      <c r="T380" s="190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1" t="s">
        <v>244</v>
      </c>
      <c r="AT380" s="191" t="s">
        <v>145</v>
      </c>
      <c r="AU380" s="191" t="s">
        <v>83</v>
      </c>
      <c r="AY380" s="19" t="s">
        <v>142</v>
      </c>
      <c r="BE380" s="192">
        <f>IF(N380="základní",J380,0)</f>
        <v>0</v>
      </c>
      <c r="BF380" s="192">
        <f>IF(N380="snížená",J380,0)</f>
        <v>0</v>
      </c>
      <c r="BG380" s="192">
        <f>IF(N380="zákl. přenesená",J380,0)</f>
        <v>0</v>
      </c>
      <c r="BH380" s="192">
        <f>IF(N380="sníž. přenesená",J380,0)</f>
        <v>0</v>
      </c>
      <c r="BI380" s="192">
        <f>IF(N380="nulová",J380,0)</f>
        <v>0</v>
      </c>
      <c r="BJ380" s="19" t="s">
        <v>81</v>
      </c>
      <c r="BK380" s="192">
        <f>ROUND(I380*H380,2)</f>
        <v>0</v>
      </c>
      <c r="BL380" s="19" t="s">
        <v>244</v>
      </c>
      <c r="BM380" s="191" t="s">
        <v>696</v>
      </c>
    </row>
    <row r="381" spans="1:47" s="2" customFormat="1" ht="11.25">
      <c r="A381" s="36"/>
      <c r="B381" s="37"/>
      <c r="C381" s="38"/>
      <c r="D381" s="193" t="s">
        <v>152</v>
      </c>
      <c r="E381" s="38"/>
      <c r="F381" s="194" t="s">
        <v>697</v>
      </c>
      <c r="G381" s="38"/>
      <c r="H381" s="38"/>
      <c r="I381" s="195"/>
      <c r="J381" s="38"/>
      <c r="K381" s="38"/>
      <c r="L381" s="41"/>
      <c r="M381" s="196"/>
      <c r="N381" s="197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152</v>
      </c>
      <c r="AU381" s="19" t="s">
        <v>83</v>
      </c>
    </row>
    <row r="382" spans="2:51" s="14" customFormat="1" ht="11.25">
      <c r="B382" s="210"/>
      <c r="C382" s="211"/>
      <c r="D382" s="200" t="s">
        <v>158</v>
      </c>
      <c r="E382" s="212" t="s">
        <v>19</v>
      </c>
      <c r="F382" s="213" t="s">
        <v>509</v>
      </c>
      <c r="G382" s="211"/>
      <c r="H382" s="212" t="s">
        <v>19</v>
      </c>
      <c r="I382" s="214"/>
      <c r="J382" s="211"/>
      <c r="K382" s="211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158</v>
      </c>
      <c r="AU382" s="219" t="s">
        <v>83</v>
      </c>
      <c r="AV382" s="14" t="s">
        <v>81</v>
      </c>
      <c r="AW382" s="14" t="s">
        <v>35</v>
      </c>
      <c r="AX382" s="14" t="s">
        <v>74</v>
      </c>
      <c r="AY382" s="219" t="s">
        <v>142</v>
      </c>
    </row>
    <row r="383" spans="2:51" s="13" customFormat="1" ht="11.25">
      <c r="B383" s="198"/>
      <c r="C383" s="199"/>
      <c r="D383" s="200" t="s">
        <v>158</v>
      </c>
      <c r="E383" s="201" t="s">
        <v>19</v>
      </c>
      <c r="F383" s="202" t="s">
        <v>698</v>
      </c>
      <c r="G383" s="199"/>
      <c r="H383" s="203">
        <v>30.768</v>
      </c>
      <c r="I383" s="204"/>
      <c r="J383" s="199"/>
      <c r="K383" s="199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158</v>
      </c>
      <c r="AU383" s="209" t="s">
        <v>83</v>
      </c>
      <c r="AV383" s="13" t="s">
        <v>83</v>
      </c>
      <c r="AW383" s="13" t="s">
        <v>35</v>
      </c>
      <c r="AX383" s="13" t="s">
        <v>74</v>
      </c>
      <c r="AY383" s="209" t="s">
        <v>142</v>
      </c>
    </row>
    <row r="384" spans="2:51" s="13" customFormat="1" ht="11.25">
      <c r="B384" s="198"/>
      <c r="C384" s="199"/>
      <c r="D384" s="200" t="s">
        <v>158</v>
      </c>
      <c r="E384" s="201" t="s">
        <v>19</v>
      </c>
      <c r="F384" s="202" t="s">
        <v>699</v>
      </c>
      <c r="G384" s="199"/>
      <c r="H384" s="203">
        <v>1.344</v>
      </c>
      <c r="I384" s="204"/>
      <c r="J384" s="199"/>
      <c r="K384" s="199"/>
      <c r="L384" s="205"/>
      <c r="M384" s="206"/>
      <c r="N384" s="207"/>
      <c r="O384" s="207"/>
      <c r="P384" s="207"/>
      <c r="Q384" s="207"/>
      <c r="R384" s="207"/>
      <c r="S384" s="207"/>
      <c r="T384" s="208"/>
      <c r="AT384" s="209" t="s">
        <v>158</v>
      </c>
      <c r="AU384" s="209" t="s">
        <v>83</v>
      </c>
      <c r="AV384" s="13" t="s">
        <v>83</v>
      </c>
      <c r="AW384" s="13" t="s">
        <v>35</v>
      </c>
      <c r="AX384" s="13" t="s">
        <v>74</v>
      </c>
      <c r="AY384" s="209" t="s">
        <v>142</v>
      </c>
    </row>
    <row r="385" spans="2:63" s="12" customFormat="1" ht="22.9" customHeight="1">
      <c r="B385" s="164"/>
      <c r="C385" s="165"/>
      <c r="D385" s="166" t="s">
        <v>73</v>
      </c>
      <c r="E385" s="178" t="s">
        <v>700</v>
      </c>
      <c r="F385" s="178" t="s">
        <v>701</v>
      </c>
      <c r="G385" s="165"/>
      <c r="H385" s="165"/>
      <c r="I385" s="168"/>
      <c r="J385" s="179">
        <f>BK385</f>
        <v>0</v>
      </c>
      <c r="K385" s="165"/>
      <c r="L385" s="170"/>
      <c r="M385" s="171"/>
      <c r="N385" s="172"/>
      <c r="O385" s="172"/>
      <c r="P385" s="173">
        <f>SUM(P386:P413)</f>
        <v>0</v>
      </c>
      <c r="Q385" s="172"/>
      <c r="R385" s="173">
        <f>SUM(R386:R413)</f>
        <v>0.44594361000000005</v>
      </c>
      <c r="S385" s="172"/>
      <c r="T385" s="174">
        <f>SUM(T386:T413)</f>
        <v>0.13954698</v>
      </c>
      <c r="AR385" s="175" t="s">
        <v>83</v>
      </c>
      <c r="AT385" s="176" t="s">
        <v>73</v>
      </c>
      <c r="AU385" s="176" t="s">
        <v>81</v>
      </c>
      <c r="AY385" s="175" t="s">
        <v>142</v>
      </c>
      <c r="BK385" s="177">
        <f>SUM(BK386:BK413)</f>
        <v>0</v>
      </c>
    </row>
    <row r="386" spans="1:65" s="2" customFormat="1" ht="24.2" customHeight="1">
      <c r="A386" s="36"/>
      <c r="B386" s="37"/>
      <c r="C386" s="180" t="s">
        <v>702</v>
      </c>
      <c r="D386" s="180" t="s">
        <v>145</v>
      </c>
      <c r="E386" s="181" t="s">
        <v>703</v>
      </c>
      <c r="F386" s="182" t="s">
        <v>704</v>
      </c>
      <c r="G386" s="183" t="s">
        <v>148</v>
      </c>
      <c r="H386" s="184">
        <v>303.363</v>
      </c>
      <c r="I386" s="185"/>
      <c r="J386" s="186">
        <f>ROUND(I386*H386,2)</f>
        <v>0</v>
      </c>
      <c r="K386" s="182" t="s">
        <v>149</v>
      </c>
      <c r="L386" s="41"/>
      <c r="M386" s="187" t="s">
        <v>19</v>
      </c>
      <c r="N386" s="188" t="s">
        <v>45</v>
      </c>
      <c r="O386" s="66"/>
      <c r="P386" s="189">
        <f>O386*H386</f>
        <v>0</v>
      </c>
      <c r="Q386" s="189">
        <v>0</v>
      </c>
      <c r="R386" s="189">
        <f>Q386*H386</f>
        <v>0</v>
      </c>
      <c r="S386" s="189">
        <v>0</v>
      </c>
      <c r="T386" s="19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1" t="s">
        <v>244</v>
      </c>
      <c r="AT386" s="191" t="s">
        <v>145</v>
      </c>
      <c r="AU386" s="191" t="s">
        <v>83</v>
      </c>
      <c r="AY386" s="19" t="s">
        <v>142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19" t="s">
        <v>81</v>
      </c>
      <c r="BK386" s="192">
        <f>ROUND(I386*H386,2)</f>
        <v>0</v>
      </c>
      <c r="BL386" s="19" t="s">
        <v>244</v>
      </c>
      <c r="BM386" s="191" t="s">
        <v>705</v>
      </c>
    </row>
    <row r="387" spans="1:47" s="2" customFormat="1" ht="11.25">
      <c r="A387" s="36"/>
      <c r="B387" s="37"/>
      <c r="C387" s="38"/>
      <c r="D387" s="193" t="s">
        <v>152</v>
      </c>
      <c r="E387" s="38"/>
      <c r="F387" s="194" t="s">
        <v>706</v>
      </c>
      <c r="G387" s="38"/>
      <c r="H387" s="38"/>
      <c r="I387" s="195"/>
      <c r="J387" s="38"/>
      <c r="K387" s="38"/>
      <c r="L387" s="41"/>
      <c r="M387" s="196"/>
      <c r="N387" s="197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152</v>
      </c>
      <c r="AU387" s="19" t="s">
        <v>83</v>
      </c>
    </row>
    <row r="388" spans="1:65" s="2" customFormat="1" ht="24.2" customHeight="1">
      <c r="A388" s="36"/>
      <c r="B388" s="37"/>
      <c r="C388" s="180" t="s">
        <v>707</v>
      </c>
      <c r="D388" s="180" t="s">
        <v>145</v>
      </c>
      <c r="E388" s="181" t="s">
        <v>708</v>
      </c>
      <c r="F388" s="182" t="s">
        <v>709</v>
      </c>
      <c r="G388" s="183" t="s">
        <v>148</v>
      </c>
      <c r="H388" s="184">
        <v>303.363</v>
      </c>
      <c r="I388" s="185"/>
      <c r="J388" s="186">
        <f>ROUND(I388*H388,2)</f>
        <v>0</v>
      </c>
      <c r="K388" s="182" t="s">
        <v>149</v>
      </c>
      <c r="L388" s="41"/>
      <c r="M388" s="187" t="s">
        <v>19</v>
      </c>
      <c r="N388" s="188" t="s">
        <v>45</v>
      </c>
      <c r="O388" s="66"/>
      <c r="P388" s="189">
        <f>O388*H388</f>
        <v>0</v>
      </c>
      <c r="Q388" s="189">
        <v>0</v>
      </c>
      <c r="R388" s="189">
        <f>Q388*H388</f>
        <v>0</v>
      </c>
      <c r="S388" s="189">
        <v>0.00015</v>
      </c>
      <c r="T388" s="190">
        <f>S388*H388</f>
        <v>0.045504449999999995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91" t="s">
        <v>244</v>
      </c>
      <c r="AT388" s="191" t="s">
        <v>145</v>
      </c>
      <c r="AU388" s="191" t="s">
        <v>83</v>
      </c>
      <c r="AY388" s="19" t="s">
        <v>142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19" t="s">
        <v>81</v>
      </c>
      <c r="BK388" s="192">
        <f>ROUND(I388*H388,2)</f>
        <v>0</v>
      </c>
      <c r="BL388" s="19" t="s">
        <v>244</v>
      </c>
      <c r="BM388" s="191" t="s">
        <v>710</v>
      </c>
    </row>
    <row r="389" spans="1:47" s="2" customFormat="1" ht="11.25">
      <c r="A389" s="36"/>
      <c r="B389" s="37"/>
      <c r="C389" s="38"/>
      <c r="D389" s="193" t="s">
        <v>152</v>
      </c>
      <c r="E389" s="38"/>
      <c r="F389" s="194" t="s">
        <v>711</v>
      </c>
      <c r="G389" s="38"/>
      <c r="H389" s="38"/>
      <c r="I389" s="195"/>
      <c r="J389" s="38"/>
      <c r="K389" s="38"/>
      <c r="L389" s="41"/>
      <c r="M389" s="196"/>
      <c r="N389" s="197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152</v>
      </c>
      <c r="AU389" s="19" t="s">
        <v>83</v>
      </c>
    </row>
    <row r="390" spans="1:65" s="2" customFormat="1" ht="16.5" customHeight="1">
      <c r="A390" s="36"/>
      <c r="B390" s="37"/>
      <c r="C390" s="180" t="s">
        <v>712</v>
      </c>
      <c r="D390" s="180" t="s">
        <v>145</v>
      </c>
      <c r="E390" s="181" t="s">
        <v>713</v>
      </c>
      <c r="F390" s="182" t="s">
        <v>714</v>
      </c>
      <c r="G390" s="183" t="s">
        <v>148</v>
      </c>
      <c r="H390" s="184">
        <v>303.363</v>
      </c>
      <c r="I390" s="185"/>
      <c r="J390" s="186">
        <f>ROUND(I390*H390,2)</f>
        <v>0</v>
      </c>
      <c r="K390" s="182" t="s">
        <v>149</v>
      </c>
      <c r="L390" s="41"/>
      <c r="M390" s="187" t="s">
        <v>19</v>
      </c>
      <c r="N390" s="188" t="s">
        <v>45</v>
      </c>
      <c r="O390" s="66"/>
      <c r="P390" s="189">
        <f>O390*H390</f>
        <v>0</v>
      </c>
      <c r="Q390" s="189">
        <v>0.001</v>
      </c>
      <c r="R390" s="189">
        <f>Q390*H390</f>
        <v>0.303363</v>
      </c>
      <c r="S390" s="189">
        <v>0.00031</v>
      </c>
      <c r="T390" s="190">
        <f>S390*H390</f>
        <v>0.09404253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1" t="s">
        <v>244</v>
      </c>
      <c r="AT390" s="191" t="s">
        <v>145</v>
      </c>
      <c r="AU390" s="191" t="s">
        <v>83</v>
      </c>
      <c r="AY390" s="19" t="s">
        <v>142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19" t="s">
        <v>81</v>
      </c>
      <c r="BK390" s="192">
        <f>ROUND(I390*H390,2)</f>
        <v>0</v>
      </c>
      <c r="BL390" s="19" t="s">
        <v>244</v>
      </c>
      <c r="BM390" s="191" t="s">
        <v>715</v>
      </c>
    </row>
    <row r="391" spans="1:47" s="2" customFormat="1" ht="11.25">
      <c r="A391" s="36"/>
      <c r="B391" s="37"/>
      <c r="C391" s="38"/>
      <c r="D391" s="193" t="s">
        <v>152</v>
      </c>
      <c r="E391" s="38"/>
      <c r="F391" s="194" t="s">
        <v>716</v>
      </c>
      <c r="G391" s="38"/>
      <c r="H391" s="38"/>
      <c r="I391" s="195"/>
      <c r="J391" s="38"/>
      <c r="K391" s="38"/>
      <c r="L391" s="41"/>
      <c r="M391" s="196"/>
      <c r="N391" s="197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152</v>
      </c>
      <c r="AU391" s="19" t="s">
        <v>83</v>
      </c>
    </row>
    <row r="392" spans="1:65" s="2" customFormat="1" ht="44.25" customHeight="1">
      <c r="A392" s="36"/>
      <c r="B392" s="37"/>
      <c r="C392" s="180" t="s">
        <v>717</v>
      </c>
      <c r="D392" s="180" t="s">
        <v>145</v>
      </c>
      <c r="E392" s="181" t="s">
        <v>718</v>
      </c>
      <c r="F392" s="182" t="s">
        <v>719</v>
      </c>
      <c r="G392" s="183" t="s">
        <v>148</v>
      </c>
      <c r="H392" s="184">
        <v>94.38</v>
      </c>
      <c r="I392" s="185"/>
      <c r="J392" s="186">
        <f>ROUND(I392*H392,2)</f>
        <v>0</v>
      </c>
      <c r="K392" s="182" t="s">
        <v>149</v>
      </c>
      <c r="L392" s="41"/>
      <c r="M392" s="187" t="s">
        <v>19</v>
      </c>
      <c r="N392" s="188" t="s">
        <v>45</v>
      </c>
      <c r="O392" s="66"/>
      <c r="P392" s="189">
        <f>O392*H392</f>
        <v>0</v>
      </c>
      <c r="Q392" s="189">
        <v>0</v>
      </c>
      <c r="R392" s="189">
        <f>Q392*H392</f>
        <v>0</v>
      </c>
      <c r="S392" s="189">
        <v>0</v>
      </c>
      <c r="T392" s="190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1" t="s">
        <v>244</v>
      </c>
      <c r="AT392" s="191" t="s">
        <v>145</v>
      </c>
      <c r="AU392" s="191" t="s">
        <v>83</v>
      </c>
      <c r="AY392" s="19" t="s">
        <v>142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19" t="s">
        <v>81</v>
      </c>
      <c r="BK392" s="192">
        <f>ROUND(I392*H392,2)</f>
        <v>0</v>
      </c>
      <c r="BL392" s="19" t="s">
        <v>244</v>
      </c>
      <c r="BM392" s="191" t="s">
        <v>720</v>
      </c>
    </row>
    <row r="393" spans="1:47" s="2" customFormat="1" ht="11.25">
      <c r="A393" s="36"/>
      <c r="B393" s="37"/>
      <c r="C393" s="38"/>
      <c r="D393" s="193" t="s">
        <v>152</v>
      </c>
      <c r="E393" s="38"/>
      <c r="F393" s="194" t="s">
        <v>721</v>
      </c>
      <c r="G393" s="38"/>
      <c r="H393" s="38"/>
      <c r="I393" s="195"/>
      <c r="J393" s="38"/>
      <c r="K393" s="38"/>
      <c r="L393" s="41"/>
      <c r="M393" s="196"/>
      <c r="N393" s="197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152</v>
      </c>
      <c r="AU393" s="19" t="s">
        <v>83</v>
      </c>
    </row>
    <row r="394" spans="2:51" s="13" customFormat="1" ht="11.25">
      <c r="B394" s="198"/>
      <c r="C394" s="199"/>
      <c r="D394" s="200" t="s">
        <v>158</v>
      </c>
      <c r="E394" s="201" t="s">
        <v>19</v>
      </c>
      <c r="F394" s="202" t="s">
        <v>722</v>
      </c>
      <c r="G394" s="199"/>
      <c r="H394" s="203">
        <v>18.06</v>
      </c>
      <c r="I394" s="204"/>
      <c r="J394" s="199"/>
      <c r="K394" s="199"/>
      <c r="L394" s="205"/>
      <c r="M394" s="206"/>
      <c r="N394" s="207"/>
      <c r="O394" s="207"/>
      <c r="P394" s="207"/>
      <c r="Q394" s="207"/>
      <c r="R394" s="207"/>
      <c r="S394" s="207"/>
      <c r="T394" s="208"/>
      <c r="AT394" s="209" t="s">
        <v>158</v>
      </c>
      <c r="AU394" s="209" t="s">
        <v>83</v>
      </c>
      <c r="AV394" s="13" t="s">
        <v>83</v>
      </c>
      <c r="AW394" s="13" t="s">
        <v>35</v>
      </c>
      <c r="AX394" s="13" t="s">
        <v>74</v>
      </c>
      <c r="AY394" s="209" t="s">
        <v>142</v>
      </c>
    </row>
    <row r="395" spans="2:51" s="13" customFormat="1" ht="11.25">
      <c r="B395" s="198"/>
      <c r="C395" s="199"/>
      <c r="D395" s="200" t="s">
        <v>158</v>
      </c>
      <c r="E395" s="201" t="s">
        <v>19</v>
      </c>
      <c r="F395" s="202" t="s">
        <v>723</v>
      </c>
      <c r="G395" s="199"/>
      <c r="H395" s="203">
        <v>76.32</v>
      </c>
      <c r="I395" s="204"/>
      <c r="J395" s="199"/>
      <c r="K395" s="199"/>
      <c r="L395" s="205"/>
      <c r="M395" s="206"/>
      <c r="N395" s="207"/>
      <c r="O395" s="207"/>
      <c r="P395" s="207"/>
      <c r="Q395" s="207"/>
      <c r="R395" s="207"/>
      <c r="S395" s="207"/>
      <c r="T395" s="208"/>
      <c r="AT395" s="209" t="s">
        <v>158</v>
      </c>
      <c r="AU395" s="209" t="s">
        <v>83</v>
      </c>
      <c r="AV395" s="13" t="s">
        <v>83</v>
      </c>
      <c r="AW395" s="13" t="s">
        <v>35</v>
      </c>
      <c r="AX395" s="13" t="s">
        <v>74</v>
      </c>
      <c r="AY395" s="209" t="s">
        <v>142</v>
      </c>
    </row>
    <row r="396" spans="1:65" s="2" customFormat="1" ht="16.5" customHeight="1">
      <c r="A396" s="36"/>
      <c r="B396" s="37"/>
      <c r="C396" s="220" t="s">
        <v>724</v>
      </c>
      <c r="D396" s="220" t="s">
        <v>212</v>
      </c>
      <c r="E396" s="221" t="s">
        <v>725</v>
      </c>
      <c r="F396" s="222" t="s">
        <v>726</v>
      </c>
      <c r="G396" s="223" t="s">
        <v>148</v>
      </c>
      <c r="H396" s="224">
        <v>99.099</v>
      </c>
      <c r="I396" s="225"/>
      <c r="J396" s="226">
        <f>ROUND(I396*H396,2)</f>
        <v>0</v>
      </c>
      <c r="K396" s="222" t="s">
        <v>149</v>
      </c>
      <c r="L396" s="227"/>
      <c r="M396" s="228" t="s">
        <v>19</v>
      </c>
      <c r="N396" s="229" t="s">
        <v>45</v>
      </c>
      <c r="O396" s="66"/>
      <c r="P396" s="189">
        <f>O396*H396</f>
        <v>0</v>
      </c>
      <c r="Q396" s="189">
        <v>0</v>
      </c>
      <c r="R396" s="189">
        <f>Q396*H396</f>
        <v>0</v>
      </c>
      <c r="S396" s="189">
        <v>0</v>
      </c>
      <c r="T396" s="19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1" t="s">
        <v>307</v>
      </c>
      <c r="AT396" s="191" t="s">
        <v>212</v>
      </c>
      <c r="AU396" s="191" t="s">
        <v>83</v>
      </c>
      <c r="AY396" s="19" t="s">
        <v>142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9" t="s">
        <v>81</v>
      </c>
      <c r="BK396" s="192">
        <f>ROUND(I396*H396,2)</f>
        <v>0</v>
      </c>
      <c r="BL396" s="19" t="s">
        <v>244</v>
      </c>
      <c r="BM396" s="191" t="s">
        <v>727</v>
      </c>
    </row>
    <row r="397" spans="2:51" s="13" customFormat="1" ht="11.25">
      <c r="B397" s="198"/>
      <c r="C397" s="199"/>
      <c r="D397" s="200" t="s">
        <v>158</v>
      </c>
      <c r="E397" s="199"/>
      <c r="F397" s="202" t="s">
        <v>728</v>
      </c>
      <c r="G397" s="199"/>
      <c r="H397" s="203">
        <v>99.099</v>
      </c>
      <c r="I397" s="204"/>
      <c r="J397" s="199"/>
      <c r="K397" s="199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158</v>
      </c>
      <c r="AU397" s="209" t="s">
        <v>83</v>
      </c>
      <c r="AV397" s="13" t="s">
        <v>83</v>
      </c>
      <c r="AW397" s="13" t="s">
        <v>4</v>
      </c>
      <c r="AX397" s="13" t="s">
        <v>81</v>
      </c>
      <c r="AY397" s="209" t="s">
        <v>142</v>
      </c>
    </row>
    <row r="398" spans="1:65" s="2" customFormat="1" ht="24.2" customHeight="1">
      <c r="A398" s="36"/>
      <c r="B398" s="37"/>
      <c r="C398" s="180" t="s">
        <v>729</v>
      </c>
      <c r="D398" s="180" t="s">
        <v>145</v>
      </c>
      <c r="E398" s="181" t="s">
        <v>730</v>
      </c>
      <c r="F398" s="182" t="s">
        <v>731</v>
      </c>
      <c r="G398" s="183" t="s">
        <v>148</v>
      </c>
      <c r="H398" s="184">
        <v>303.363</v>
      </c>
      <c r="I398" s="185"/>
      <c r="J398" s="186">
        <f>ROUND(I398*H398,2)</f>
        <v>0</v>
      </c>
      <c r="K398" s="182" t="s">
        <v>149</v>
      </c>
      <c r="L398" s="41"/>
      <c r="M398" s="187" t="s">
        <v>19</v>
      </c>
      <c r="N398" s="188" t="s">
        <v>45</v>
      </c>
      <c r="O398" s="66"/>
      <c r="P398" s="189">
        <f>O398*H398</f>
        <v>0</v>
      </c>
      <c r="Q398" s="189">
        <v>0.00019</v>
      </c>
      <c r="R398" s="189">
        <f>Q398*H398</f>
        <v>0.057638970000000005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244</v>
      </c>
      <c r="AT398" s="191" t="s">
        <v>145</v>
      </c>
      <c r="AU398" s="191" t="s">
        <v>83</v>
      </c>
      <c r="AY398" s="19" t="s">
        <v>142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81</v>
      </c>
      <c r="BK398" s="192">
        <f>ROUND(I398*H398,2)</f>
        <v>0</v>
      </c>
      <c r="BL398" s="19" t="s">
        <v>244</v>
      </c>
      <c r="BM398" s="191" t="s">
        <v>732</v>
      </c>
    </row>
    <row r="399" spans="1:47" s="2" customFormat="1" ht="11.25">
      <c r="A399" s="36"/>
      <c r="B399" s="37"/>
      <c r="C399" s="38"/>
      <c r="D399" s="193" t="s">
        <v>152</v>
      </c>
      <c r="E399" s="38"/>
      <c r="F399" s="194" t="s">
        <v>733</v>
      </c>
      <c r="G399" s="38"/>
      <c r="H399" s="38"/>
      <c r="I399" s="195"/>
      <c r="J399" s="38"/>
      <c r="K399" s="38"/>
      <c r="L399" s="41"/>
      <c r="M399" s="196"/>
      <c r="N399" s="197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152</v>
      </c>
      <c r="AU399" s="19" t="s">
        <v>83</v>
      </c>
    </row>
    <row r="400" spans="1:65" s="2" customFormat="1" ht="37.9" customHeight="1">
      <c r="A400" s="36"/>
      <c r="B400" s="37"/>
      <c r="C400" s="180" t="s">
        <v>734</v>
      </c>
      <c r="D400" s="180" t="s">
        <v>145</v>
      </c>
      <c r="E400" s="181" t="s">
        <v>735</v>
      </c>
      <c r="F400" s="182" t="s">
        <v>736</v>
      </c>
      <c r="G400" s="183" t="s">
        <v>148</v>
      </c>
      <c r="H400" s="184">
        <v>303.363</v>
      </c>
      <c r="I400" s="185"/>
      <c r="J400" s="186">
        <f>ROUND(I400*H400,2)</f>
        <v>0</v>
      </c>
      <c r="K400" s="182" t="s">
        <v>149</v>
      </c>
      <c r="L400" s="41"/>
      <c r="M400" s="187" t="s">
        <v>19</v>
      </c>
      <c r="N400" s="188" t="s">
        <v>45</v>
      </c>
      <c r="O400" s="66"/>
      <c r="P400" s="189">
        <f>O400*H400</f>
        <v>0</v>
      </c>
      <c r="Q400" s="189">
        <v>0.00026</v>
      </c>
      <c r="R400" s="189">
        <f>Q400*H400</f>
        <v>0.07887438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244</v>
      </c>
      <c r="AT400" s="191" t="s">
        <v>145</v>
      </c>
      <c r="AU400" s="191" t="s">
        <v>83</v>
      </c>
      <c r="AY400" s="19" t="s">
        <v>142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81</v>
      </c>
      <c r="BK400" s="192">
        <f>ROUND(I400*H400,2)</f>
        <v>0</v>
      </c>
      <c r="BL400" s="19" t="s">
        <v>244</v>
      </c>
      <c r="BM400" s="191" t="s">
        <v>737</v>
      </c>
    </row>
    <row r="401" spans="1:47" s="2" customFormat="1" ht="11.25">
      <c r="A401" s="36"/>
      <c r="B401" s="37"/>
      <c r="C401" s="38"/>
      <c r="D401" s="193" t="s">
        <v>152</v>
      </c>
      <c r="E401" s="38"/>
      <c r="F401" s="194" t="s">
        <v>738</v>
      </c>
      <c r="G401" s="38"/>
      <c r="H401" s="38"/>
      <c r="I401" s="195"/>
      <c r="J401" s="38"/>
      <c r="K401" s="38"/>
      <c r="L401" s="41"/>
      <c r="M401" s="196"/>
      <c r="N401" s="197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152</v>
      </c>
      <c r="AU401" s="19" t="s">
        <v>83</v>
      </c>
    </row>
    <row r="402" spans="2:51" s="13" customFormat="1" ht="11.25">
      <c r="B402" s="198"/>
      <c r="C402" s="199"/>
      <c r="D402" s="200" t="s">
        <v>158</v>
      </c>
      <c r="E402" s="201" t="s">
        <v>19</v>
      </c>
      <c r="F402" s="202" t="s">
        <v>739</v>
      </c>
      <c r="G402" s="199"/>
      <c r="H402" s="203">
        <v>8.349</v>
      </c>
      <c r="I402" s="204"/>
      <c r="J402" s="199"/>
      <c r="K402" s="199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158</v>
      </c>
      <c r="AU402" s="209" t="s">
        <v>83</v>
      </c>
      <c r="AV402" s="13" t="s">
        <v>83</v>
      </c>
      <c r="AW402" s="13" t="s">
        <v>35</v>
      </c>
      <c r="AX402" s="13" t="s">
        <v>74</v>
      </c>
      <c r="AY402" s="209" t="s">
        <v>142</v>
      </c>
    </row>
    <row r="403" spans="2:51" s="13" customFormat="1" ht="11.25">
      <c r="B403" s="198"/>
      <c r="C403" s="199"/>
      <c r="D403" s="200" t="s">
        <v>158</v>
      </c>
      <c r="E403" s="201" t="s">
        <v>19</v>
      </c>
      <c r="F403" s="202" t="s">
        <v>740</v>
      </c>
      <c r="G403" s="199"/>
      <c r="H403" s="203">
        <v>51.745</v>
      </c>
      <c r="I403" s="204"/>
      <c r="J403" s="199"/>
      <c r="K403" s="199"/>
      <c r="L403" s="205"/>
      <c r="M403" s="206"/>
      <c r="N403" s="207"/>
      <c r="O403" s="207"/>
      <c r="P403" s="207"/>
      <c r="Q403" s="207"/>
      <c r="R403" s="207"/>
      <c r="S403" s="207"/>
      <c r="T403" s="208"/>
      <c r="AT403" s="209" t="s">
        <v>158</v>
      </c>
      <c r="AU403" s="209" t="s">
        <v>83</v>
      </c>
      <c r="AV403" s="13" t="s">
        <v>83</v>
      </c>
      <c r="AW403" s="13" t="s">
        <v>35</v>
      </c>
      <c r="AX403" s="13" t="s">
        <v>74</v>
      </c>
      <c r="AY403" s="209" t="s">
        <v>142</v>
      </c>
    </row>
    <row r="404" spans="2:51" s="13" customFormat="1" ht="11.25">
      <c r="B404" s="198"/>
      <c r="C404" s="199"/>
      <c r="D404" s="200" t="s">
        <v>158</v>
      </c>
      <c r="E404" s="201" t="s">
        <v>19</v>
      </c>
      <c r="F404" s="202" t="s">
        <v>741</v>
      </c>
      <c r="G404" s="199"/>
      <c r="H404" s="203">
        <v>41.962</v>
      </c>
      <c r="I404" s="204"/>
      <c r="J404" s="199"/>
      <c r="K404" s="199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158</v>
      </c>
      <c r="AU404" s="209" t="s">
        <v>83</v>
      </c>
      <c r="AV404" s="13" t="s">
        <v>83</v>
      </c>
      <c r="AW404" s="13" t="s">
        <v>35</v>
      </c>
      <c r="AX404" s="13" t="s">
        <v>74</v>
      </c>
      <c r="AY404" s="209" t="s">
        <v>142</v>
      </c>
    </row>
    <row r="405" spans="2:51" s="13" customFormat="1" ht="11.25">
      <c r="B405" s="198"/>
      <c r="C405" s="199"/>
      <c r="D405" s="200" t="s">
        <v>158</v>
      </c>
      <c r="E405" s="201" t="s">
        <v>19</v>
      </c>
      <c r="F405" s="202" t="s">
        <v>742</v>
      </c>
      <c r="G405" s="199"/>
      <c r="H405" s="203">
        <v>5.12</v>
      </c>
      <c r="I405" s="204"/>
      <c r="J405" s="199"/>
      <c r="K405" s="199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158</v>
      </c>
      <c r="AU405" s="209" t="s">
        <v>83</v>
      </c>
      <c r="AV405" s="13" t="s">
        <v>83</v>
      </c>
      <c r="AW405" s="13" t="s">
        <v>35</v>
      </c>
      <c r="AX405" s="13" t="s">
        <v>74</v>
      </c>
      <c r="AY405" s="209" t="s">
        <v>142</v>
      </c>
    </row>
    <row r="406" spans="2:51" s="13" customFormat="1" ht="11.25">
      <c r="B406" s="198"/>
      <c r="C406" s="199"/>
      <c r="D406" s="200" t="s">
        <v>158</v>
      </c>
      <c r="E406" s="201" t="s">
        <v>19</v>
      </c>
      <c r="F406" s="202" t="s">
        <v>743</v>
      </c>
      <c r="G406" s="199"/>
      <c r="H406" s="203">
        <v>25.149</v>
      </c>
      <c r="I406" s="204"/>
      <c r="J406" s="199"/>
      <c r="K406" s="199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158</v>
      </c>
      <c r="AU406" s="209" t="s">
        <v>83</v>
      </c>
      <c r="AV406" s="13" t="s">
        <v>83</v>
      </c>
      <c r="AW406" s="13" t="s">
        <v>35</v>
      </c>
      <c r="AX406" s="13" t="s">
        <v>74</v>
      </c>
      <c r="AY406" s="209" t="s">
        <v>142</v>
      </c>
    </row>
    <row r="407" spans="2:51" s="13" customFormat="1" ht="11.25">
      <c r="B407" s="198"/>
      <c r="C407" s="199"/>
      <c r="D407" s="200" t="s">
        <v>158</v>
      </c>
      <c r="E407" s="201" t="s">
        <v>19</v>
      </c>
      <c r="F407" s="202" t="s">
        <v>744</v>
      </c>
      <c r="G407" s="199"/>
      <c r="H407" s="203">
        <v>96.776</v>
      </c>
      <c r="I407" s="204"/>
      <c r="J407" s="199"/>
      <c r="K407" s="199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158</v>
      </c>
      <c r="AU407" s="209" t="s">
        <v>83</v>
      </c>
      <c r="AV407" s="13" t="s">
        <v>83</v>
      </c>
      <c r="AW407" s="13" t="s">
        <v>35</v>
      </c>
      <c r="AX407" s="13" t="s">
        <v>74</v>
      </c>
      <c r="AY407" s="209" t="s">
        <v>142</v>
      </c>
    </row>
    <row r="408" spans="2:51" s="13" customFormat="1" ht="11.25">
      <c r="B408" s="198"/>
      <c r="C408" s="199"/>
      <c r="D408" s="200" t="s">
        <v>158</v>
      </c>
      <c r="E408" s="201" t="s">
        <v>19</v>
      </c>
      <c r="F408" s="202" t="s">
        <v>745</v>
      </c>
      <c r="G408" s="199"/>
      <c r="H408" s="203">
        <v>1.561</v>
      </c>
      <c r="I408" s="204"/>
      <c r="J408" s="199"/>
      <c r="K408" s="199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158</v>
      </c>
      <c r="AU408" s="209" t="s">
        <v>83</v>
      </c>
      <c r="AV408" s="13" t="s">
        <v>83</v>
      </c>
      <c r="AW408" s="13" t="s">
        <v>35</v>
      </c>
      <c r="AX408" s="13" t="s">
        <v>74</v>
      </c>
      <c r="AY408" s="209" t="s">
        <v>142</v>
      </c>
    </row>
    <row r="409" spans="2:51" s="13" customFormat="1" ht="11.25">
      <c r="B409" s="198"/>
      <c r="C409" s="199"/>
      <c r="D409" s="200" t="s">
        <v>158</v>
      </c>
      <c r="E409" s="201" t="s">
        <v>19</v>
      </c>
      <c r="F409" s="202" t="s">
        <v>746</v>
      </c>
      <c r="G409" s="199"/>
      <c r="H409" s="203">
        <v>15.3</v>
      </c>
      <c r="I409" s="204"/>
      <c r="J409" s="199"/>
      <c r="K409" s="199"/>
      <c r="L409" s="205"/>
      <c r="M409" s="206"/>
      <c r="N409" s="207"/>
      <c r="O409" s="207"/>
      <c r="P409" s="207"/>
      <c r="Q409" s="207"/>
      <c r="R409" s="207"/>
      <c r="S409" s="207"/>
      <c r="T409" s="208"/>
      <c r="AT409" s="209" t="s">
        <v>158</v>
      </c>
      <c r="AU409" s="209" t="s">
        <v>83</v>
      </c>
      <c r="AV409" s="13" t="s">
        <v>83</v>
      </c>
      <c r="AW409" s="13" t="s">
        <v>35</v>
      </c>
      <c r="AX409" s="13" t="s">
        <v>74</v>
      </c>
      <c r="AY409" s="209" t="s">
        <v>142</v>
      </c>
    </row>
    <row r="410" spans="2:51" s="13" customFormat="1" ht="11.25">
      <c r="B410" s="198"/>
      <c r="C410" s="199"/>
      <c r="D410" s="200" t="s">
        <v>158</v>
      </c>
      <c r="E410" s="201" t="s">
        <v>19</v>
      </c>
      <c r="F410" s="202" t="s">
        <v>747</v>
      </c>
      <c r="G410" s="199"/>
      <c r="H410" s="203">
        <v>7.401</v>
      </c>
      <c r="I410" s="204"/>
      <c r="J410" s="199"/>
      <c r="K410" s="199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158</v>
      </c>
      <c r="AU410" s="209" t="s">
        <v>83</v>
      </c>
      <c r="AV410" s="13" t="s">
        <v>83</v>
      </c>
      <c r="AW410" s="13" t="s">
        <v>35</v>
      </c>
      <c r="AX410" s="13" t="s">
        <v>74</v>
      </c>
      <c r="AY410" s="209" t="s">
        <v>142</v>
      </c>
    </row>
    <row r="411" spans="2:51" s="13" customFormat="1" ht="11.25">
      <c r="B411" s="198"/>
      <c r="C411" s="199"/>
      <c r="D411" s="200" t="s">
        <v>158</v>
      </c>
      <c r="E411" s="201" t="s">
        <v>19</v>
      </c>
      <c r="F411" s="202" t="s">
        <v>748</v>
      </c>
      <c r="G411" s="199"/>
      <c r="H411" s="203">
        <v>50</v>
      </c>
      <c r="I411" s="204"/>
      <c r="J411" s="199"/>
      <c r="K411" s="199"/>
      <c r="L411" s="205"/>
      <c r="M411" s="206"/>
      <c r="N411" s="207"/>
      <c r="O411" s="207"/>
      <c r="P411" s="207"/>
      <c r="Q411" s="207"/>
      <c r="R411" s="207"/>
      <c r="S411" s="207"/>
      <c r="T411" s="208"/>
      <c r="AT411" s="209" t="s">
        <v>158</v>
      </c>
      <c r="AU411" s="209" t="s">
        <v>83</v>
      </c>
      <c r="AV411" s="13" t="s">
        <v>83</v>
      </c>
      <c r="AW411" s="13" t="s">
        <v>35</v>
      </c>
      <c r="AX411" s="13" t="s">
        <v>74</v>
      </c>
      <c r="AY411" s="209" t="s">
        <v>142</v>
      </c>
    </row>
    <row r="412" spans="1:65" s="2" customFormat="1" ht="49.15" customHeight="1">
      <c r="A412" s="36"/>
      <c r="B412" s="37"/>
      <c r="C412" s="180" t="s">
        <v>749</v>
      </c>
      <c r="D412" s="180" t="s">
        <v>145</v>
      </c>
      <c r="E412" s="181" t="s">
        <v>750</v>
      </c>
      <c r="F412" s="182" t="s">
        <v>751</v>
      </c>
      <c r="G412" s="183" t="s">
        <v>148</v>
      </c>
      <c r="H412" s="184">
        <v>303.363</v>
      </c>
      <c r="I412" s="185"/>
      <c r="J412" s="186">
        <f>ROUND(I412*H412,2)</f>
        <v>0</v>
      </c>
      <c r="K412" s="182" t="s">
        <v>149</v>
      </c>
      <c r="L412" s="41"/>
      <c r="M412" s="187" t="s">
        <v>19</v>
      </c>
      <c r="N412" s="188" t="s">
        <v>45</v>
      </c>
      <c r="O412" s="66"/>
      <c r="P412" s="189">
        <f>O412*H412</f>
        <v>0</v>
      </c>
      <c r="Q412" s="189">
        <v>2E-05</v>
      </c>
      <c r="R412" s="189">
        <f>Q412*H412</f>
        <v>0.0060672600000000005</v>
      </c>
      <c r="S412" s="189">
        <v>0</v>
      </c>
      <c r="T412" s="19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1" t="s">
        <v>244</v>
      </c>
      <c r="AT412" s="191" t="s">
        <v>145</v>
      </c>
      <c r="AU412" s="191" t="s">
        <v>83</v>
      </c>
      <c r="AY412" s="19" t="s">
        <v>142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19" t="s">
        <v>81</v>
      </c>
      <c r="BK412" s="192">
        <f>ROUND(I412*H412,2)</f>
        <v>0</v>
      </c>
      <c r="BL412" s="19" t="s">
        <v>244</v>
      </c>
      <c r="BM412" s="191" t="s">
        <v>752</v>
      </c>
    </row>
    <row r="413" spans="1:47" s="2" customFormat="1" ht="11.25">
      <c r="A413" s="36"/>
      <c r="B413" s="37"/>
      <c r="C413" s="38"/>
      <c r="D413" s="193" t="s">
        <v>152</v>
      </c>
      <c r="E413" s="38"/>
      <c r="F413" s="194" t="s">
        <v>753</v>
      </c>
      <c r="G413" s="38"/>
      <c r="H413" s="38"/>
      <c r="I413" s="195"/>
      <c r="J413" s="38"/>
      <c r="K413" s="38"/>
      <c r="L413" s="41"/>
      <c r="M413" s="196"/>
      <c r="N413" s="197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152</v>
      </c>
      <c r="AU413" s="19" t="s">
        <v>83</v>
      </c>
    </row>
    <row r="414" spans="2:63" s="12" customFormat="1" ht="22.9" customHeight="1">
      <c r="B414" s="164"/>
      <c r="C414" s="165"/>
      <c r="D414" s="166" t="s">
        <v>73</v>
      </c>
      <c r="E414" s="178" t="s">
        <v>754</v>
      </c>
      <c r="F414" s="178" t="s">
        <v>755</v>
      </c>
      <c r="G414" s="165"/>
      <c r="H414" s="165"/>
      <c r="I414" s="168"/>
      <c r="J414" s="179">
        <f>BK414</f>
        <v>0</v>
      </c>
      <c r="K414" s="165"/>
      <c r="L414" s="170"/>
      <c r="M414" s="171"/>
      <c r="N414" s="172"/>
      <c r="O414" s="172"/>
      <c r="P414" s="173">
        <f>SUM(P415:P418)</f>
        <v>0</v>
      </c>
      <c r="Q414" s="172"/>
      <c r="R414" s="173">
        <f>SUM(R415:R418)</f>
        <v>0</v>
      </c>
      <c r="S414" s="172"/>
      <c r="T414" s="174">
        <f>SUM(T415:T418)</f>
        <v>0</v>
      </c>
      <c r="AR414" s="175" t="s">
        <v>83</v>
      </c>
      <c r="AT414" s="176" t="s">
        <v>73</v>
      </c>
      <c r="AU414" s="176" t="s">
        <v>81</v>
      </c>
      <c r="AY414" s="175" t="s">
        <v>142</v>
      </c>
      <c r="BK414" s="177">
        <f>SUM(BK415:BK418)</f>
        <v>0</v>
      </c>
    </row>
    <row r="415" spans="1:65" s="2" customFormat="1" ht="21.75" customHeight="1">
      <c r="A415" s="36"/>
      <c r="B415" s="37"/>
      <c r="C415" s="180" t="s">
        <v>756</v>
      </c>
      <c r="D415" s="180" t="s">
        <v>145</v>
      </c>
      <c r="E415" s="181" t="s">
        <v>757</v>
      </c>
      <c r="F415" s="182" t="s">
        <v>758</v>
      </c>
      <c r="G415" s="183" t="s">
        <v>148</v>
      </c>
      <c r="H415" s="184">
        <v>67.003</v>
      </c>
      <c r="I415" s="185"/>
      <c r="J415" s="186">
        <f>ROUND(I415*H415,2)</f>
        <v>0</v>
      </c>
      <c r="K415" s="182" t="s">
        <v>19</v>
      </c>
      <c r="L415" s="41"/>
      <c r="M415" s="187" t="s">
        <v>19</v>
      </c>
      <c r="N415" s="188" t="s">
        <v>45</v>
      </c>
      <c r="O415" s="66"/>
      <c r="P415" s="189">
        <f>O415*H415</f>
        <v>0</v>
      </c>
      <c r="Q415" s="189">
        <v>0</v>
      </c>
      <c r="R415" s="189">
        <f>Q415*H415</f>
        <v>0</v>
      </c>
      <c r="S415" s="189">
        <v>0</v>
      </c>
      <c r="T415" s="190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91" t="s">
        <v>244</v>
      </c>
      <c r="AT415" s="191" t="s">
        <v>145</v>
      </c>
      <c r="AU415" s="191" t="s">
        <v>83</v>
      </c>
      <c r="AY415" s="19" t="s">
        <v>142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19" t="s">
        <v>81</v>
      </c>
      <c r="BK415" s="192">
        <f>ROUND(I415*H415,2)</f>
        <v>0</v>
      </c>
      <c r="BL415" s="19" t="s">
        <v>244</v>
      </c>
      <c r="BM415" s="191" t="s">
        <v>759</v>
      </c>
    </row>
    <row r="416" spans="2:51" s="13" customFormat="1" ht="11.25">
      <c r="B416" s="198"/>
      <c r="C416" s="199"/>
      <c r="D416" s="200" t="s">
        <v>158</v>
      </c>
      <c r="E416" s="201" t="s">
        <v>19</v>
      </c>
      <c r="F416" s="202" t="s">
        <v>760</v>
      </c>
      <c r="G416" s="199"/>
      <c r="H416" s="203">
        <v>67.003</v>
      </c>
      <c r="I416" s="204"/>
      <c r="J416" s="199"/>
      <c r="K416" s="199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158</v>
      </c>
      <c r="AU416" s="209" t="s">
        <v>83</v>
      </c>
      <c r="AV416" s="13" t="s">
        <v>83</v>
      </c>
      <c r="AW416" s="13" t="s">
        <v>35</v>
      </c>
      <c r="AX416" s="13" t="s">
        <v>74</v>
      </c>
      <c r="AY416" s="209" t="s">
        <v>142</v>
      </c>
    </row>
    <row r="417" spans="1:65" s="2" customFormat="1" ht="44.25" customHeight="1">
      <c r="A417" s="36"/>
      <c r="B417" s="37"/>
      <c r="C417" s="180" t="s">
        <v>761</v>
      </c>
      <c r="D417" s="180" t="s">
        <v>145</v>
      </c>
      <c r="E417" s="181" t="s">
        <v>762</v>
      </c>
      <c r="F417" s="182" t="s">
        <v>763</v>
      </c>
      <c r="G417" s="183" t="s">
        <v>312</v>
      </c>
      <c r="H417" s="230"/>
      <c r="I417" s="185"/>
      <c r="J417" s="186">
        <f>ROUND(I417*H417,2)</f>
        <v>0</v>
      </c>
      <c r="K417" s="182" t="s">
        <v>149</v>
      </c>
      <c r="L417" s="41"/>
      <c r="M417" s="187" t="s">
        <v>19</v>
      </c>
      <c r="N417" s="188" t="s">
        <v>45</v>
      </c>
      <c r="O417" s="66"/>
      <c r="P417" s="189">
        <f>O417*H417</f>
        <v>0</v>
      </c>
      <c r="Q417" s="189">
        <v>0</v>
      </c>
      <c r="R417" s="189">
        <f>Q417*H417</f>
        <v>0</v>
      </c>
      <c r="S417" s="189">
        <v>0</v>
      </c>
      <c r="T417" s="19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244</v>
      </c>
      <c r="AT417" s="191" t="s">
        <v>145</v>
      </c>
      <c r="AU417" s="191" t="s">
        <v>83</v>
      </c>
      <c r="AY417" s="19" t="s">
        <v>142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81</v>
      </c>
      <c r="BK417" s="192">
        <f>ROUND(I417*H417,2)</f>
        <v>0</v>
      </c>
      <c r="BL417" s="19" t="s">
        <v>244</v>
      </c>
      <c r="BM417" s="191" t="s">
        <v>764</v>
      </c>
    </row>
    <row r="418" spans="1:47" s="2" customFormat="1" ht="11.25">
      <c r="A418" s="36"/>
      <c r="B418" s="37"/>
      <c r="C418" s="38"/>
      <c r="D418" s="193" t="s">
        <v>152</v>
      </c>
      <c r="E418" s="38"/>
      <c r="F418" s="194" t="s">
        <v>765</v>
      </c>
      <c r="G418" s="38"/>
      <c r="H418" s="38"/>
      <c r="I418" s="195"/>
      <c r="J418" s="38"/>
      <c r="K418" s="38"/>
      <c r="L418" s="41"/>
      <c r="M418" s="242"/>
      <c r="N418" s="243"/>
      <c r="O418" s="244"/>
      <c r="P418" s="244"/>
      <c r="Q418" s="244"/>
      <c r="R418" s="244"/>
      <c r="S418" s="244"/>
      <c r="T418" s="245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152</v>
      </c>
      <c r="AU418" s="19" t="s">
        <v>83</v>
      </c>
    </row>
    <row r="419" spans="1:31" s="2" customFormat="1" ht="6.95" customHeight="1">
      <c r="A419" s="36"/>
      <c r="B419" s="49"/>
      <c r="C419" s="50"/>
      <c r="D419" s="50"/>
      <c r="E419" s="50"/>
      <c r="F419" s="50"/>
      <c r="G419" s="50"/>
      <c r="H419" s="50"/>
      <c r="I419" s="50"/>
      <c r="J419" s="50"/>
      <c r="K419" s="50"/>
      <c r="L419" s="41"/>
      <c r="M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</row>
  </sheetData>
  <sheetProtection algorithmName="SHA-512" hashValue="K84GqpHq1W4p+erHnPT0OWqfZS/fpABJy2UkCuz0xL3hLplOvAeRm5GcGX7wIIfg44neA16EFI1tRtgJRAhsbQ==" saltValue="yELHKIIbqIDAf4yV/Y2N8hkYf2nX6kvXE9fvzjJTaSoBTN8o91M8Cn1KEPbAtah4XJFj4MiRohKgEVASRAP/mw==" spinCount="100000" sheet="1" objects="1" scenarios="1" formatColumns="0" formatRows="0" autoFilter="0"/>
  <autoFilter ref="C101:K418"/>
  <mergeCells count="12">
    <mergeCell ref="E94:H94"/>
    <mergeCell ref="L2:V2"/>
    <mergeCell ref="E50:H50"/>
    <mergeCell ref="E52:H52"/>
    <mergeCell ref="E54:H54"/>
    <mergeCell ref="E90:H90"/>
    <mergeCell ref="E92:H92"/>
    <mergeCell ref="E7:H7"/>
    <mergeCell ref="E9:H9"/>
    <mergeCell ref="E11:H11"/>
    <mergeCell ref="E20:H20"/>
    <mergeCell ref="E29:H29"/>
  </mergeCells>
  <hyperlinks>
    <hyperlink ref="F106" r:id="rId1" display="https://podminky.urs.cz/item/CS_URS_2023_02/612131100"/>
    <hyperlink ref="F108" r:id="rId2" display="https://podminky.urs.cz/item/CS_URS_2023_02/612135101"/>
    <hyperlink ref="F111" r:id="rId3" display="https://podminky.urs.cz/item/CS_URS_2023_02/612315121"/>
    <hyperlink ref="F113" r:id="rId4" display="https://podminky.urs.cz/item/CS_URS_2023_02/612321141"/>
    <hyperlink ref="F119" r:id="rId5" display="https://podminky.urs.cz/item/CS_URS_2023_02/612325225"/>
    <hyperlink ref="F122" r:id="rId6" display="https://podminky.urs.cz/item/CS_URS_2023_02/613131100"/>
    <hyperlink ref="F124" r:id="rId7" display="https://podminky.urs.cz/item/CS_URS_2023_02/613321141"/>
    <hyperlink ref="F129" r:id="rId8" display="https://podminky.urs.cz/item/CS_URS_2023_02/631312141"/>
    <hyperlink ref="F132" r:id="rId9" display="https://podminky.urs.cz/item/CS_URS_2023_02/632450122"/>
    <hyperlink ref="F136" r:id="rId10" display="https://podminky.urs.cz/item/CS_URS_2023_02/877325318"/>
    <hyperlink ref="F140" r:id="rId11" display="https://podminky.urs.cz/item/CS_URS_2023_02/949101111"/>
    <hyperlink ref="F146" r:id="rId12" display="https://podminky.urs.cz/item/CS_URS_2023_02/952901111"/>
    <hyperlink ref="F153" r:id="rId13" display="https://podminky.urs.cz/item/CS_URS_2023_02/962032230"/>
    <hyperlink ref="F156" r:id="rId14" display="https://podminky.urs.cz/item/CS_URS_2023_02/962081131"/>
    <hyperlink ref="F160" r:id="rId15" display="https://podminky.urs.cz/item/CS_URS_2023_02/965081213"/>
    <hyperlink ref="F163" r:id="rId16" display="https://podminky.urs.cz/item/CS_URS_2023_02/968072456"/>
    <hyperlink ref="F165" r:id="rId17" display="https://podminky.urs.cz/item/CS_URS_2023_02/978059361"/>
    <hyperlink ref="F172" r:id="rId18" display="https://podminky.urs.cz/item/CS_URS_2023_02/997013111"/>
    <hyperlink ref="F174" r:id="rId19" display="https://podminky.urs.cz/item/CS_URS_2023_02/997013501"/>
    <hyperlink ref="F176" r:id="rId20" display="https://podminky.urs.cz/item/CS_URS_2023_02/997013509"/>
    <hyperlink ref="F179" r:id="rId21" display="https://podminky.urs.cz/item/CS_URS_2023_02/997013631"/>
    <hyperlink ref="F182" r:id="rId22" display="https://podminky.urs.cz/item/CS_URS_2023_02/998018001"/>
    <hyperlink ref="F186" r:id="rId23" display="https://podminky.urs.cz/item/CS_URS_2023_02/767585112"/>
    <hyperlink ref="F190" r:id="rId24" display="https://podminky.urs.cz/item/CS_URS_2023_02/998751201"/>
    <hyperlink ref="F193" r:id="rId25" display="https://podminky.urs.cz/item/CS_URS_2023_02/763131721"/>
    <hyperlink ref="F198" r:id="rId26" display="https://podminky.urs.cz/item/CS_URS_2023_02/763131722"/>
    <hyperlink ref="F200" r:id="rId27" display="https://podminky.urs.cz/item/CS_URS_2023_02/763131731"/>
    <hyperlink ref="F203" r:id="rId28" display="https://podminky.urs.cz/item/CS_URS_2023_02/763131831"/>
    <hyperlink ref="F207" r:id="rId29" display="https://podminky.urs.cz/item/CS_URS_2023_02/763431002"/>
    <hyperlink ref="F215" r:id="rId30" display="https://podminky.urs.cz/item/CS_URS_2023_02/998763201"/>
    <hyperlink ref="F217" r:id="rId31" display="https://podminky.urs.cz/item/CS_URS_2023_02/998763294"/>
    <hyperlink ref="F220" r:id="rId32" display="https://podminky.urs.cz/item/CS_URS_2023_02/764002841"/>
    <hyperlink ref="F223" r:id="rId33" display="https://podminky.urs.cz/item/CS_URS_2023_02/998764201"/>
    <hyperlink ref="F226" r:id="rId34" display="https://podminky.urs.cz/item/CS_URS_2023_02/766411811"/>
    <hyperlink ref="F230" r:id="rId35" display="https://podminky.urs.cz/item/CS_URS_2023_02/766411822"/>
    <hyperlink ref="F232" r:id="rId36" display="https://podminky.urs.cz/item/CS_URS_2023_02/766660011"/>
    <hyperlink ref="F236" r:id="rId37" display="https://podminky.urs.cz/item/CS_URS_2023_02/766681122"/>
    <hyperlink ref="F239" r:id="rId38" display="https://podminky.urs.cz/item/CS_URS_2023_02/766691914"/>
    <hyperlink ref="F241" r:id="rId39" display="https://podminky.urs.cz/item/CS_URS_2023_02/766694126"/>
    <hyperlink ref="F250" r:id="rId40" display="https://podminky.urs.cz/item/CS_URS_2023_02/998766201"/>
    <hyperlink ref="F252" r:id="rId41" display="https://podminky.urs.cz/item/CS_URS_2023_02/998766292"/>
    <hyperlink ref="F255" r:id="rId42" display="https://podminky.urs.cz/item/CS_URS_2023_02/767114815"/>
    <hyperlink ref="F257" r:id="rId43" display="https://podminky.urs.cz/item/CS_URS_2023_02/767137502"/>
    <hyperlink ref="F263" r:id="rId44" display="https://podminky.urs.cz/item/CS_URS_2023_02/767581802"/>
    <hyperlink ref="F270" r:id="rId45" display="https://podminky.urs.cz/item/CS_URS_2023_02/767582800"/>
    <hyperlink ref="F272" r:id="rId46" display="https://podminky.urs.cz/item/CS_URS_2023_02/767641805"/>
    <hyperlink ref="F274" r:id="rId47" display="https://podminky.urs.cz/item/CS_URS_2023_02/767646411"/>
    <hyperlink ref="F278" r:id="rId48" display="https://podminky.urs.cz/item/CS_URS_2023_02/767691822"/>
    <hyperlink ref="F280" r:id="rId49" display="https://podminky.urs.cz/item/CS_URS_2023_02/767995114"/>
    <hyperlink ref="F283" r:id="rId50" display="https://podminky.urs.cz/item/CS_URS_2023_02/767995116"/>
    <hyperlink ref="F290" r:id="rId51" display="https://podminky.urs.cz/item/CS_URS_2023_02/998767201"/>
    <hyperlink ref="F292" r:id="rId52" display="https://podminky.urs.cz/item/CS_URS_2023_02/998767292"/>
    <hyperlink ref="F295" r:id="rId53" display="https://podminky.urs.cz/item/CS_URS_2023_02/776111116"/>
    <hyperlink ref="F297" r:id="rId54" display="https://podminky.urs.cz/item/CS_URS_2023_02/776111311"/>
    <hyperlink ref="F299" r:id="rId55" display="https://podminky.urs.cz/item/CS_URS_2023_02/776121112"/>
    <hyperlink ref="F301" r:id="rId56" display="https://podminky.urs.cz/item/CS_URS_2023_02/776141122"/>
    <hyperlink ref="F303" r:id="rId57" display="https://podminky.urs.cz/item/CS_URS_2023_02/776201812"/>
    <hyperlink ref="F308" r:id="rId58" display="https://podminky.urs.cz/item/CS_URS_2023_02/776222111"/>
    <hyperlink ref="F316" r:id="rId59" display="https://podminky.urs.cz/item/CS_URS_2023_02/776410811"/>
    <hyperlink ref="F321" r:id="rId60" display="https://podminky.urs.cz/item/CS_URS_2023_02/776411212"/>
    <hyperlink ref="F326" r:id="rId61" display="https://podminky.urs.cz/item/CS_URS_2023_02/776411213"/>
    <hyperlink ref="F328" r:id="rId62" display="https://podminky.urs.cz/item/CS_URS_2023_02/776411214"/>
    <hyperlink ref="F333" r:id="rId63" display="https://podminky.urs.cz/item/CS_URS_2023_02/998776201"/>
    <hyperlink ref="F335" r:id="rId64" display="https://podminky.urs.cz/item/CS_URS_2023_02/998776292"/>
    <hyperlink ref="F338" r:id="rId65" display="https://podminky.urs.cz/item/CS_URS_2023_02/781111011"/>
    <hyperlink ref="F342" r:id="rId66" display="https://podminky.urs.cz/item/CS_URS_2023_02/781121011"/>
    <hyperlink ref="F344" r:id="rId67" display="https://podminky.urs.cz/item/CS_URS_2023_02/781151031"/>
    <hyperlink ref="F346" r:id="rId68" display="https://podminky.urs.cz/item/CS_URS_2023_02/781151041"/>
    <hyperlink ref="F349" r:id="rId69" display="https://podminky.urs.cz/item/CS_URS_2023_02/781474153"/>
    <hyperlink ref="F357" r:id="rId70" display="https://podminky.urs.cz/item/CS_URS_2023_02/781474154"/>
    <hyperlink ref="F362" r:id="rId71" display="https://podminky.urs.cz/item/CS_URS_2023_02/781477111"/>
    <hyperlink ref="F368" r:id="rId72" display="https://podminky.urs.cz/item/CS_URS_2023_02/781495222"/>
    <hyperlink ref="F372" r:id="rId73" display="https://podminky.urs.cz/item/CS_URS_2023_02/998781201"/>
    <hyperlink ref="F374" r:id="rId74" display="https://podminky.urs.cz/item/CS_URS_2023_02/998781292"/>
    <hyperlink ref="F377" r:id="rId75" display="https://podminky.urs.cz/item/CS_URS_2023_02/783314201"/>
    <hyperlink ref="F379" r:id="rId76" display="https://podminky.urs.cz/item/CS_URS_2023_02/783315101"/>
    <hyperlink ref="F381" r:id="rId77" display="https://podminky.urs.cz/item/CS_URS_2023_02/783317101"/>
    <hyperlink ref="F387" r:id="rId78" display="https://podminky.urs.cz/item/CS_URS_2023_02/784111001"/>
    <hyperlink ref="F389" r:id="rId79" display="https://podminky.urs.cz/item/CS_URS_2023_02/784111011"/>
    <hyperlink ref="F391" r:id="rId80" display="https://podminky.urs.cz/item/CS_URS_2023_02/784121001"/>
    <hyperlink ref="F393" r:id="rId81" display="https://podminky.urs.cz/item/CS_URS_2023_02/784171111"/>
    <hyperlink ref="F399" r:id="rId82" display="https://podminky.urs.cz/item/CS_URS_2023_02/784181102"/>
    <hyperlink ref="F401" r:id="rId83" display="https://podminky.urs.cz/item/CS_URS_2023_02/784211101"/>
    <hyperlink ref="F413" r:id="rId84" display="https://podminky.urs.cz/item/CS_URS_2023_02/784211163"/>
    <hyperlink ref="F418" r:id="rId85" display="https://podminky.urs.cz/item/CS_URS_2023_02/99878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2" t="str">
        <f>'Rekapitulace stavby'!K6</f>
        <v>Základní škola Zachar Kroměříž</v>
      </c>
      <c r="F7" s="383"/>
      <c r="G7" s="383"/>
      <c r="H7" s="383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82" t="s">
        <v>103</v>
      </c>
      <c r="F9" s="384"/>
      <c r="G9" s="384"/>
      <c r="H9" s="38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5" t="s">
        <v>766</v>
      </c>
      <c r="F11" s="384"/>
      <c r="G11" s="384"/>
      <c r="H11" s="38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37</v>
      </c>
      <c r="G14" s="36"/>
      <c r="H14" s="36"/>
      <c r="I14" s="114" t="s">
        <v>23</v>
      </c>
      <c r="J14" s="116" t="str">
        <f>'Rekapitulace stavby'!AN8</f>
        <v>5. 9. 2023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>00287351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Kroměříž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6" t="str">
        <f>'Rekapitulace stavby'!E14</f>
        <v>Vyplň údaj</v>
      </c>
      <c r="F20" s="387"/>
      <c r="G20" s="387"/>
      <c r="H20" s="387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>74298445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Ing. Jakub Burý</v>
      </c>
      <c r="F23" s="36"/>
      <c r="G23" s="36"/>
      <c r="H23" s="36"/>
      <c r="I23" s="114" t="s">
        <v>29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36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8" t="s">
        <v>19</v>
      </c>
      <c r="F29" s="388"/>
      <c r="G29" s="388"/>
      <c r="H29" s="388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40</v>
      </c>
      <c r="E32" s="36"/>
      <c r="F32" s="36"/>
      <c r="G32" s="36"/>
      <c r="H32" s="36"/>
      <c r="I32" s="36"/>
      <c r="J32" s="122">
        <f>ROUND(J107,2)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42</v>
      </c>
      <c r="G34" s="36"/>
      <c r="H34" s="36"/>
      <c r="I34" s="123" t="s">
        <v>41</v>
      </c>
      <c r="J34" s="123" t="s">
        <v>43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44</v>
      </c>
      <c r="E35" s="114" t="s">
        <v>45</v>
      </c>
      <c r="F35" s="125">
        <f>ROUND((SUM(BE107:BE267)),2)</f>
        <v>0</v>
      </c>
      <c r="G35" s="36"/>
      <c r="H35" s="36"/>
      <c r="I35" s="126">
        <v>0.21</v>
      </c>
      <c r="J35" s="125">
        <f>ROUND(((SUM(BE107:BE267))*I35),2)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46</v>
      </c>
      <c r="F36" s="125">
        <f>ROUND((SUM(BF107:BF267)),2)</f>
        <v>0</v>
      </c>
      <c r="G36" s="36"/>
      <c r="H36" s="36"/>
      <c r="I36" s="126">
        <v>0.12</v>
      </c>
      <c r="J36" s="125">
        <f>ROUND(((SUM(BF107:BF267))*I36),2)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ROUND((SUM(BG107:BG267)),2)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48</v>
      </c>
      <c r="F38" s="125">
        <f>ROUND((SUM(BH107:BH267)),2)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49</v>
      </c>
      <c r="F39" s="125">
        <f>ROUND((SUM(BI107:BI267)),2)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50</v>
      </c>
      <c r="E41" s="129"/>
      <c r="F41" s="129"/>
      <c r="G41" s="130" t="s">
        <v>51</v>
      </c>
      <c r="H41" s="131" t="s">
        <v>52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9" t="str">
        <f>E7</f>
        <v>Základní škola Zachar Kroměříž</v>
      </c>
      <c r="F50" s="390"/>
      <c r="G50" s="390"/>
      <c r="H50" s="39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9" t="s">
        <v>103</v>
      </c>
      <c r="F52" s="391"/>
      <c r="G52" s="391"/>
      <c r="H52" s="39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8" t="str">
        <f>E11</f>
        <v>D.1.4a - Elektroinstalace</v>
      </c>
      <c r="F54" s="391"/>
      <c r="G54" s="391"/>
      <c r="H54" s="39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5. 9. 2023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Město Kroměříž</v>
      </c>
      <c r="G58" s="38"/>
      <c r="H58" s="38"/>
      <c r="I58" s="31" t="s">
        <v>32</v>
      </c>
      <c r="J58" s="34" t="str">
        <f>E23</f>
        <v>Ing. Jakub Burý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107</v>
      </c>
      <c r="D61" s="139"/>
      <c r="E61" s="139"/>
      <c r="F61" s="139"/>
      <c r="G61" s="139"/>
      <c r="H61" s="139"/>
      <c r="I61" s="139"/>
      <c r="J61" s="140" t="s">
        <v>108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72</v>
      </c>
      <c r="D63" s="38"/>
      <c r="E63" s="38"/>
      <c r="F63" s="38"/>
      <c r="G63" s="38"/>
      <c r="H63" s="38"/>
      <c r="I63" s="38"/>
      <c r="J63" s="79">
        <f>J107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109</v>
      </c>
    </row>
    <row r="64" spans="2:12" s="9" customFormat="1" ht="24.95" customHeight="1">
      <c r="B64" s="142"/>
      <c r="C64" s="143"/>
      <c r="D64" s="144" t="s">
        <v>767</v>
      </c>
      <c r="E64" s="145"/>
      <c r="F64" s="145"/>
      <c r="G64" s="145"/>
      <c r="H64" s="145"/>
      <c r="I64" s="145"/>
      <c r="J64" s="146">
        <f>J108</f>
        <v>0</v>
      </c>
      <c r="K64" s="143"/>
      <c r="L64" s="147"/>
    </row>
    <row r="65" spans="2:12" s="10" customFormat="1" ht="19.9" customHeight="1">
      <c r="B65" s="148"/>
      <c r="C65" s="99"/>
      <c r="D65" s="149" t="s">
        <v>768</v>
      </c>
      <c r="E65" s="150"/>
      <c r="F65" s="150"/>
      <c r="G65" s="150"/>
      <c r="H65" s="150"/>
      <c r="I65" s="150"/>
      <c r="J65" s="151">
        <f>J110</f>
        <v>0</v>
      </c>
      <c r="K65" s="99"/>
      <c r="L65" s="152"/>
    </row>
    <row r="66" spans="2:12" s="10" customFormat="1" ht="19.9" customHeight="1">
      <c r="B66" s="148"/>
      <c r="C66" s="99"/>
      <c r="D66" s="149" t="s">
        <v>769</v>
      </c>
      <c r="E66" s="150"/>
      <c r="F66" s="150"/>
      <c r="G66" s="150"/>
      <c r="H66" s="150"/>
      <c r="I66" s="150"/>
      <c r="J66" s="151">
        <f>J129</f>
        <v>0</v>
      </c>
      <c r="K66" s="99"/>
      <c r="L66" s="152"/>
    </row>
    <row r="67" spans="2:12" s="10" customFormat="1" ht="19.9" customHeight="1">
      <c r="B67" s="148"/>
      <c r="C67" s="99"/>
      <c r="D67" s="149" t="s">
        <v>770</v>
      </c>
      <c r="E67" s="150"/>
      <c r="F67" s="150"/>
      <c r="G67" s="150"/>
      <c r="H67" s="150"/>
      <c r="I67" s="150"/>
      <c r="J67" s="151">
        <f>J133</f>
        <v>0</v>
      </c>
      <c r="K67" s="99"/>
      <c r="L67" s="152"/>
    </row>
    <row r="68" spans="2:12" s="10" customFormat="1" ht="19.9" customHeight="1">
      <c r="B68" s="148"/>
      <c r="C68" s="99"/>
      <c r="D68" s="149" t="s">
        <v>771</v>
      </c>
      <c r="E68" s="150"/>
      <c r="F68" s="150"/>
      <c r="G68" s="150"/>
      <c r="H68" s="150"/>
      <c r="I68" s="150"/>
      <c r="J68" s="151">
        <f>J137</f>
        <v>0</v>
      </c>
      <c r="K68" s="99"/>
      <c r="L68" s="152"/>
    </row>
    <row r="69" spans="2:12" s="9" customFormat="1" ht="24.95" customHeight="1">
      <c r="B69" s="142"/>
      <c r="C69" s="143"/>
      <c r="D69" s="144" t="s">
        <v>772</v>
      </c>
      <c r="E69" s="145"/>
      <c r="F69" s="145"/>
      <c r="G69" s="145"/>
      <c r="H69" s="145"/>
      <c r="I69" s="145"/>
      <c r="J69" s="146">
        <f>J148</f>
        <v>0</v>
      </c>
      <c r="K69" s="143"/>
      <c r="L69" s="147"/>
    </row>
    <row r="70" spans="2:12" s="10" customFormat="1" ht="19.9" customHeight="1">
      <c r="B70" s="148"/>
      <c r="C70" s="99"/>
      <c r="D70" s="149" t="s">
        <v>773</v>
      </c>
      <c r="E70" s="150"/>
      <c r="F70" s="150"/>
      <c r="G70" s="150"/>
      <c r="H70" s="150"/>
      <c r="I70" s="150"/>
      <c r="J70" s="151">
        <f>J149</f>
        <v>0</v>
      </c>
      <c r="K70" s="99"/>
      <c r="L70" s="152"/>
    </row>
    <row r="71" spans="2:12" s="10" customFormat="1" ht="19.9" customHeight="1">
      <c r="B71" s="148"/>
      <c r="C71" s="99"/>
      <c r="D71" s="149" t="s">
        <v>774</v>
      </c>
      <c r="E71" s="150"/>
      <c r="F71" s="150"/>
      <c r="G71" s="150"/>
      <c r="H71" s="150"/>
      <c r="I71" s="150"/>
      <c r="J71" s="151">
        <f>J156</f>
        <v>0</v>
      </c>
      <c r="K71" s="99"/>
      <c r="L71" s="152"/>
    </row>
    <row r="72" spans="2:12" s="10" customFormat="1" ht="19.9" customHeight="1">
      <c r="B72" s="148"/>
      <c r="C72" s="99"/>
      <c r="D72" s="149" t="s">
        <v>775</v>
      </c>
      <c r="E72" s="150"/>
      <c r="F72" s="150"/>
      <c r="G72" s="150"/>
      <c r="H72" s="150"/>
      <c r="I72" s="150"/>
      <c r="J72" s="151">
        <f>J164</f>
        <v>0</v>
      </c>
      <c r="K72" s="99"/>
      <c r="L72" s="152"/>
    </row>
    <row r="73" spans="2:12" s="10" customFormat="1" ht="14.85" customHeight="1">
      <c r="B73" s="148"/>
      <c r="C73" s="99"/>
      <c r="D73" s="149" t="s">
        <v>776</v>
      </c>
      <c r="E73" s="150"/>
      <c r="F73" s="150"/>
      <c r="G73" s="150"/>
      <c r="H73" s="150"/>
      <c r="I73" s="150"/>
      <c r="J73" s="151">
        <f>J165</f>
        <v>0</v>
      </c>
      <c r="K73" s="99"/>
      <c r="L73" s="152"/>
    </row>
    <row r="74" spans="2:12" s="10" customFormat="1" ht="14.85" customHeight="1">
      <c r="B74" s="148"/>
      <c r="C74" s="99"/>
      <c r="D74" s="149" t="s">
        <v>777</v>
      </c>
      <c r="E74" s="150"/>
      <c r="F74" s="150"/>
      <c r="G74" s="150"/>
      <c r="H74" s="150"/>
      <c r="I74" s="150"/>
      <c r="J74" s="151">
        <f>J173</f>
        <v>0</v>
      </c>
      <c r="K74" s="99"/>
      <c r="L74" s="152"/>
    </row>
    <row r="75" spans="2:12" s="10" customFormat="1" ht="14.85" customHeight="1">
      <c r="B75" s="148"/>
      <c r="C75" s="99"/>
      <c r="D75" s="149" t="s">
        <v>778</v>
      </c>
      <c r="E75" s="150"/>
      <c r="F75" s="150"/>
      <c r="G75" s="150"/>
      <c r="H75" s="150"/>
      <c r="I75" s="150"/>
      <c r="J75" s="151">
        <f>J193</f>
        <v>0</v>
      </c>
      <c r="K75" s="99"/>
      <c r="L75" s="152"/>
    </row>
    <row r="76" spans="2:12" s="10" customFormat="1" ht="19.9" customHeight="1">
      <c r="B76" s="148"/>
      <c r="C76" s="99"/>
      <c r="D76" s="149" t="s">
        <v>779</v>
      </c>
      <c r="E76" s="150"/>
      <c r="F76" s="150"/>
      <c r="G76" s="150"/>
      <c r="H76" s="150"/>
      <c r="I76" s="150"/>
      <c r="J76" s="151">
        <f>J197</f>
        <v>0</v>
      </c>
      <c r="K76" s="99"/>
      <c r="L76" s="152"/>
    </row>
    <row r="77" spans="2:12" s="10" customFormat="1" ht="14.85" customHeight="1">
      <c r="B77" s="148"/>
      <c r="C77" s="99"/>
      <c r="D77" s="149" t="s">
        <v>776</v>
      </c>
      <c r="E77" s="150"/>
      <c r="F77" s="150"/>
      <c r="G77" s="150"/>
      <c r="H77" s="150"/>
      <c r="I77" s="150"/>
      <c r="J77" s="151">
        <f>J198</f>
        <v>0</v>
      </c>
      <c r="K77" s="99"/>
      <c r="L77" s="152"/>
    </row>
    <row r="78" spans="2:12" s="10" customFormat="1" ht="14.85" customHeight="1">
      <c r="B78" s="148"/>
      <c r="C78" s="99"/>
      <c r="D78" s="149" t="s">
        <v>777</v>
      </c>
      <c r="E78" s="150"/>
      <c r="F78" s="150"/>
      <c r="G78" s="150"/>
      <c r="H78" s="150"/>
      <c r="I78" s="150"/>
      <c r="J78" s="151">
        <f>J204</f>
        <v>0</v>
      </c>
      <c r="K78" s="99"/>
      <c r="L78" s="152"/>
    </row>
    <row r="79" spans="2:12" s="10" customFormat="1" ht="14.85" customHeight="1">
      <c r="B79" s="148"/>
      <c r="C79" s="99"/>
      <c r="D79" s="149" t="s">
        <v>780</v>
      </c>
      <c r="E79" s="150"/>
      <c r="F79" s="150"/>
      <c r="G79" s="150"/>
      <c r="H79" s="150"/>
      <c r="I79" s="150"/>
      <c r="J79" s="151">
        <f>J210</f>
        <v>0</v>
      </c>
      <c r="K79" s="99"/>
      <c r="L79" s="152"/>
    </row>
    <row r="80" spans="2:12" s="10" customFormat="1" ht="14.85" customHeight="1">
      <c r="B80" s="148"/>
      <c r="C80" s="99"/>
      <c r="D80" s="149" t="s">
        <v>781</v>
      </c>
      <c r="E80" s="150"/>
      <c r="F80" s="150"/>
      <c r="G80" s="150"/>
      <c r="H80" s="150"/>
      <c r="I80" s="150"/>
      <c r="J80" s="151">
        <f>J219</f>
        <v>0</v>
      </c>
      <c r="K80" s="99"/>
      <c r="L80" s="152"/>
    </row>
    <row r="81" spans="2:12" s="10" customFormat="1" ht="19.9" customHeight="1">
      <c r="B81" s="148"/>
      <c r="C81" s="99"/>
      <c r="D81" s="149" t="s">
        <v>782</v>
      </c>
      <c r="E81" s="150"/>
      <c r="F81" s="150"/>
      <c r="G81" s="150"/>
      <c r="H81" s="150"/>
      <c r="I81" s="150"/>
      <c r="J81" s="151">
        <f>J231</f>
        <v>0</v>
      </c>
      <c r="K81" s="99"/>
      <c r="L81" s="152"/>
    </row>
    <row r="82" spans="2:12" s="10" customFormat="1" ht="19.9" customHeight="1">
      <c r="B82" s="148"/>
      <c r="C82" s="99"/>
      <c r="D82" s="149" t="s">
        <v>783</v>
      </c>
      <c r="E82" s="150"/>
      <c r="F82" s="150"/>
      <c r="G82" s="150"/>
      <c r="H82" s="150"/>
      <c r="I82" s="150"/>
      <c r="J82" s="151">
        <f>J247</f>
        <v>0</v>
      </c>
      <c r="K82" s="99"/>
      <c r="L82" s="152"/>
    </row>
    <row r="83" spans="2:12" s="10" customFormat="1" ht="19.9" customHeight="1">
      <c r="B83" s="148"/>
      <c r="C83" s="99"/>
      <c r="D83" s="149" t="s">
        <v>784</v>
      </c>
      <c r="E83" s="150"/>
      <c r="F83" s="150"/>
      <c r="G83" s="150"/>
      <c r="H83" s="150"/>
      <c r="I83" s="150"/>
      <c r="J83" s="151">
        <f>J254</f>
        <v>0</v>
      </c>
      <c r="K83" s="99"/>
      <c r="L83" s="152"/>
    </row>
    <row r="84" spans="2:12" s="9" customFormat="1" ht="24.95" customHeight="1">
      <c r="B84" s="142"/>
      <c r="C84" s="143"/>
      <c r="D84" s="144" t="s">
        <v>785</v>
      </c>
      <c r="E84" s="145"/>
      <c r="F84" s="145"/>
      <c r="G84" s="145"/>
      <c r="H84" s="145"/>
      <c r="I84" s="145"/>
      <c r="J84" s="146">
        <f>J256</f>
        <v>0</v>
      </c>
      <c r="K84" s="143"/>
      <c r="L84" s="147"/>
    </row>
    <row r="85" spans="2:12" s="9" customFormat="1" ht="24.95" customHeight="1">
      <c r="B85" s="142"/>
      <c r="C85" s="143"/>
      <c r="D85" s="144" t="s">
        <v>786</v>
      </c>
      <c r="E85" s="145"/>
      <c r="F85" s="145"/>
      <c r="G85" s="145"/>
      <c r="H85" s="145"/>
      <c r="I85" s="145"/>
      <c r="J85" s="146">
        <f>J264</f>
        <v>0</v>
      </c>
      <c r="K85" s="143"/>
      <c r="L85" s="147"/>
    </row>
    <row r="86" spans="1:31" s="2" customFormat="1" ht="21.7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91" spans="1:31" s="2" customFormat="1" ht="6.95" customHeight="1">
      <c r="A91" s="36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4.95" customHeight="1">
      <c r="A92" s="36"/>
      <c r="B92" s="37"/>
      <c r="C92" s="25" t="s">
        <v>127</v>
      </c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16</v>
      </c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89" t="str">
        <f>E7</f>
        <v>Základní škola Zachar Kroměříž</v>
      </c>
      <c r="F95" s="390"/>
      <c r="G95" s="390"/>
      <c r="H95" s="390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2:12" s="1" customFormat="1" ht="12" customHeight="1">
      <c r="B96" s="23"/>
      <c r="C96" s="31" t="s">
        <v>102</v>
      </c>
      <c r="D96" s="24"/>
      <c r="E96" s="24"/>
      <c r="F96" s="24"/>
      <c r="G96" s="24"/>
      <c r="H96" s="24"/>
      <c r="I96" s="24"/>
      <c r="J96" s="24"/>
      <c r="K96" s="24"/>
      <c r="L96" s="22"/>
    </row>
    <row r="97" spans="1:31" s="2" customFormat="1" ht="16.5" customHeight="1">
      <c r="A97" s="36"/>
      <c r="B97" s="37"/>
      <c r="C97" s="38"/>
      <c r="D97" s="38"/>
      <c r="E97" s="389" t="s">
        <v>103</v>
      </c>
      <c r="F97" s="391"/>
      <c r="G97" s="391"/>
      <c r="H97" s="391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104</v>
      </c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6.5" customHeight="1">
      <c r="A99" s="36"/>
      <c r="B99" s="37"/>
      <c r="C99" s="38"/>
      <c r="D99" s="38"/>
      <c r="E99" s="338" t="str">
        <f>E11</f>
        <v>D.1.4a - Elektroinstalace</v>
      </c>
      <c r="F99" s="391"/>
      <c r="G99" s="391"/>
      <c r="H99" s="391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2" customHeight="1">
      <c r="A101" s="36"/>
      <c r="B101" s="37"/>
      <c r="C101" s="31" t="s">
        <v>21</v>
      </c>
      <c r="D101" s="38"/>
      <c r="E101" s="38"/>
      <c r="F101" s="29" t="str">
        <f>F14</f>
        <v xml:space="preserve"> </v>
      </c>
      <c r="G101" s="38"/>
      <c r="H101" s="38"/>
      <c r="I101" s="31" t="s">
        <v>23</v>
      </c>
      <c r="J101" s="61" t="str">
        <f>IF(J14="","",J14)</f>
        <v>5. 9. 2023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5.2" customHeight="1">
      <c r="A103" s="36"/>
      <c r="B103" s="37"/>
      <c r="C103" s="31" t="s">
        <v>25</v>
      </c>
      <c r="D103" s="38"/>
      <c r="E103" s="38"/>
      <c r="F103" s="29" t="str">
        <f>E17</f>
        <v>Město Kroměříž</v>
      </c>
      <c r="G103" s="38"/>
      <c r="H103" s="38"/>
      <c r="I103" s="31" t="s">
        <v>32</v>
      </c>
      <c r="J103" s="34" t="str">
        <f>E23</f>
        <v>Ing. Jakub Burý</v>
      </c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5.2" customHeight="1">
      <c r="A104" s="36"/>
      <c r="B104" s="37"/>
      <c r="C104" s="31" t="s">
        <v>30</v>
      </c>
      <c r="D104" s="38"/>
      <c r="E104" s="38"/>
      <c r="F104" s="29" t="str">
        <f>IF(E20="","",E20)</f>
        <v>Vyplň údaj</v>
      </c>
      <c r="G104" s="38"/>
      <c r="H104" s="38"/>
      <c r="I104" s="31" t="s">
        <v>36</v>
      </c>
      <c r="J104" s="34" t="str">
        <f>E26</f>
        <v xml:space="preserve"> </v>
      </c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0.3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11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11" customFormat="1" ht="29.25" customHeight="1">
      <c r="A106" s="153"/>
      <c r="B106" s="154"/>
      <c r="C106" s="155" t="s">
        <v>128</v>
      </c>
      <c r="D106" s="156" t="s">
        <v>59</v>
      </c>
      <c r="E106" s="156" t="s">
        <v>55</v>
      </c>
      <c r="F106" s="156" t="s">
        <v>56</v>
      </c>
      <c r="G106" s="156" t="s">
        <v>129</v>
      </c>
      <c r="H106" s="156" t="s">
        <v>130</v>
      </c>
      <c r="I106" s="156" t="s">
        <v>131</v>
      </c>
      <c r="J106" s="156" t="s">
        <v>108</v>
      </c>
      <c r="K106" s="157" t="s">
        <v>132</v>
      </c>
      <c r="L106" s="158"/>
      <c r="M106" s="70" t="s">
        <v>19</v>
      </c>
      <c r="N106" s="71" t="s">
        <v>44</v>
      </c>
      <c r="O106" s="71" t="s">
        <v>133</v>
      </c>
      <c r="P106" s="71" t="s">
        <v>134</v>
      </c>
      <c r="Q106" s="71" t="s">
        <v>135</v>
      </c>
      <c r="R106" s="71" t="s">
        <v>136</v>
      </c>
      <c r="S106" s="71" t="s">
        <v>137</v>
      </c>
      <c r="T106" s="72" t="s">
        <v>138</v>
      </c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</row>
    <row r="107" spans="1:63" s="2" customFormat="1" ht="22.9" customHeight="1">
      <c r="A107" s="36"/>
      <c r="B107" s="37"/>
      <c r="C107" s="77" t="s">
        <v>139</v>
      </c>
      <c r="D107" s="38"/>
      <c r="E107" s="38"/>
      <c r="F107" s="38"/>
      <c r="G107" s="38"/>
      <c r="H107" s="38"/>
      <c r="I107" s="38"/>
      <c r="J107" s="159">
        <f>BK107</f>
        <v>0</v>
      </c>
      <c r="K107" s="38"/>
      <c r="L107" s="41"/>
      <c r="M107" s="73"/>
      <c r="N107" s="160"/>
      <c r="O107" s="74"/>
      <c r="P107" s="161">
        <f>P108+P148+P256+P264</f>
        <v>0</v>
      </c>
      <c r="Q107" s="74"/>
      <c r="R107" s="161">
        <f>R108+R148+R256+R264</f>
        <v>0</v>
      </c>
      <c r="S107" s="74"/>
      <c r="T107" s="162">
        <f>T108+T148+T256+T264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73</v>
      </c>
      <c r="AU107" s="19" t="s">
        <v>109</v>
      </c>
      <c r="BK107" s="163">
        <f>BK108+BK148+BK256+BK264</f>
        <v>0</v>
      </c>
    </row>
    <row r="108" spans="2:63" s="12" customFormat="1" ht="25.9" customHeight="1">
      <c r="B108" s="164"/>
      <c r="C108" s="165"/>
      <c r="D108" s="166" t="s">
        <v>73</v>
      </c>
      <c r="E108" s="167" t="s">
        <v>787</v>
      </c>
      <c r="F108" s="167" t="s">
        <v>788</v>
      </c>
      <c r="G108" s="165"/>
      <c r="H108" s="165"/>
      <c r="I108" s="168"/>
      <c r="J108" s="169">
        <f>BK108</f>
        <v>0</v>
      </c>
      <c r="K108" s="165"/>
      <c r="L108" s="170"/>
      <c r="M108" s="171"/>
      <c r="N108" s="172"/>
      <c r="O108" s="172"/>
      <c r="P108" s="173">
        <f>P109+P110+P129+P133+P137</f>
        <v>0</v>
      </c>
      <c r="Q108" s="172"/>
      <c r="R108" s="173">
        <f>R109+R110+R129+R133+R137</f>
        <v>0</v>
      </c>
      <c r="S108" s="172"/>
      <c r="T108" s="174">
        <f>T109+T110+T129+T133+T137</f>
        <v>0</v>
      </c>
      <c r="AR108" s="175" t="s">
        <v>81</v>
      </c>
      <c r="AT108" s="176" t="s">
        <v>73</v>
      </c>
      <c r="AU108" s="176" t="s">
        <v>74</v>
      </c>
      <c r="AY108" s="175" t="s">
        <v>142</v>
      </c>
      <c r="BK108" s="177">
        <f>BK109+BK110+BK129+BK133+BK137</f>
        <v>0</v>
      </c>
    </row>
    <row r="109" spans="1:65" s="2" customFormat="1" ht="33" customHeight="1">
      <c r="A109" s="36"/>
      <c r="B109" s="37"/>
      <c r="C109" s="180" t="s">
        <v>81</v>
      </c>
      <c r="D109" s="180" t="s">
        <v>145</v>
      </c>
      <c r="E109" s="181" t="s">
        <v>789</v>
      </c>
      <c r="F109" s="182" t="s">
        <v>790</v>
      </c>
      <c r="G109" s="183" t="s">
        <v>791</v>
      </c>
      <c r="H109" s="184">
        <v>3</v>
      </c>
      <c r="I109" s="185"/>
      <c r="J109" s="186">
        <f>ROUND(I109*H109,2)</f>
        <v>0</v>
      </c>
      <c r="K109" s="182" t="s">
        <v>19</v>
      </c>
      <c r="L109" s="41"/>
      <c r="M109" s="187" t="s">
        <v>19</v>
      </c>
      <c r="N109" s="188" t="s">
        <v>45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150</v>
      </c>
      <c r="AT109" s="191" t="s">
        <v>145</v>
      </c>
      <c r="AU109" s="191" t="s">
        <v>81</v>
      </c>
      <c r="AY109" s="19" t="s">
        <v>142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81</v>
      </c>
      <c r="BK109" s="192">
        <f>ROUND(I109*H109,2)</f>
        <v>0</v>
      </c>
      <c r="BL109" s="19" t="s">
        <v>150</v>
      </c>
      <c r="BM109" s="191" t="s">
        <v>83</v>
      </c>
    </row>
    <row r="110" spans="2:63" s="12" customFormat="1" ht="22.9" customHeight="1">
      <c r="B110" s="164"/>
      <c r="C110" s="165"/>
      <c r="D110" s="166" t="s">
        <v>73</v>
      </c>
      <c r="E110" s="178" t="s">
        <v>792</v>
      </c>
      <c r="F110" s="178" t="s">
        <v>793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SUM(P111:P128)</f>
        <v>0</v>
      </c>
      <c r="Q110" s="172"/>
      <c r="R110" s="173">
        <f>SUM(R111:R128)</f>
        <v>0</v>
      </c>
      <c r="S110" s="172"/>
      <c r="T110" s="174">
        <f>SUM(T111:T128)</f>
        <v>0</v>
      </c>
      <c r="AR110" s="175" t="s">
        <v>81</v>
      </c>
      <c r="AT110" s="176" t="s">
        <v>73</v>
      </c>
      <c r="AU110" s="176" t="s">
        <v>81</v>
      </c>
      <c r="AY110" s="175" t="s">
        <v>142</v>
      </c>
      <c r="BK110" s="177">
        <f>SUM(BK111:BK128)</f>
        <v>0</v>
      </c>
    </row>
    <row r="111" spans="1:65" s="2" customFormat="1" ht="24.2" customHeight="1">
      <c r="A111" s="36"/>
      <c r="B111" s="37"/>
      <c r="C111" s="180" t="s">
        <v>83</v>
      </c>
      <c r="D111" s="180" t="s">
        <v>145</v>
      </c>
      <c r="E111" s="181" t="s">
        <v>794</v>
      </c>
      <c r="F111" s="182" t="s">
        <v>795</v>
      </c>
      <c r="G111" s="183" t="s">
        <v>796</v>
      </c>
      <c r="H111" s="184">
        <v>1</v>
      </c>
      <c r="I111" s="185"/>
      <c r="J111" s="186">
        <f aca="true" t="shared" si="0" ref="J111:J128">ROUND(I111*H111,2)</f>
        <v>0</v>
      </c>
      <c r="K111" s="182" t="s">
        <v>19</v>
      </c>
      <c r="L111" s="41"/>
      <c r="M111" s="187" t="s">
        <v>19</v>
      </c>
      <c r="N111" s="188" t="s">
        <v>45</v>
      </c>
      <c r="O111" s="66"/>
      <c r="P111" s="189">
        <f aca="true" t="shared" si="1" ref="P111:P128">O111*H111</f>
        <v>0</v>
      </c>
      <c r="Q111" s="189">
        <v>0</v>
      </c>
      <c r="R111" s="189">
        <f aca="true" t="shared" si="2" ref="R111:R128">Q111*H111</f>
        <v>0</v>
      </c>
      <c r="S111" s="189">
        <v>0</v>
      </c>
      <c r="T111" s="190">
        <f aca="true" t="shared" si="3" ref="T111:T128"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150</v>
      </c>
      <c r="AT111" s="191" t="s">
        <v>145</v>
      </c>
      <c r="AU111" s="191" t="s">
        <v>83</v>
      </c>
      <c r="AY111" s="19" t="s">
        <v>142</v>
      </c>
      <c r="BE111" s="192">
        <f aca="true" t="shared" si="4" ref="BE111:BE128">IF(N111="základní",J111,0)</f>
        <v>0</v>
      </c>
      <c r="BF111" s="192">
        <f aca="true" t="shared" si="5" ref="BF111:BF128">IF(N111="snížená",J111,0)</f>
        <v>0</v>
      </c>
      <c r="BG111" s="192">
        <f aca="true" t="shared" si="6" ref="BG111:BG128">IF(N111="zákl. přenesená",J111,0)</f>
        <v>0</v>
      </c>
      <c r="BH111" s="192">
        <f aca="true" t="shared" si="7" ref="BH111:BH128">IF(N111="sníž. přenesená",J111,0)</f>
        <v>0</v>
      </c>
      <c r="BI111" s="192">
        <f aca="true" t="shared" si="8" ref="BI111:BI128">IF(N111="nulová",J111,0)</f>
        <v>0</v>
      </c>
      <c r="BJ111" s="19" t="s">
        <v>81</v>
      </c>
      <c r="BK111" s="192">
        <f aca="true" t="shared" si="9" ref="BK111:BK128">ROUND(I111*H111,2)</f>
        <v>0</v>
      </c>
      <c r="BL111" s="19" t="s">
        <v>150</v>
      </c>
      <c r="BM111" s="191" t="s">
        <v>150</v>
      </c>
    </row>
    <row r="112" spans="1:65" s="2" customFormat="1" ht="16.5" customHeight="1">
      <c r="A112" s="36"/>
      <c r="B112" s="37"/>
      <c r="C112" s="180" t="s">
        <v>160</v>
      </c>
      <c r="D112" s="180" t="s">
        <v>145</v>
      </c>
      <c r="E112" s="181" t="s">
        <v>797</v>
      </c>
      <c r="F112" s="182" t="s">
        <v>798</v>
      </c>
      <c r="G112" s="183" t="s">
        <v>796</v>
      </c>
      <c r="H112" s="184">
        <v>6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45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150</v>
      </c>
      <c r="AT112" s="191" t="s">
        <v>145</v>
      </c>
      <c r="AU112" s="191" t="s">
        <v>83</v>
      </c>
      <c r="AY112" s="19" t="s">
        <v>142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81</v>
      </c>
      <c r="BK112" s="192">
        <f t="shared" si="9"/>
        <v>0</v>
      </c>
      <c r="BL112" s="19" t="s">
        <v>150</v>
      </c>
      <c r="BM112" s="191" t="s">
        <v>143</v>
      </c>
    </row>
    <row r="113" spans="1:65" s="2" customFormat="1" ht="16.5" customHeight="1">
      <c r="A113" s="36"/>
      <c r="B113" s="37"/>
      <c r="C113" s="180" t="s">
        <v>150</v>
      </c>
      <c r="D113" s="180" t="s">
        <v>145</v>
      </c>
      <c r="E113" s="181" t="s">
        <v>799</v>
      </c>
      <c r="F113" s="182" t="s">
        <v>800</v>
      </c>
      <c r="G113" s="183" t="s">
        <v>796</v>
      </c>
      <c r="H113" s="184">
        <v>22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45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150</v>
      </c>
      <c r="AT113" s="191" t="s">
        <v>145</v>
      </c>
      <c r="AU113" s="191" t="s">
        <v>83</v>
      </c>
      <c r="AY113" s="19" t="s">
        <v>142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81</v>
      </c>
      <c r="BK113" s="192">
        <f t="shared" si="9"/>
        <v>0</v>
      </c>
      <c r="BL113" s="19" t="s">
        <v>150</v>
      </c>
      <c r="BM113" s="191" t="s">
        <v>192</v>
      </c>
    </row>
    <row r="114" spans="1:65" s="2" customFormat="1" ht="16.5" customHeight="1">
      <c r="A114" s="36"/>
      <c r="B114" s="37"/>
      <c r="C114" s="180" t="s">
        <v>173</v>
      </c>
      <c r="D114" s="180" t="s">
        <v>145</v>
      </c>
      <c r="E114" s="181" t="s">
        <v>801</v>
      </c>
      <c r="F114" s="182" t="s">
        <v>802</v>
      </c>
      <c r="G114" s="183" t="s">
        <v>796</v>
      </c>
      <c r="H114" s="184">
        <v>1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45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150</v>
      </c>
      <c r="AT114" s="191" t="s">
        <v>145</v>
      </c>
      <c r="AU114" s="191" t="s">
        <v>83</v>
      </c>
      <c r="AY114" s="19" t="s">
        <v>142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81</v>
      </c>
      <c r="BK114" s="192">
        <f t="shared" si="9"/>
        <v>0</v>
      </c>
      <c r="BL114" s="19" t="s">
        <v>150</v>
      </c>
      <c r="BM114" s="191" t="s">
        <v>206</v>
      </c>
    </row>
    <row r="115" spans="1:65" s="2" customFormat="1" ht="16.5" customHeight="1">
      <c r="A115" s="36"/>
      <c r="B115" s="37"/>
      <c r="C115" s="180" t="s">
        <v>143</v>
      </c>
      <c r="D115" s="180" t="s">
        <v>145</v>
      </c>
      <c r="E115" s="181" t="s">
        <v>803</v>
      </c>
      <c r="F115" s="182" t="s">
        <v>804</v>
      </c>
      <c r="G115" s="183" t="s">
        <v>796</v>
      </c>
      <c r="H115" s="184">
        <v>33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45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150</v>
      </c>
      <c r="AT115" s="191" t="s">
        <v>145</v>
      </c>
      <c r="AU115" s="191" t="s">
        <v>83</v>
      </c>
      <c r="AY115" s="19" t="s">
        <v>142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81</v>
      </c>
      <c r="BK115" s="192">
        <f t="shared" si="9"/>
        <v>0</v>
      </c>
      <c r="BL115" s="19" t="s">
        <v>150</v>
      </c>
      <c r="BM115" s="191" t="s">
        <v>8</v>
      </c>
    </row>
    <row r="116" spans="1:65" s="2" customFormat="1" ht="16.5" customHeight="1">
      <c r="A116" s="36"/>
      <c r="B116" s="37"/>
      <c r="C116" s="180" t="s">
        <v>184</v>
      </c>
      <c r="D116" s="180" t="s">
        <v>145</v>
      </c>
      <c r="E116" s="181" t="s">
        <v>805</v>
      </c>
      <c r="F116" s="182" t="s">
        <v>806</v>
      </c>
      <c r="G116" s="183" t="s">
        <v>796</v>
      </c>
      <c r="H116" s="184">
        <v>3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45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150</v>
      </c>
      <c r="AT116" s="191" t="s">
        <v>145</v>
      </c>
      <c r="AU116" s="191" t="s">
        <v>83</v>
      </c>
      <c r="AY116" s="19" t="s">
        <v>142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81</v>
      </c>
      <c r="BK116" s="192">
        <f t="shared" si="9"/>
        <v>0</v>
      </c>
      <c r="BL116" s="19" t="s">
        <v>150</v>
      </c>
      <c r="BM116" s="191" t="s">
        <v>231</v>
      </c>
    </row>
    <row r="117" spans="1:65" s="2" customFormat="1" ht="16.5" customHeight="1">
      <c r="A117" s="36"/>
      <c r="B117" s="37"/>
      <c r="C117" s="180" t="s">
        <v>192</v>
      </c>
      <c r="D117" s="180" t="s">
        <v>145</v>
      </c>
      <c r="E117" s="181" t="s">
        <v>807</v>
      </c>
      <c r="F117" s="182" t="s">
        <v>808</v>
      </c>
      <c r="G117" s="183" t="s">
        <v>796</v>
      </c>
      <c r="H117" s="184">
        <v>1</v>
      </c>
      <c r="I117" s="185"/>
      <c r="J117" s="186">
        <f t="shared" si="0"/>
        <v>0</v>
      </c>
      <c r="K117" s="182" t="s">
        <v>19</v>
      </c>
      <c r="L117" s="41"/>
      <c r="M117" s="187" t="s">
        <v>19</v>
      </c>
      <c r="N117" s="188" t="s">
        <v>45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150</v>
      </c>
      <c r="AT117" s="191" t="s">
        <v>145</v>
      </c>
      <c r="AU117" s="191" t="s">
        <v>83</v>
      </c>
      <c r="AY117" s="19" t="s">
        <v>142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81</v>
      </c>
      <c r="BK117" s="192">
        <f t="shared" si="9"/>
        <v>0</v>
      </c>
      <c r="BL117" s="19" t="s">
        <v>150</v>
      </c>
      <c r="BM117" s="191" t="s">
        <v>244</v>
      </c>
    </row>
    <row r="118" spans="1:65" s="2" customFormat="1" ht="16.5" customHeight="1">
      <c r="A118" s="36"/>
      <c r="B118" s="37"/>
      <c r="C118" s="180" t="s">
        <v>199</v>
      </c>
      <c r="D118" s="180" t="s">
        <v>145</v>
      </c>
      <c r="E118" s="181" t="s">
        <v>809</v>
      </c>
      <c r="F118" s="182" t="s">
        <v>810</v>
      </c>
      <c r="G118" s="183" t="s">
        <v>796</v>
      </c>
      <c r="H118" s="184">
        <v>1</v>
      </c>
      <c r="I118" s="185"/>
      <c r="J118" s="186">
        <f t="shared" si="0"/>
        <v>0</v>
      </c>
      <c r="K118" s="182" t="s">
        <v>19</v>
      </c>
      <c r="L118" s="41"/>
      <c r="M118" s="187" t="s">
        <v>19</v>
      </c>
      <c r="N118" s="188" t="s">
        <v>45</v>
      </c>
      <c r="O118" s="66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150</v>
      </c>
      <c r="AT118" s="191" t="s">
        <v>145</v>
      </c>
      <c r="AU118" s="191" t="s">
        <v>83</v>
      </c>
      <c r="AY118" s="19" t="s">
        <v>142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81</v>
      </c>
      <c r="BK118" s="192">
        <f t="shared" si="9"/>
        <v>0</v>
      </c>
      <c r="BL118" s="19" t="s">
        <v>150</v>
      </c>
      <c r="BM118" s="191" t="s">
        <v>255</v>
      </c>
    </row>
    <row r="119" spans="1:65" s="2" customFormat="1" ht="16.5" customHeight="1">
      <c r="A119" s="36"/>
      <c r="B119" s="37"/>
      <c r="C119" s="180" t="s">
        <v>206</v>
      </c>
      <c r="D119" s="180" t="s">
        <v>145</v>
      </c>
      <c r="E119" s="181" t="s">
        <v>811</v>
      </c>
      <c r="F119" s="182" t="s">
        <v>812</v>
      </c>
      <c r="G119" s="183" t="s">
        <v>796</v>
      </c>
      <c r="H119" s="184">
        <v>4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45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150</v>
      </c>
      <c r="AT119" s="191" t="s">
        <v>145</v>
      </c>
      <c r="AU119" s="191" t="s">
        <v>83</v>
      </c>
      <c r="AY119" s="19" t="s">
        <v>142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81</v>
      </c>
      <c r="BK119" s="192">
        <f t="shared" si="9"/>
        <v>0</v>
      </c>
      <c r="BL119" s="19" t="s">
        <v>150</v>
      </c>
      <c r="BM119" s="191" t="s">
        <v>272</v>
      </c>
    </row>
    <row r="120" spans="1:65" s="2" customFormat="1" ht="16.5" customHeight="1">
      <c r="A120" s="36"/>
      <c r="B120" s="37"/>
      <c r="C120" s="180" t="s">
        <v>211</v>
      </c>
      <c r="D120" s="180" t="s">
        <v>145</v>
      </c>
      <c r="E120" s="181" t="s">
        <v>813</v>
      </c>
      <c r="F120" s="182" t="s">
        <v>814</v>
      </c>
      <c r="G120" s="183" t="s">
        <v>796</v>
      </c>
      <c r="H120" s="184">
        <v>6</v>
      </c>
      <c r="I120" s="185"/>
      <c r="J120" s="186">
        <f t="shared" si="0"/>
        <v>0</v>
      </c>
      <c r="K120" s="182" t="s">
        <v>19</v>
      </c>
      <c r="L120" s="41"/>
      <c r="M120" s="187" t="s">
        <v>19</v>
      </c>
      <c r="N120" s="188" t="s">
        <v>45</v>
      </c>
      <c r="O120" s="66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150</v>
      </c>
      <c r="AT120" s="191" t="s">
        <v>145</v>
      </c>
      <c r="AU120" s="191" t="s">
        <v>83</v>
      </c>
      <c r="AY120" s="19" t="s">
        <v>142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81</v>
      </c>
      <c r="BK120" s="192">
        <f t="shared" si="9"/>
        <v>0</v>
      </c>
      <c r="BL120" s="19" t="s">
        <v>150</v>
      </c>
      <c r="BM120" s="191" t="s">
        <v>282</v>
      </c>
    </row>
    <row r="121" spans="1:65" s="2" customFormat="1" ht="16.5" customHeight="1">
      <c r="A121" s="36"/>
      <c r="B121" s="37"/>
      <c r="C121" s="180" t="s">
        <v>8</v>
      </c>
      <c r="D121" s="180" t="s">
        <v>145</v>
      </c>
      <c r="E121" s="181" t="s">
        <v>815</v>
      </c>
      <c r="F121" s="182" t="s">
        <v>816</v>
      </c>
      <c r="G121" s="183" t="s">
        <v>796</v>
      </c>
      <c r="H121" s="184">
        <v>7</v>
      </c>
      <c r="I121" s="185"/>
      <c r="J121" s="186">
        <f t="shared" si="0"/>
        <v>0</v>
      </c>
      <c r="K121" s="182" t="s">
        <v>19</v>
      </c>
      <c r="L121" s="41"/>
      <c r="M121" s="187" t="s">
        <v>19</v>
      </c>
      <c r="N121" s="188" t="s">
        <v>45</v>
      </c>
      <c r="O121" s="66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150</v>
      </c>
      <c r="AT121" s="191" t="s">
        <v>145</v>
      </c>
      <c r="AU121" s="191" t="s">
        <v>83</v>
      </c>
      <c r="AY121" s="19" t="s">
        <v>142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9" t="s">
        <v>81</v>
      </c>
      <c r="BK121" s="192">
        <f t="shared" si="9"/>
        <v>0</v>
      </c>
      <c r="BL121" s="19" t="s">
        <v>150</v>
      </c>
      <c r="BM121" s="191" t="s">
        <v>298</v>
      </c>
    </row>
    <row r="122" spans="1:65" s="2" customFormat="1" ht="16.5" customHeight="1">
      <c r="A122" s="36"/>
      <c r="B122" s="37"/>
      <c r="C122" s="180" t="s">
        <v>225</v>
      </c>
      <c r="D122" s="180" t="s">
        <v>145</v>
      </c>
      <c r="E122" s="181" t="s">
        <v>817</v>
      </c>
      <c r="F122" s="182" t="s">
        <v>818</v>
      </c>
      <c r="G122" s="183" t="s">
        <v>796</v>
      </c>
      <c r="H122" s="184">
        <v>2</v>
      </c>
      <c r="I122" s="185"/>
      <c r="J122" s="186">
        <f t="shared" si="0"/>
        <v>0</v>
      </c>
      <c r="K122" s="182" t="s">
        <v>19</v>
      </c>
      <c r="L122" s="41"/>
      <c r="M122" s="187" t="s">
        <v>19</v>
      </c>
      <c r="N122" s="188" t="s">
        <v>45</v>
      </c>
      <c r="O122" s="66"/>
      <c r="P122" s="189">
        <f t="shared" si="1"/>
        <v>0</v>
      </c>
      <c r="Q122" s="189">
        <v>0</v>
      </c>
      <c r="R122" s="189">
        <f t="shared" si="2"/>
        <v>0</v>
      </c>
      <c r="S122" s="189">
        <v>0</v>
      </c>
      <c r="T122" s="190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150</v>
      </c>
      <c r="AT122" s="191" t="s">
        <v>145</v>
      </c>
      <c r="AU122" s="191" t="s">
        <v>83</v>
      </c>
      <c r="AY122" s="19" t="s">
        <v>142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9" t="s">
        <v>81</v>
      </c>
      <c r="BK122" s="192">
        <f t="shared" si="9"/>
        <v>0</v>
      </c>
      <c r="BL122" s="19" t="s">
        <v>150</v>
      </c>
      <c r="BM122" s="191" t="s">
        <v>309</v>
      </c>
    </row>
    <row r="123" spans="1:65" s="2" customFormat="1" ht="16.5" customHeight="1">
      <c r="A123" s="36"/>
      <c r="B123" s="37"/>
      <c r="C123" s="180" t="s">
        <v>231</v>
      </c>
      <c r="D123" s="180" t="s">
        <v>145</v>
      </c>
      <c r="E123" s="181" t="s">
        <v>819</v>
      </c>
      <c r="F123" s="182" t="s">
        <v>820</v>
      </c>
      <c r="G123" s="183" t="s">
        <v>796</v>
      </c>
      <c r="H123" s="184">
        <v>3</v>
      </c>
      <c r="I123" s="185"/>
      <c r="J123" s="186">
        <f t="shared" si="0"/>
        <v>0</v>
      </c>
      <c r="K123" s="182" t="s">
        <v>19</v>
      </c>
      <c r="L123" s="41"/>
      <c r="M123" s="187" t="s">
        <v>19</v>
      </c>
      <c r="N123" s="188" t="s">
        <v>45</v>
      </c>
      <c r="O123" s="66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150</v>
      </c>
      <c r="AT123" s="191" t="s">
        <v>145</v>
      </c>
      <c r="AU123" s="191" t="s">
        <v>83</v>
      </c>
      <c r="AY123" s="19" t="s">
        <v>142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9" t="s">
        <v>81</v>
      </c>
      <c r="BK123" s="192">
        <f t="shared" si="9"/>
        <v>0</v>
      </c>
      <c r="BL123" s="19" t="s">
        <v>150</v>
      </c>
      <c r="BM123" s="191" t="s">
        <v>326</v>
      </c>
    </row>
    <row r="124" spans="1:65" s="2" customFormat="1" ht="16.5" customHeight="1">
      <c r="A124" s="36"/>
      <c r="B124" s="37"/>
      <c r="C124" s="180" t="s">
        <v>237</v>
      </c>
      <c r="D124" s="180" t="s">
        <v>145</v>
      </c>
      <c r="E124" s="181" t="s">
        <v>821</v>
      </c>
      <c r="F124" s="182" t="s">
        <v>822</v>
      </c>
      <c r="G124" s="183" t="s">
        <v>796</v>
      </c>
      <c r="H124" s="184">
        <v>7</v>
      </c>
      <c r="I124" s="185"/>
      <c r="J124" s="186">
        <f t="shared" si="0"/>
        <v>0</v>
      </c>
      <c r="K124" s="182" t="s">
        <v>19</v>
      </c>
      <c r="L124" s="41"/>
      <c r="M124" s="187" t="s">
        <v>19</v>
      </c>
      <c r="N124" s="188" t="s">
        <v>45</v>
      </c>
      <c r="O124" s="66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150</v>
      </c>
      <c r="AT124" s="191" t="s">
        <v>145</v>
      </c>
      <c r="AU124" s="191" t="s">
        <v>83</v>
      </c>
      <c r="AY124" s="19" t="s">
        <v>142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9" t="s">
        <v>81</v>
      </c>
      <c r="BK124" s="192">
        <f t="shared" si="9"/>
        <v>0</v>
      </c>
      <c r="BL124" s="19" t="s">
        <v>150</v>
      </c>
      <c r="BM124" s="191" t="s">
        <v>337</v>
      </c>
    </row>
    <row r="125" spans="1:65" s="2" customFormat="1" ht="16.5" customHeight="1">
      <c r="A125" s="36"/>
      <c r="B125" s="37"/>
      <c r="C125" s="180" t="s">
        <v>244</v>
      </c>
      <c r="D125" s="180" t="s">
        <v>145</v>
      </c>
      <c r="E125" s="181" t="s">
        <v>823</v>
      </c>
      <c r="F125" s="182" t="s">
        <v>824</v>
      </c>
      <c r="G125" s="183" t="s">
        <v>796</v>
      </c>
      <c r="H125" s="184">
        <v>2</v>
      </c>
      <c r="I125" s="185"/>
      <c r="J125" s="186">
        <f t="shared" si="0"/>
        <v>0</v>
      </c>
      <c r="K125" s="182" t="s">
        <v>19</v>
      </c>
      <c r="L125" s="41"/>
      <c r="M125" s="187" t="s">
        <v>19</v>
      </c>
      <c r="N125" s="188" t="s">
        <v>45</v>
      </c>
      <c r="O125" s="66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150</v>
      </c>
      <c r="AT125" s="191" t="s">
        <v>145</v>
      </c>
      <c r="AU125" s="191" t="s">
        <v>83</v>
      </c>
      <c r="AY125" s="19" t="s">
        <v>142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9" t="s">
        <v>81</v>
      </c>
      <c r="BK125" s="192">
        <f t="shared" si="9"/>
        <v>0</v>
      </c>
      <c r="BL125" s="19" t="s">
        <v>150</v>
      </c>
      <c r="BM125" s="191" t="s">
        <v>307</v>
      </c>
    </row>
    <row r="126" spans="1:65" s="2" customFormat="1" ht="16.5" customHeight="1">
      <c r="A126" s="36"/>
      <c r="B126" s="37"/>
      <c r="C126" s="180" t="s">
        <v>250</v>
      </c>
      <c r="D126" s="180" t="s">
        <v>145</v>
      </c>
      <c r="E126" s="181" t="s">
        <v>825</v>
      </c>
      <c r="F126" s="182" t="s">
        <v>826</v>
      </c>
      <c r="G126" s="183" t="s">
        <v>796</v>
      </c>
      <c r="H126" s="184">
        <v>6</v>
      </c>
      <c r="I126" s="185"/>
      <c r="J126" s="186">
        <f t="shared" si="0"/>
        <v>0</v>
      </c>
      <c r="K126" s="182" t="s">
        <v>19</v>
      </c>
      <c r="L126" s="41"/>
      <c r="M126" s="187" t="s">
        <v>19</v>
      </c>
      <c r="N126" s="188" t="s">
        <v>45</v>
      </c>
      <c r="O126" s="66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150</v>
      </c>
      <c r="AT126" s="191" t="s">
        <v>145</v>
      </c>
      <c r="AU126" s="191" t="s">
        <v>83</v>
      </c>
      <c r="AY126" s="19" t="s">
        <v>142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9" t="s">
        <v>81</v>
      </c>
      <c r="BK126" s="192">
        <f t="shared" si="9"/>
        <v>0</v>
      </c>
      <c r="BL126" s="19" t="s">
        <v>150</v>
      </c>
      <c r="BM126" s="191" t="s">
        <v>362</v>
      </c>
    </row>
    <row r="127" spans="1:65" s="2" customFormat="1" ht="16.5" customHeight="1">
      <c r="A127" s="36"/>
      <c r="B127" s="37"/>
      <c r="C127" s="180" t="s">
        <v>255</v>
      </c>
      <c r="D127" s="180" t="s">
        <v>145</v>
      </c>
      <c r="E127" s="181" t="s">
        <v>827</v>
      </c>
      <c r="F127" s="182" t="s">
        <v>828</v>
      </c>
      <c r="G127" s="183" t="s">
        <v>796</v>
      </c>
      <c r="H127" s="184">
        <v>12</v>
      </c>
      <c r="I127" s="185"/>
      <c r="J127" s="186">
        <f t="shared" si="0"/>
        <v>0</v>
      </c>
      <c r="K127" s="182" t="s">
        <v>19</v>
      </c>
      <c r="L127" s="41"/>
      <c r="M127" s="187" t="s">
        <v>19</v>
      </c>
      <c r="N127" s="188" t="s">
        <v>45</v>
      </c>
      <c r="O127" s="66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150</v>
      </c>
      <c r="AT127" s="191" t="s">
        <v>145</v>
      </c>
      <c r="AU127" s="191" t="s">
        <v>83</v>
      </c>
      <c r="AY127" s="19" t="s">
        <v>142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9" t="s">
        <v>81</v>
      </c>
      <c r="BK127" s="192">
        <f t="shared" si="9"/>
        <v>0</v>
      </c>
      <c r="BL127" s="19" t="s">
        <v>150</v>
      </c>
      <c r="BM127" s="191" t="s">
        <v>375</v>
      </c>
    </row>
    <row r="128" spans="1:65" s="2" customFormat="1" ht="16.5" customHeight="1">
      <c r="A128" s="36"/>
      <c r="B128" s="37"/>
      <c r="C128" s="180" t="s">
        <v>266</v>
      </c>
      <c r="D128" s="180" t="s">
        <v>145</v>
      </c>
      <c r="E128" s="181" t="s">
        <v>829</v>
      </c>
      <c r="F128" s="182" t="s">
        <v>830</v>
      </c>
      <c r="G128" s="183" t="s">
        <v>796</v>
      </c>
      <c r="H128" s="184">
        <v>4</v>
      </c>
      <c r="I128" s="185"/>
      <c r="J128" s="186">
        <f t="shared" si="0"/>
        <v>0</v>
      </c>
      <c r="K128" s="182" t="s">
        <v>19</v>
      </c>
      <c r="L128" s="41"/>
      <c r="M128" s="187" t="s">
        <v>19</v>
      </c>
      <c r="N128" s="188" t="s">
        <v>45</v>
      </c>
      <c r="O128" s="66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150</v>
      </c>
      <c r="AT128" s="191" t="s">
        <v>145</v>
      </c>
      <c r="AU128" s="191" t="s">
        <v>83</v>
      </c>
      <c r="AY128" s="19" t="s">
        <v>142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9" t="s">
        <v>81</v>
      </c>
      <c r="BK128" s="192">
        <f t="shared" si="9"/>
        <v>0</v>
      </c>
      <c r="BL128" s="19" t="s">
        <v>150</v>
      </c>
      <c r="BM128" s="191" t="s">
        <v>389</v>
      </c>
    </row>
    <row r="129" spans="2:63" s="12" customFormat="1" ht="22.9" customHeight="1">
      <c r="B129" s="164"/>
      <c r="C129" s="165"/>
      <c r="D129" s="166" t="s">
        <v>73</v>
      </c>
      <c r="E129" s="178" t="s">
        <v>831</v>
      </c>
      <c r="F129" s="178" t="s">
        <v>832</v>
      </c>
      <c r="G129" s="165"/>
      <c r="H129" s="165"/>
      <c r="I129" s="168"/>
      <c r="J129" s="179">
        <f>BK129</f>
        <v>0</v>
      </c>
      <c r="K129" s="165"/>
      <c r="L129" s="170"/>
      <c r="M129" s="171"/>
      <c r="N129" s="172"/>
      <c r="O129" s="172"/>
      <c r="P129" s="173">
        <f>SUM(P130:P132)</f>
        <v>0</v>
      </c>
      <c r="Q129" s="172"/>
      <c r="R129" s="173">
        <f>SUM(R130:R132)</f>
        <v>0</v>
      </c>
      <c r="S129" s="172"/>
      <c r="T129" s="174">
        <f>SUM(T130:T132)</f>
        <v>0</v>
      </c>
      <c r="AR129" s="175" t="s">
        <v>81</v>
      </c>
      <c r="AT129" s="176" t="s">
        <v>73</v>
      </c>
      <c r="AU129" s="176" t="s">
        <v>81</v>
      </c>
      <c r="AY129" s="175" t="s">
        <v>142</v>
      </c>
      <c r="BK129" s="177">
        <f>SUM(BK130:BK132)</f>
        <v>0</v>
      </c>
    </row>
    <row r="130" spans="1:65" s="2" customFormat="1" ht="16.5" customHeight="1">
      <c r="A130" s="36"/>
      <c r="B130" s="37"/>
      <c r="C130" s="180" t="s">
        <v>272</v>
      </c>
      <c r="D130" s="180" t="s">
        <v>145</v>
      </c>
      <c r="E130" s="181" t="s">
        <v>833</v>
      </c>
      <c r="F130" s="182" t="s">
        <v>834</v>
      </c>
      <c r="G130" s="183" t="s">
        <v>796</v>
      </c>
      <c r="H130" s="184">
        <v>2</v>
      </c>
      <c r="I130" s="185"/>
      <c r="J130" s="186">
        <f>ROUND(I130*H130,2)</f>
        <v>0</v>
      </c>
      <c r="K130" s="182" t="s">
        <v>19</v>
      </c>
      <c r="L130" s="41"/>
      <c r="M130" s="187" t="s">
        <v>19</v>
      </c>
      <c r="N130" s="188" t="s">
        <v>45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150</v>
      </c>
      <c r="AT130" s="191" t="s">
        <v>145</v>
      </c>
      <c r="AU130" s="191" t="s">
        <v>83</v>
      </c>
      <c r="AY130" s="19" t="s">
        <v>142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81</v>
      </c>
      <c r="BK130" s="192">
        <f>ROUND(I130*H130,2)</f>
        <v>0</v>
      </c>
      <c r="BL130" s="19" t="s">
        <v>150</v>
      </c>
      <c r="BM130" s="191" t="s">
        <v>400</v>
      </c>
    </row>
    <row r="131" spans="1:65" s="2" customFormat="1" ht="16.5" customHeight="1">
      <c r="A131" s="36"/>
      <c r="B131" s="37"/>
      <c r="C131" s="180" t="s">
        <v>7</v>
      </c>
      <c r="D131" s="180" t="s">
        <v>145</v>
      </c>
      <c r="E131" s="181" t="s">
        <v>835</v>
      </c>
      <c r="F131" s="182" t="s">
        <v>836</v>
      </c>
      <c r="G131" s="183" t="s">
        <v>796</v>
      </c>
      <c r="H131" s="184">
        <v>17</v>
      </c>
      <c r="I131" s="185"/>
      <c r="J131" s="186">
        <f>ROUND(I131*H131,2)</f>
        <v>0</v>
      </c>
      <c r="K131" s="182" t="s">
        <v>19</v>
      </c>
      <c r="L131" s="41"/>
      <c r="M131" s="187" t="s">
        <v>19</v>
      </c>
      <c r="N131" s="188" t="s">
        <v>45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150</v>
      </c>
      <c r="AT131" s="191" t="s">
        <v>145</v>
      </c>
      <c r="AU131" s="191" t="s">
        <v>83</v>
      </c>
      <c r="AY131" s="19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81</v>
      </c>
      <c r="BK131" s="192">
        <f>ROUND(I131*H131,2)</f>
        <v>0</v>
      </c>
      <c r="BL131" s="19" t="s">
        <v>150</v>
      </c>
      <c r="BM131" s="191" t="s">
        <v>409</v>
      </c>
    </row>
    <row r="132" spans="1:65" s="2" customFormat="1" ht="16.5" customHeight="1">
      <c r="A132" s="36"/>
      <c r="B132" s="37"/>
      <c r="C132" s="180" t="s">
        <v>282</v>
      </c>
      <c r="D132" s="180" t="s">
        <v>145</v>
      </c>
      <c r="E132" s="181" t="s">
        <v>837</v>
      </c>
      <c r="F132" s="182" t="s">
        <v>838</v>
      </c>
      <c r="G132" s="183" t="s">
        <v>796</v>
      </c>
      <c r="H132" s="184">
        <v>3</v>
      </c>
      <c r="I132" s="185"/>
      <c r="J132" s="186">
        <f>ROUND(I132*H132,2)</f>
        <v>0</v>
      </c>
      <c r="K132" s="182" t="s">
        <v>19</v>
      </c>
      <c r="L132" s="41"/>
      <c r="M132" s="187" t="s">
        <v>19</v>
      </c>
      <c r="N132" s="188" t="s">
        <v>45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150</v>
      </c>
      <c r="AT132" s="191" t="s">
        <v>145</v>
      </c>
      <c r="AU132" s="191" t="s">
        <v>83</v>
      </c>
      <c r="AY132" s="19" t="s">
        <v>142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81</v>
      </c>
      <c r="BK132" s="192">
        <f>ROUND(I132*H132,2)</f>
        <v>0</v>
      </c>
      <c r="BL132" s="19" t="s">
        <v>150</v>
      </c>
      <c r="BM132" s="191" t="s">
        <v>418</v>
      </c>
    </row>
    <row r="133" spans="2:63" s="12" customFormat="1" ht="22.9" customHeight="1">
      <c r="B133" s="164"/>
      <c r="C133" s="165"/>
      <c r="D133" s="166" t="s">
        <v>73</v>
      </c>
      <c r="E133" s="178" t="s">
        <v>839</v>
      </c>
      <c r="F133" s="178" t="s">
        <v>840</v>
      </c>
      <c r="G133" s="165"/>
      <c r="H133" s="165"/>
      <c r="I133" s="168"/>
      <c r="J133" s="179">
        <f>BK133</f>
        <v>0</v>
      </c>
      <c r="K133" s="165"/>
      <c r="L133" s="170"/>
      <c r="M133" s="171"/>
      <c r="N133" s="172"/>
      <c r="O133" s="172"/>
      <c r="P133" s="173">
        <f>SUM(P134:P136)</f>
        <v>0</v>
      </c>
      <c r="Q133" s="172"/>
      <c r="R133" s="173">
        <f>SUM(R134:R136)</f>
        <v>0</v>
      </c>
      <c r="S133" s="172"/>
      <c r="T133" s="174">
        <f>SUM(T134:T136)</f>
        <v>0</v>
      </c>
      <c r="AR133" s="175" t="s">
        <v>81</v>
      </c>
      <c r="AT133" s="176" t="s">
        <v>73</v>
      </c>
      <c r="AU133" s="176" t="s">
        <v>81</v>
      </c>
      <c r="AY133" s="175" t="s">
        <v>142</v>
      </c>
      <c r="BK133" s="177">
        <f>SUM(BK134:BK136)</f>
        <v>0</v>
      </c>
    </row>
    <row r="134" spans="1:65" s="2" customFormat="1" ht="16.5" customHeight="1">
      <c r="A134" s="36"/>
      <c r="B134" s="37"/>
      <c r="C134" s="180" t="s">
        <v>289</v>
      </c>
      <c r="D134" s="180" t="s">
        <v>145</v>
      </c>
      <c r="E134" s="181" t="s">
        <v>841</v>
      </c>
      <c r="F134" s="182" t="s">
        <v>842</v>
      </c>
      <c r="G134" s="183" t="s">
        <v>796</v>
      </c>
      <c r="H134" s="184">
        <v>1</v>
      </c>
      <c r="I134" s="185"/>
      <c r="J134" s="186">
        <f>ROUND(I134*H134,2)</f>
        <v>0</v>
      </c>
      <c r="K134" s="182" t="s">
        <v>19</v>
      </c>
      <c r="L134" s="41"/>
      <c r="M134" s="187" t="s">
        <v>19</v>
      </c>
      <c r="N134" s="188" t="s">
        <v>45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150</v>
      </c>
      <c r="AT134" s="191" t="s">
        <v>145</v>
      </c>
      <c r="AU134" s="191" t="s">
        <v>83</v>
      </c>
      <c r="AY134" s="19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81</v>
      </c>
      <c r="BK134" s="192">
        <f>ROUND(I134*H134,2)</f>
        <v>0</v>
      </c>
      <c r="BL134" s="19" t="s">
        <v>150</v>
      </c>
      <c r="BM134" s="191" t="s">
        <v>433</v>
      </c>
    </row>
    <row r="135" spans="1:65" s="2" customFormat="1" ht="16.5" customHeight="1">
      <c r="A135" s="36"/>
      <c r="B135" s="37"/>
      <c r="C135" s="180" t="s">
        <v>298</v>
      </c>
      <c r="D135" s="180" t="s">
        <v>145</v>
      </c>
      <c r="E135" s="181" t="s">
        <v>843</v>
      </c>
      <c r="F135" s="182" t="s">
        <v>844</v>
      </c>
      <c r="G135" s="183" t="s">
        <v>796</v>
      </c>
      <c r="H135" s="184">
        <v>1</v>
      </c>
      <c r="I135" s="185"/>
      <c r="J135" s="186">
        <f>ROUND(I135*H135,2)</f>
        <v>0</v>
      </c>
      <c r="K135" s="182" t="s">
        <v>19</v>
      </c>
      <c r="L135" s="41"/>
      <c r="M135" s="187" t="s">
        <v>19</v>
      </c>
      <c r="N135" s="188" t="s">
        <v>45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150</v>
      </c>
      <c r="AT135" s="191" t="s">
        <v>145</v>
      </c>
      <c r="AU135" s="191" t="s">
        <v>83</v>
      </c>
      <c r="AY135" s="19" t="s">
        <v>142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81</v>
      </c>
      <c r="BK135" s="192">
        <f>ROUND(I135*H135,2)</f>
        <v>0</v>
      </c>
      <c r="BL135" s="19" t="s">
        <v>150</v>
      </c>
      <c r="BM135" s="191" t="s">
        <v>445</v>
      </c>
    </row>
    <row r="136" spans="1:65" s="2" customFormat="1" ht="16.5" customHeight="1">
      <c r="A136" s="36"/>
      <c r="B136" s="37"/>
      <c r="C136" s="180" t="s">
        <v>304</v>
      </c>
      <c r="D136" s="180" t="s">
        <v>145</v>
      </c>
      <c r="E136" s="181" t="s">
        <v>845</v>
      </c>
      <c r="F136" s="182" t="s">
        <v>846</v>
      </c>
      <c r="G136" s="183" t="s">
        <v>796</v>
      </c>
      <c r="H136" s="184">
        <v>4</v>
      </c>
      <c r="I136" s="185"/>
      <c r="J136" s="186">
        <f>ROUND(I136*H136,2)</f>
        <v>0</v>
      </c>
      <c r="K136" s="182" t="s">
        <v>19</v>
      </c>
      <c r="L136" s="41"/>
      <c r="M136" s="187" t="s">
        <v>19</v>
      </c>
      <c r="N136" s="188" t="s">
        <v>45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150</v>
      </c>
      <c r="AT136" s="191" t="s">
        <v>145</v>
      </c>
      <c r="AU136" s="191" t="s">
        <v>83</v>
      </c>
      <c r="AY136" s="19" t="s">
        <v>142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81</v>
      </c>
      <c r="BK136" s="192">
        <f>ROUND(I136*H136,2)</f>
        <v>0</v>
      </c>
      <c r="BL136" s="19" t="s">
        <v>150</v>
      </c>
      <c r="BM136" s="191" t="s">
        <v>457</v>
      </c>
    </row>
    <row r="137" spans="2:63" s="12" customFormat="1" ht="22.9" customHeight="1">
      <c r="B137" s="164"/>
      <c r="C137" s="165"/>
      <c r="D137" s="166" t="s">
        <v>73</v>
      </c>
      <c r="E137" s="178" t="s">
        <v>847</v>
      </c>
      <c r="F137" s="178" t="s">
        <v>848</v>
      </c>
      <c r="G137" s="165"/>
      <c r="H137" s="165"/>
      <c r="I137" s="168"/>
      <c r="J137" s="179">
        <f>BK137</f>
        <v>0</v>
      </c>
      <c r="K137" s="165"/>
      <c r="L137" s="170"/>
      <c r="M137" s="171"/>
      <c r="N137" s="172"/>
      <c r="O137" s="172"/>
      <c r="P137" s="173">
        <f>SUM(P138:P147)</f>
        <v>0</v>
      </c>
      <c r="Q137" s="172"/>
      <c r="R137" s="173">
        <f>SUM(R138:R147)</f>
        <v>0</v>
      </c>
      <c r="S137" s="172"/>
      <c r="T137" s="174">
        <f>SUM(T138:T147)</f>
        <v>0</v>
      </c>
      <c r="AR137" s="175" t="s">
        <v>81</v>
      </c>
      <c r="AT137" s="176" t="s">
        <v>73</v>
      </c>
      <c r="AU137" s="176" t="s">
        <v>81</v>
      </c>
      <c r="AY137" s="175" t="s">
        <v>142</v>
      </c>
      <c r="BK137" s="177">
        <f>SUM(BK138:BK147)</f>
        <v>0</v>
      </c>
    </row>
    <row r="138" spans="1:65" s="2" customFormat="1" ht="21.75" customHeight="1">
      <c r="A138" s="36"/>
      <c r="B138" s="37"/>
      <c r="C138" s="180" t="s">
        <v>309</v>
      </c>
      <c r="D138" s="180" t="s">
        <v>145</v>
      </c>
      <c r="E138" s="181" t="s">
        <v>849</v>
      </c>
      <c r="F138" s="182" t="s">
        <v>850</v>
      </c>
      <c r="G138" s="183" t="s">
        <v>796</v>
      </c>
      <c r="H138" s="184">
        <v>1</v>
      </c>
      <c r="I138" s="185"/>
      <c r="J138" s="186">
        <f aca="true" t="shared" si="10" ref="J138:J147">ROUND(I138*H138,2)</f>
        <v>0</v>
      </c>
      <c r="K138" s="182" t="s">
        <v>19</v>
      </c>
      <c r="L138" s="41"/>
      <c r="M138" s="187" t="s">
        <v>19</v>
      </c>
      <c r="N138" s="188" t="s">
        <v>45</v>
      </c>
      <c r="O138" s="66"/>
      <c r="P138" s="189">
        <f aca="true" t="shared" si="11" ref="P138:P147">O138*H138</f>
        <v>0</v>
      </c>
      <c r="Q138" s="189">
        <v>0</v>
      </c>
      <c r="R138" s="189">
        <f aca="true" t="shared" si="12" ref="R138:R147">Q138*H138</f>
        <v>0</v>
      </c>
      <c r="S138" s="189">
        <v>0</v>
      </c>
      <c r="T138" s="190">
        <f aca="true" t="shared" si="13" ref="T138:T147"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150</v>
      </c>
      <c r="AT138" s="191" t="s">
        <v>145</v>
      </c>
      <c r="AU138" s="191" t="s">
        <v>83</v>
      </c>
      <c r="AY138" s="19" t="s">
        <v>142</v>
      </c>
      <c r="BE138" s="192">
        <f aca="true" t="shared" si="14" ref="BE138:BE147">IF(N138="základní",J138,0)</f>
        <v>0</v>
      </c>
      <c r="BF138" s="192">
        <f aca="true" t="shared" si="15" ref="BF138:BF147">IF(N138="snížená",J138,0)</f>
        <v>0</v>
      </c>
      <c r="BG138" s="192">
        <f aca="true" t="shared" si="16" ref="BG138:BG147">IF(N138="zákl. přenesená",J138,0)</f>
        <v>0</v>
      </c>
      <c r="BH138" s="192">
        <f aca="true" t="shared" si="17" ref="BH138:BH147">IF(N138="sníž. přenesená",J138,0)</f>
        <v>0</v>
      </c>
      <c r="BI138" s="192">
        <f aca="true" t="shared" si="18" ref="BI138:BI147">IF(N138="nulová",J138,0)</f>
        <v>0</v>
      </c>
      <c r="BJ138" s="19" t="s">
        <v>81</v>
      </c>
      <c r="BK138" s="192">
        <f aca="true" t="shared" si="19" ref="BK138:BK147">ROUND(I138*H138,2)</f>
        <v>0</v>
      </c>
      <c r="BL138" s="19" t="s">
        <v>150</v>
      </c>
      <c r="BM138" s="191" t="s">
        <v>472</v>
      </c>
    </row>
    <row r="139" spans="1:65" s="2" customFormat="1" ht="16.5" customHeight="1">
      <c r="A139" s="36"/>
      <c r="B139" s="37"/>
      <c r="C139" s="180" t="s">
        <v>317</v>
      </c>
      <c r="D139" s="180" t="s">
        <v>145</v>
      </c>
      <c r="E139" s="181" t="s">
        <v>851</v>
      </c>
      <c r="F139" s="182" t="s">
        <v>852</v>
      </c>
      <c r="G139" s="183" t="s">
        <v>853</v>
      </c>
      <c r="H139" s="184">
        <v>3</v>
      </c>
      <c r="I139" s="185"/>
      <c r="J139" s="186">
        <f t="shared" si="10"/>
        <v>0</v>
      </c>
      <c r="K139" s="182" t="s">
        <v>19</v>
      </c>
      <c r="L139" s="41"/>
      <c r="M139" s="187" t="s">
        <v>19</v>
      </c>
      <c r="N139" s="188" t="s">
        <v>45</v>
      </c>
      <c r="O139" s="66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150</v>
      </c>
      <c r="AT139" s="191" t="s">
        <v>145</v>
      </c>
      <c r="AU139" s="191" t="s">
        <v>83</v>
      </c>
      <c r="AY139" s="19" t="s">
        <v>142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9" t="s">
        <v>81</v>
      </c>
      <c r="BK139" s="192">
        <f t="shared" si="19"/>
        <v>0</v>
      </c>
      <c r="BL139" s="19" t="s">
        <v>150</v>
      </c>
      <c r="BM139" s="191" t="s">
        <v>482</v>
      </c>
    </row>
    <row r="140" spans="1:65" s="2" customFormat="1" ht="21.75" customHeight="1">
      <c r="A140" s="36"/>
      <c r="B140" s="37"/>
      <c r="C140" s="180" t="s">
        <v>326</v>
      </c>
      <c r="D140" s="180" t="s">
        <v>145</v>
      </c>
      <c r="E140" s="181" t="s">
        <v>854</v>
      </c>
      <c r="F140" s="182" t="s">
        <v>855</v>
      </c>
      <c r="G140" s="183" t="s">
        <v>796</v>
      </c>
      <c r="H140" s="184">
        <v>1</v>
      </c>
      <c r="I140" s="185"/>
      <c r="J140" s="186">
        <f t="shared" si="10"/>
        <v>0</v>
      </c>
      <c r="K140" s="182" t="s">
        <v>19</v>
      </c>
      <c r="L140" s="41"/>
      <c r="M140" s="187" t="s">
        <v>19</v>
      </c>
      <c r="N140" s="188" t="s">
        <v>45</v>
      </c>
      <c r="O140" s="66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150</v>
      </c>
      <c r="AT140" s="191" t="s">
        <v>145</v>
      </c>
      <c r="AU140" s="191" t="s">
        <v>83</v>
      </c>
      <c r="AY140" s="19" t="s">
        <v>142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9" t="s">
        <v>81</v>
      </c>
      <c r="BK140" s="192">
        <f t="shared" si="19"/>
        <v>0</v>
      </c>
      <c r="BL140" s="19" t="s">
        <v>150</v>
      </c>
      <c r="BM140" s="191" t="s">
        <v>492</v>
      </c>
    </row>
    <row r="141" spans="1:65" s="2" customFormat="1" ht="21.75" customHeight="1">
      <c r="A141" s="36"/>
      <c r="B141" s="37"/>
      <c r="C141" s="180" t="s">
        <v>331</v>
      </c>
      <c r="D141" s="180" t="s">
        <v>145</v>
      </c>
      <c r="E141" s="181" t="s">
        <v>856</v>
      </c>
      <c r="F141" s="182" t="s">
        <v>857</v>
      </c>
      <c r="G141" s="183" t="s">
        <v>796</v>
      </c>
      <c r="H141" s="184">
        <v>1</v>
      </c>
      <c r="I141" s="185"/>
      <c r="J141" s="186">
        <f t="shared" si="10"/>
        <v>0</v>
      </c>
      <c r="K141" s="182" t="s">
        <v>19</v>
      </c>
      <c r="L141" s="41"/>
      <c r="M141" s="187" t="s">
        <v>19</v>
      </c>
      <c r="N141" s="188" t="s">
        <v>45</v>
      </c>
      <c r="O141" s="66"/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150</v>
      </c>
      <c r="AT141" s="191" t="s">
        <v>145</v>
      </c>
      <c r="AU141" s="191" t="s">
        <v>83</v>
      </c>
      <c r="AY141" s="19" t="s">
        <v>142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9" t="s">
        <v>81</v>
      </c>
      <c r="BK141" s="192">
        <f t="shared" si="19"/>
        <v>0</v>
      </c>
      <c r="BL141" s="19" t="s">
        <v>150</v>
      </c>
      <c r="BM141" s="191" t="s">
        <v>504</v>
      </c>
    </row>
    <row r="142" spans="1:65" s="2" customFormat="1" ht="16.5" customHeight="1">
      <c r="A142" s="36"/>
      <c r="B142" s="37"/>
      <c r="C142" s="180" t="s">
        <v>337</v>
      </c>
      <c r="D142" s="180" t="s">
        <v>145</v>
      </c>
      <c r="E142" s="181" t="s">
        <v>858</v>
      </c>
      <c r="F142" s="182" t="s">
        <v>859</v>
      </c>
      <c r="G142" s="183" t="s">
        <v>796</v>
      </c>
      <c r="H142" s="184">
        <v>1</v>
      </c>
      <c r="I142" s="185"/>
      <c r="J142" s="186">
        <f t="shared" si="10"/>
        <v>0</v>
      </c>
      <c r="K142" s="182" t="s">
        <v>19</v>
      </c>
      <c r="L142" s="41"/>
      <c r="M142" s="187" t="s">
        <v>19</v>
      </c>
      <c r="N142" s="188" t="s">
        <v>45</v>
      </c>
      <c r="O142" s="66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150</v>
      </c>
      <c r="AT142" s="191" t="s">
        <v>145</v>
      </c>
      <c r="AU142" s="191" t="s">
        <v>83</v>
      </c>
      <c r="AY142" s="19" t="s">
        <v>142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9" t="s">
        <v>81</v>
      </c>
      <c r="BK142" s="192">
        <f t="shared" si="19"/>
        <v>0</v>
      </c>
      <c r="BL142" s="19" t="s">
        <v>150</v>
      </c>
      <c r="BM142" s="191" t="s">
        <v>516</v>
      </c>
    </row>
    <row r="143" spans="1:65" s="2" customFormat="1" ht="16.5" customHeight="1">
      <c r="A143" s="36"/>
      <c r="B143" s="37"/>
      <c r="C143" s="180" t="s">
        <v>344</v>
      </c>
      <c r="D143" s="180" t="s">
        <v>145</v>
      </c>
      <c r="E143" s="181" t="s">
        <v>860</v>
      </c>
      <c r="F143" s="182" t="s">
        <v>861</v>
      </c>
      <c r="G143" s="183" t="s">
        <v>796</v>
      </c>
      <c r="H143" s="184">
        <v>1</v>
      </c>
      <c r="I143" s="185"/>
      <c r="J143" s="186">
        <f t="shared" si="10"/>
        <v>0</v>
      </c>
      <c r="K143" s="182" t="s">
        <v>19</v>
      </c>
      <c r="L143" s="41"/>
      <c r="M143" s="187" t="s">
        <v>19</v>
      </c>
      <c r="N143" s="188" t="s">
        <v>45</v>
      </c>
      <c r="O143" s="66"/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150</v>
      </c>
      <c r="AT143" s="191" t="s">
        <v>145</v>
      </c>
      <c r="AU143" s="191" t="s">
        <v>83</v>
      </c>
      <c r="AY143" s="19" t="s">
        <v>142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9" t="s">
        <v>81</v>
      </c>
      <c r="BK143" s="192">
        <f t="shared" si="19"/>
        <v>0</v>
      </c>
      <c r="BL143" s="19" t="s">
        <v>150</v>
      </c>
      <c r="BM143" s="191" t="s">
        <v>525</v>
      </c>
    </row>
    <row r="144" spans="1:65" s="2" customFormat="1" ht="16.5" customHeight="1">
      <c r="A144" s="36"/>
      <c r="B144" s="37"/>
      <c r="C144" s="180" t="s">
        <v>307</v>
      </c>
      <c r="D144" s="180" t="s">
        <v>145</v>
      </c>
      <c r="E144" s="181" t="s">
        <v>862</v>
      </c>
      <c r="F144" s="182" t="s">
        <v>863</v>
      </c>
      <c r="G144" s="183" t="s">
        <v>796</v>
      </c>
      <c r="H144" s="184">
        <v>240</v>
      </c>
      <c r="I144" s="185"/>
      <c r="J144" s="186">
        <f t="shared" si="10"/>
        <v>0</v>
      </c>
      <c r="K144" s="182" t="s">
        <v>19</v>
      </c>
      <c r="L144" s="41"/>
      <c r="M144" s="187" t="s">
        <v>19</v>
      </c>
      <c r="N144" s="188" t="s">
        <v>45</v>
      </c>
      <c r="O144" s="66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150</v>
      </c>
      <c r="AT144" s="191" t="s">
        <v>145</v>
      </c>
      <c r="AU144" s="191" t="s">
        <v>83</v>
      </c>
      <c r="AY144" s="19" t="s">
        <v>142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9" t="s">
        <v>81</v>
      </c>
      <c r="BK144" s="192">
        <f t="shared" si="19"/>
        <v>0</v>
      </c>
      <c r="BL144" s="19" t="s">
        <v>150</v>
      </c>
      <c r="BM144" s="191" t="s">
        <v>537</v>
      </c>
    </row>
    <row r="145" spans="1:65" s="2" customFormat="1" ht="16.5" customHeight="1">
      <c r="A145" s="36"/>
      <c r="B145" s="37"/>
      <c r="C145" s="180" t="s">
        <v>357</v>
      </c>
      <c r="D145" s="180" t="s">
        <v>145</v>
      </c>
      <c r="E145" s="181" t="s">
        <v>864</v>
      </c>
      <c r="F145" s="182" t="s">
        <v>865</v>
      </c>
      <c r="G145" s="183" t="s">
        <v>796</v>
      </c>
      <c r="H145" s="184">
        <v>130</v>
      </c>
      <c r="I145" s="185"/>
      <c r="J145" s="186">
        <f t="shared" si="10"/>
        <v>0</v>
      </c>
      <c r="K145" s="182" t="s">
        <v>19</v>
      </c>
      <c r="L145" s="41"/>
      <c r="M145" s="187" t="s">
        <v>19</v>
      </c>
      <c r="N145" s="188" t="s">
        <v>45</v>
      </c>
      <c r="O145" s="66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150</v>
      </c>
      <c r="AT145" s="191" t="s">
        <v>145</v>
      </c>
      <c r="AU145" s="191" t="s">
        <v>83</v>
      </c>
      <c r="AY145" s="19" t="s">
        <v>142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9" t="s">
        <v>81</v>
      </c>
      <c r="BK145" s="192">
        <f t="shared" si="19"/>
        <v>0</v>
      </c>
      <c r="BL145" s="19" t="s">
        <v>150</v>
      </c>
      <c r="BM145" s="191" t="s">
        <v>547</v>
      </c>
    </row>
    <row r="146" spans="1:65" s="2" customFormat="1" ht="16.5" customHeight="1">
      <c r="A146" s="36"/>
      <c r="B146" s="37"/>
      <c r="C146" s="180" t="s">
        <v>362</v>
      </c>
      <c r="D146" s="180" t="s">
        <v>145</v>
      </c>
      <c r="E146" s="181" t="s">
        <v>866</v>
      </c>
      <c r="F146" s="182" t="s">
        <v>867</v>
      </c>
      <c r="G146" s="183" t="s">
        <v>796</v>
      </c>
      <c r="H146" s="184">
        <v>110</v>
      </c>
      <c r="I146" s="185"/>
      <c r="J146" s="186">
        <f t="shared" si="10"/>
        <v>0</v>
      </c>
      <c r="K146" s="182" t="s">
        <v>19</v>
      </c>
      <c r="L146" s="41"/>
      <c r="M146" s="187" t="s">
        <v>19</v>
      </c>
      <c r="N146" s="188" t="s">
        <v>45</v>
      </c>
      <c r="O146" s="66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150</v>
      </c>
      <c r="AT146" s="191" t="s">
        <v>145</v>
      </c>
      <c r="AU146" s="191" t="s">
        <v>83</v>
      </c>
      <c r="AY146" s="19" t="s">
        <v>142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9" t="s">
        <v>81</v>
      </c>
      <c r="BK146" s="192">
        <f t="shared" si="19"/>
        <v>0</v>
      </c>
      <c r="BL146" s="19" t="s">
        <v>150</v>
      </c>
      <c r="BM146" s="191" t="s">
        <v>557</v>
      </c>
    </row>
    <row r="147" spans="1:65" s="2" customFormat="1" ht="16.5" customHeight="1">
      <c r="A147" s="36"/>
      <c r="B147" s="37"/>
      <c r="C147" s="180" t="s">
        <v>369</v>
      </c>
      <c r="D147" s="180" t="s">
        <v>145</v>
      </c>
      <c r="E147" s="181" t="s">
        <v>868</v>
      </c>
      <c r="F147" s="182" t="s">
        <v>869</v>
      </c>
      <c r="G147" s="183" t="s">
        <v>796</v>
      </c>
      <c r="H147" s="184">
        <v>12</v>
      </c>
      <c r="I147" s="185"/>
      <c r="J147" s="186">
        <f t="shared" si="10"/>
        <v>0</v>
      </c>
      <c r="K147" s="182" t="s">
        <v>19</v>
      </c>
      <c r="L147" s="41"/>
      <c r="M147" s="187" t="s">
        <v>19</v>
      </c>
      <c r="N147" s="188" t="s">
        <v>45</v>
      </c>
      <c r="O147" s="66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150</v>
      </c>
      <c r="AT147" s="191" t="s">
        <v>145</v>
      </c>
      <c r="AU147" s="191" t="s">
        <v>83</v>
      </c>
      <c r="AY147" s="19" t="s">
        <v>142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9" t="s">
        <v>81</v>
      </c>
      <c r="BK147" s="192">
        <f t="shared" si="19"/>
        <v>0</v>
      </c>
      <c r="BL147" s="19" t="s">
        <v>150</v>
      </c>
      <c r="BM147" s="191" t="s">
        <v>568</v>
      </c>
    </row>
    <row r="148" spans="2:63" s="12" customFormat="1" ht="25.9" customHeight="1">
      <c r="B148" s="164"/>
      <c r="C148" s="165"/>
      <c r="D148" s="166" t="s">
        <v>73</v>
      </c>
      <c r="E148" s="167" t="s">
        <v>870</v>
      </c>
      <c r="F148" s="167" t="s">
        <v>871</v>
      </c>
      <c r="G148" s="165"/>
      <c r="H148" s="165"/>
      <c r="I148" s="168"/>
      <c r="J148" s="169">
        <f>BK148</f>
        <v>0</v>
      </c>
      <c r="K148" s="165"/>
      <c r="L148" s="170"/>
      <c r="M148" s="171"/>
      <c r="N148" s="172"/>
      <c r="O148" s="172"/>
      <c r="P148" s="173">
        <f>P149+P156+P164+P197+P231+P247+P254</f>
        <v>0</v>
      </c>
      <c r="Q148" s="172"/>
      <c r="R148" s="173">
        <f>R149+R156+R164+R197+R231+R247+R254</f>
        <v>0</v>
      </c>
      <c r="S148" s="172"/>
      <c r="T148" s="174">
        <f>T149+T156+T164+T197+T231+T247+T254</f>
        <v>0</v>
      </c>
      <c r="AR148" s="175" t="s">
        <v>81</v>
      </c>
      <c r="AT148" s="176" t="s">
        <v>73</v>
      </c>
      <c r="AU148" s="176" t="s">
        <v>74</v>
      </c>
      <c r="AY148" s="175" t="s">
        <v>142</v>
      </c>
      <c r="BK148" s="177">
        <f>BK149+BK156+BK164+BK197+BK231+BK247+BK254</f>
        <v>0</v>
      </c>
    </row>
    <row r="149" spans="2:63" s="12" customFormat="1" ht="22.9" customHeight="1">
      <c r="B149" s="164"/>
      <c r="C149" s="165"/>
      <c r="D149" s="166" t="s">
        <v>73</v>
      </c>
      <c r="E149" s="178" t="s">
        <v>872</v>
      </c>
      <c r="F149" s="178" t="s">
        <v>873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SUM(P150:P155)</f>
        <v>0</v>
      </c>
      <c r="Q149" s="172"/>
      <c r="R149" s="173">
        <f>SUM(R150:R155)</f>
        <v>0</v>
      </c>
      <c r="S149" s="172"/>
      <c r="T149" s="174">
        <f>SUM(T150:T155)</f>
        <v>0</v>
      </c>
      <c r="AR149" s="175" t="s">
        <v>81</v>
      </c>
      <c r="AT149" s="176" t="s">
        <v>73</v>
      </c>
      <c r="AU149" s="176" t="s">
        <v>81</v>
      </c>
      <c r="AY149" s="175" t="s">
        <v>142</v>
      </c>
      <c r="BK149" s="177">
        <f>SUM(BK150:BK155)</f>
        <v>0</v>
      </c>
    </row>
    <row r="150" spans="1:65" s="2" customFormat="1" ht="37.9" customHeight="1">
      <c r="A150" s="36"/>
      <c r="B150" s="37"/>
      <c r="C150" s="180" t="s">
        <v>375</v>
      </c>
      <c r="D150" s="180" t="s">
        <v>145</v>
      </c>
      <c r="E150" s="181" t="s">
        <v>874</v>
      </c>
      <c r="F150" s="182" t="s">
        <v>875</v>
      </c>
      <c r="G150" s="183" t="s">
        <v>796</v>
      </c>
      <c r="H150" s="184">
        <v>2</v>
      </c>
      <c r="I150" s="185"/>
      <c r="J150" s="186">
        <f aca="true" t="shared" si="20" ref="J150:J155">ROUND(I150*H150,2)</f>
        <v>0</v>
      </c>
      <c r="K150" s="182" t="s">
        <v>19</v>
      </c>
      <c r="L150" s="41"/>
      <c r="M150" s="187" t="s">
        <v>19</v>
      </c>
      <c r="N150" s="188" t="s">
        <v>45</v>
      </c>
      <c r="O150" s="66"/>
      <c r="P150" s="189">
        <f aca="true" t="shared" si="21" ref="P150:P155">O150*H150</f>
        <v>0</v>
      </c>
      <c r="Q150" s="189">
        <v>0</v>
      </c>
      <c r="R150" s="189">
        <f aca="true" t="shared" si="22" ref="R150:R155">Q150*H150</f>
        <v>0</v>
      </c>
      <c r="S150" s="189">
        <v>0</v>
      </c>
      <c r="T150" s="190">
        <f aca="true" t="shared" si="23" ref="T150:T155"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150</v>
      </c>
      <c r="AT150" s="191" t="s">
        <v>145</v>
      </c>
      <c r="AU150" s="191" t="s">
        <v>83</v>
      </c>
      <c r="AY150" s="19" t="s">
        <v>142</v>
      </c>
      <c r="BE150" s="192">
        <f aca="true" t="shared" si="24" ref="BE150:BE155">IF(N150="základní",J150,0)</f>
        <v>0</v>
      </c>
      <c r="BF150" s="192">
        <f aca="true" t="shared" si="25" ref="BF150:BF155">IF(N150="snížená",J150,0)</f>
        <v>0</v>
      </c>
      <c r="BG150" s="192">
        <f aca="true" t="shared" si="26" ref="BG150:BG155">IF(N150="zákl. přenesená",J150,0)</f>
        <v>0</v>
      </c>
      <c r="BH150" s="192">
        <f aca="true" t="shared" si="27" ref="BH150:BH155">IF(N150="sníž. přenesená",J150,0)</f>
        <v>0</v>
      </c>
      <c r="BI150" s="192">
        <f aca="true" t="shared" si="28" ref="BI150:BI155">IF(N150="nulová",J150,0)</f>
        <v>0</v>
      </c>
      <c r="BJ150" s="19" t="s">
        <v>81</v>
      </c>
      <c r="BK150" s="192">
        <f aca="true" t="shared" si="29" ref="BK150:BK155">ROUND(I150*H150,2)</f>
        <v>0</v>
      </c>
      <c r="BL150" s="19" t="s">
        <v>150</v>
      </c>
      <c r="BM150" s="191" t="s">
        <v>584</v>
      </c>
    </row>
    <row r="151" spans="1:65" s="2" customFormat="1" ht="37.9" customHeight="1">
      <c r="A151" s="36"/>
      <c r="B151" s="37"/>
      <c r="C151" s="180" t="s">
        <v>382</v>
      </c>
      <c r="D151" s="180" t="s">
        <v>145</v>
      </c>
      <c r="E151" s="181" t="s">
        <v>876</v>
      </c>
      <c r="F151" s="182" t="s">
        <v>877</v>
      </c>
      <c r="G151" s="183" t="s">
        <v>796</v>
      </c>
      <c r="H151" s="184">
        <v>43</v>
      </c>
      <c r="I151" s="185"/>
      <c r="J151" s="186">
        <f t="shared" si="20"/>
        <v>0</v>
      </c>
      <c r="K151" s="182" t="s">
        <v>19</v>
      </c>
      <c r="L151" s="41"/>
      <c r="M151" s="187" t="s">
        <v>19</v>
      </c>
      <c r="N151" s="188" t="s">
        <v>45</v>
      </c>
      <c r="O151" s="66"/>
      <c r="P151" s="189">
        <f t="shared" si="21"/>
        <v>0</v>
      </c>
      <c r="Q151" s="189">
        <v>0</v>
      </c>
      <c r="R151" s="189">
        <f t="shared" si="22"/>
        <v>0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150</v>
      </c>
      <c r="AT151" s="191" t="s">
        <v>145</v>
      </c>
      <c r="AU151" s="191" t="s">
        <v>83</v>
      </c>
      <c r="AY151" s="19" t="s">
        <v>142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81</v>
      </c>
      <c r="BK151" s="192">
        <f t="shared" si="29"/>
        <v>0</v>
      </c>
      <c r="BL151" s="19" t="s">
        <v>150</v>
      </c>
      <c r="BM151" s="191" t="s">
        <v>594</v>
      </c>
    </row>
    <row r="152" spans="1:65" s="2" customFormat="1" ht="24.2" customHeight="1">
      <c r="A152" s="36"/>
      <c r="B152" s="37"/>
      <c r="C152" s="180" t="s">
        <v>389</v>
      </c>
      <c r="D152" s="180" t="s">
        <v>145</v>
      </c>
      <c r="E152" s="181" t="s">
        <v>878</v>
      </c>
      <c r="F152" s="182" t="s">
        <v>879</v>
      </c>
      <c r="G152" s="183" t="s">
        <v>796</v>
      </c>
      <c r="H152" s="184">
        <v>4</v>
      </c>
      <c r="I152" s="185"/>
      <c r="J152" s="186">
        <f t="shared" si="20"/>
        <v>0</v>
      </c>
      <c r="K152" s="182" t="s">
        <v>19</v>
      </c>
      <c r="L152" s="41"/>
      <c r="M152" s="187" t="s">
        <v>19</v>
      </c>
      <c r="N152" s="188" t="s">
        <v>45</v>
      </c>
      <c r="O152" s="66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150</v>
      </c>
      <c r="AT152" s="191" t="s">
        <v>145</v>
      </c>
      <c r="AU152" s="191" t="s">
        <v>83</v>
      </c>
      <c r="AY152" s="19" t="s">
        <v>142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81</v>
      </c>
      <c r="BK152" s="192">
        <f t="shared" si="29"/>
        <v>0</v>
      </c>
      <c r="BL152" s="19" t="s">
        <v>150</v>
      </c>
      <c r="BM152" s="191" t="s">
        <v>603</v>
      </c>
    </row>
    <row r="153" spans="1:65" s="2" customFormat="1" ht="16.5" customHeight="1">
      <c r="A153" s="36"/>
      <c r="B153" s="37"/>
      <c r="C153" s="180" t="s">
        <v>394</v>
      </c>
      <c r="D153" s="180" t="s">
        <v>145</v>
      </c>
      <c r="E153" s="181" t="s">
        <v>880</v>
      </c>
      <c r="F153" s="182" t="s">
        <v>881</v>
      </c>
      <c r="G153" s="183" t="s">
        <v>796</v>
      </c>
      <c r="H153" s="184">
        <v>49</v>
      </c>
      <c r="I153" s="185"/>
      <c r="J153" s="186">
        <f t="shared" si="20"/>
        <v>0</v>
      </c>
      <c r="K153" s="182" t="s">
        <v>19</v>
      </c>
      <c r="L153" s="41"/>
      <c r="M153" s="187" t="s">
        <v>19</v>
      </c>
      <c r="N153" s="188" t="s">
        <v>45</v>
      </c>
      <c r="O153" s="66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150</v>
      </c>
      <c r="AT153" s="191" t="s">
        <v>145</v>
      </c>
      <c r="AU153" s="191" t="s">
        <v>83</v>
      </c>
      <c r="AY153" s="19" t="s">
        <v>142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81</v>
      </c>
      <c r="BK153" s="192">
        <f t="shared" si="29"/>
        <v>0</v>
      </c>
      <c r="BL153" s="19" t="s">
        <v>150</v>
      </c>
      <c r="BM153" s="191" t="s">
        <v>617</v>
      </c>
    </row>
    <row r="154" spans="1:65" s="2" customFormat="1" ht="24.2" customHeight="1">
      <c r="A154" s="36"/>
      <c r="B154" s="37"/>
      <c r="C154" s="180" t="s">
        <v>400</v>
      </c>
      <c r="D154" s="180" t="s">
        <v>145</v>
      </c>
      <c r="E154" s="181" t="s">
        <v>882</v>
      </c>
      <c r="F154" s="182" t="s">
        <v>883</v>
      </c>
      <c r="G154" s="183" t="s">
        <v>796</v>
      </c>
      <c r="H154" s="184">
        <v>2</v>
      </c>
      <c r="I154" s="185"/>
      <c r="J154" s="186">
        <f t="shared" si="20"/>
        <v>0</v>
      </c>
      <c r="K154" s="182" t="s">
        <v>19</v>
      </c>
      <c r="L154" s="41"/>
      <c r="M154" s="187" t="s">
        <v>19</v>
      </c>
      <c r="N154" s="188" t="s">
        <v>45</v>
      </c>
      <c r="O154" s="66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150</v>
      </c>
      <c r="AT154" s="191" t="s">
        <v>145</v>
      </c>
      <c r="AU154" s="191" t="s">
        <v>83</v>
      </c>
      <c r="AY154" s="19" t="s">
        <v>142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81</v>
      </c>
      <c r="BK154" s="192">
        <f t="shared" si="29"/>
        <v>0</v>
      </c>
      <c r="BL154" s="19" t="s">
        <v>150</v>
      </c>
      <c r="BM154" s="191" t="s">
        <v>627</v>
      </c>
    </row>
    <row r="155" spans="1:65" s="2" customFormat="1" ht="24.2" customHeight="1">
      <c r="A155" s="36"/>
      <c r="B155" s="37"/>
      <c r="C155" s="180" t="s">
        <v>404</v>
      </c>
      <c r="D155" s="180" t="s">
        <v>145</v>
      </c>
      <c r="E155" s="181" t="s">
        <v>884</v>
      </c>
      <c r="F155" s="182" t="s">
        <v>885</v>
      </c>
      <c r="G155" s="183" t="s">
        <v>796</v>
      </c>
      <c r="H155" s="184">
        <v>2</v>
      </c>
      <c r="I155" s="185"/>
      <c r="J155" s="186">
        <f t="shared" si="20"/>
        <v>0</v>
      </c>
      <c r="K155" s="182" t="s">
        <v>19</v>
      </c>
      <c r="L155" s="41"/>
      <c r="M155" s="187" t="s">
        <v>19</v>
      </c>
      <c r="N155" s="188" t="s">
        <v>45</v>
      </c>
      <c r="O155" s="66"/>
      <c r="P155" s="189">
        <f t="shared" si="21"/>
        <v>0</v>
      </c>
      <c r="Q155" s="189">
        <v>0</v>
      </c>
      <c r="R155" s="189">
        <f t="shared" si="22"/>
        <v>0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150</v>
      </c>
      <c r="AT155" s="191" t="s">
        <v>145</v>
      </c>
      <c r="AU155" s="191" t="s">
        <v>83</v>
      </c>
      <c r="AY155" s="19" t="s">
        <v>142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81</v>
      </c>
      <c r="BK155" s="192">
        <f t="shared" si="29"/>
        <v>0</v>
      </c>
      <c r="BL155" s="19" t="s">
        <v>150</v>
      </c>
      <c r="BM155" s="191" t="s">
        <v>642</v>
      </c>
    </row>
    <row r="156" spans="2:63" s="12" customFormat="1" ht="22.9" customHeight="1">
      <c r="B156" s="164"/>
      <c r="C156" s="165"/>
      <c r="D156" s="166" t="s">
        <v>73</v>
      </c>
      <c r="E156" s="178" t="s">
        <v>886</v>
      </c>
      <c r="F156" s="178" t="s">
        <v>887</v>
      </c>
      <c r="G156" s="165"/>
      <c r="H156" s="165"/>
      <c r="I156" s="168"/>
      <c r="J156" s="179">
        <f>BK156</f>
        <v>0</v>
      </c>
      <c r="K156" s="165"/>
      <c r="L156" s="170"/>
      <c r="M156" s="171"/>
      <c r="N156" s="172"/>
      <c r="O156" s="172"/>
      <c r="P156" s="173">
        <f>SUM(P157:P163)</f>
        <v>0</v>
      </c>
      <c r="Q156" s="172"/>
      <c r="R156" s="173">
        <f>SUM(R157:R163)</f>
        <v>0</v>
      </c>
      <c r="S156" s="172"/>
      <c r="T156" s="174">
        <f>SUM(T157:T163)</f>
        <v>0</v>
      </c>
      <c r="AR156" s="175" t="s">
        <v>81</v>
      </c>
      <c r="AT156" s="176" t="s">
        <v>73</v>
      </c>
      <c r="AU156" s="176" t="s">
        <v>81</v>
      </c>
      <c r="AY156" s="175" t="s">
        <v>142</v>
      </c>
      <c r="BK156" s="177">
        <f>SUM(BK157:BK163)</f>
        <v>0</v>
      </c>
    </row>
    <row r="157" spans="1:65" s="2" customFormat="1" ht="24.2" customHeight="1">
      <c r="A157" s="36"/>
      <c r="B157" s="37"/>
      <c r="C157" s="180" t="s">
        <v>409</v>
      </c>
      <c r="D157" s="180" t="s">
        <v>145</v>
      </c>
      <c r="E157" s="181" t="s">
        <v>888</v>
      </c>
      <c r="F157" s="182" t="s">
        <v>889</v>
      </c>
      <c r="G157" s="183" t="s">
        <v>796</v>
      </c>
      <c r="H157" s="184">
        <v>1</v>
      </c>
      <c r="I157" s="185"/>
      <c r="J157" s="186">
        <f aca="true" t="shared" si="30" ref="J157:J163">ROUND(I157*H157,2)</f>
        <v>0</v>
      </c>
      <c r="K157" s="182" t="s">
        <v>19</v>
      </c>
      <c r="L157" s="41"/>
      <c r="M157" s="187" t="s">
        <v>19</v>
      </c>
      <c r="N157" s="188" t="s">
        <v>45</v>
      </c>
      <c r="O157" s="66"/>
      <c r="P157" s="189">
        <f aca="true" t="shared" si="31" ref="P157:P163">O157*H157</f>
        <v>0</v>
      </c>
      <c r="Q157" s="189">
        <v>0</v>
      </c>
      <c r="R157" s="189">
        <f aca="true" t="shared" si="32" ref="R157:R163">Q157*H157</f>
        <v>0</v>
      </c>
      <c r="S157" s="189">
        <v>0</v>
      </c>
      <c r="T157" s="190">
        <f aca="true" t="shared" si="33" ref="T157:T163"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150</v>
      </c>
      <c r="AT157" s="191" t="s">
        <v>145</v>
      </c>
      <c r="AU157" s="191" t="s">
        <v>83</v>
      </c>
      <c r="AY157" s="19" t="s">
        <v>142</v>
      </c>
      <c r="BE157" s="192">
        <f aca="true" t="shared" si="34" ref="BE157:BE163">IF(N157="základní",J157,0)</f>
        <v>0</v>
      </c>
      <c r="BF157" s="192">
        <f aca="true" t="shared" si="35" ref="BF157:BF163">IF(N157="snížená",J157,0)</f>
        <v>0</v>
      </c>
      <c r="BG157" s="192">
        <f aca="true" t="shared" si="36" ref="BG157:BG163">IF(N157="zákl. přenesená",J157,0)</f>
        <v>0</v>
      </c>
      <c r="BH157" s="192">
        <f aca="true" t="shared" si="37" ref="BH157:BH163">IF(N157="sníž. přenesená",J157,0)</f>
        <v>0</v>
      </c>
      <c r="BI157" s="192">
        <f aca="true" t="shared" si="38" ref="BI157:BI163">IF(N157="nulová",J157,0)</f>
        <v>0</v>
      </c>
      <c r="BJ157" s="19" t="s">
        <v>81</v>
      </c>
      <c r="BK157" s="192">
        <f aca="true" t="shared" si="39" ref="BK157:BK163">ROUND(I157*H157,2)</f>
        <v>0</v>
      </c>
      <c r="BL157" s="19" t="s">
        <v>150</v>
      </c>
      <c r="BM157" s="191" t="s">
        <v>653</v>
      </c>
    </row>
    <row r="158" spans="1:65" s="2" customFormat="1" ht="24.2" customHeight="1">
      <c r="A158" s="36"/>
      <c r="B158" s="37"/>
      <c r="C158" s="180" t="s">
        <v>413</v>
      </c>
      <c r="D158" s="180" t="s">
        <v>145</v>
      </c>
      <c r="E158" s="181" t="s">
        <v>890</v>
      </c>
      <c r="F158" s="182" t="s">
        <v>891</v>
      </c>
      <c r="G158" s="183" t="s">
        <v>796</v>
      </c>
      <c r="H158" s="184">
        <v>14</v>
      </c>
      <c r="I158" s="185"/>
      <c r="J158" s="186">
        <f t="shared" si="30"/>
        <v>0</v>
      </c>
      <c r="K158" s="182" t="s">
        <v>19</v>
      </c>
      <c r="L158" s="41"/>
      <c r="M158" s="187" t="s">
        <v>19</v>
      </c>
      <c r="N158" s="188" t="s">
        <v>45</v>
      </c>
      <c r="O158" s="66"/>
      <c r="P158" s="189">
        <f t="shared" si="31"/>
        <v>0</v>
      </c>
      <c r="Q158" s="189">
        <v>0</v>
      </c>
      <c r="R158" s="189">
        <f t="shared" si="32"/>
        <v>0</v>
      </c>
      <c r="S158" s="189">
        <v>0</v>
      </c>
      <c r="T158" s="190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150</v>
      </c>
      <c r="AT158" s="191" t="s">
        <v>145</v>
      </c>
      <c r="AU158" s="191" t="s">
        <v>83</v>
      </c>
      <c r="AY158" s="19" t="s">
        <v>142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9" t="s">
        <v>81</v>
      </c>
      <c r="BK158" s="192">
        <f t="shared" si="39"/>
        <v>0</v>
      </c>
      <c r="BL158" s="19" t="s">
        <v>150</v>
      </c>
      <c r="BM158" s="191" t="s">
        <v>664</v>
      </c>
    </row>
    <row r="159" spans="1:65" s="2" customFormat="1" ht="24.2" customHeight="1">
      <c r="A159" s="36"/>
      <c r="B159" s="37"/>
      <c r="C159" s="180" t="s">
        <v>418</v>
      </c>
      <c r="D159" s="180" t="s">
        <v>145</v>
      </c>
      <c r="E159" s="181" t="s">
        <v>892</v>
      </c>
      <c r="F159" s="182" t="s">
        <v>893</v>
      </c>
      <c r="G159" s="183" t="s">
        <v>796</v>
      </c>
      <c r="H159" s="184">
        <v>4</v>
      </c>
      <c r="I159" s="185"/>
      <c r="J159" s="186">
        <f t="shared" si="30"/>
        <v>0</v>
      </c>
      <c r="K159" s="182" t="s">
        <v>19</v>
      </c>
      <c r="L159" s="41"/>
      <c r="M159" s="187" t="s">
        <v>19</v>
      </c>
      <c r="N159" s="188" t="s">
        <v>45</v>
      </c>
      <c r="O159" s="66"/>
      <c r="P159" s="189">
        <f t="shared" si="31"/>
        <v>0</v>
      </c>
      <c r="Q159" s="189">
        <v>0</v>
      </c>
      <c r="R159" s="189">
        <f t="shared" si="32"/>
        <v>0</v>
      </c>
      <c r="S159" s="189">
        <v>0</v>
      </c>
      <c r="T159" s="190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150</v>
      </c>
      <c r="AT159" s="191" t="s">
        <v>145</v>
      </c>
      <c r="AU159" s="191" t="s">
        <v>83</v>
      </c>
      <c r="AY159" s="19" t="s">
        <v>142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9" t="s">
        <v>81</v>
      </c>
      <c r="BK159" s="192">
        <f t="shared" si="39"/>
        <v>0</v>
      </c>
      <c r="BL159" s="19" t="s">
        <v>150</v>
      </c>
      <c r="BM159" s="191" t="s">
        <v>676</v>
      </c>
    </row>
    <row r="160" spans="1:65" s="2" customFormat="1" ht="16.5" customHeight="1">
      <c r="A160" s="36"/>
      <c r="B160" s="37"/>
      <c r="C160" s="180" t="s">
        <v>425</v>
      </c>
      <c r="D160" s="180" t="s">
        <v>145</v>
      </c>
      <c r="E160" s="181" t="s">
        <v>894</v>
      </c>
      <c r="F160" s="182" t="s">
        <v>895</v>
      </c>
      <c r="G160" s="183" t="s">
        <v>796</v>
      </c>
      <c r="H160" s="184">
        <v>4</v>
      </c>
      <c r="I160" s="185"/>
      <c r="J160" s="186">
        <f t="shared" si="30"/>
        <v>0</v>
      </c>
      <c r="K160" s="182" t="s">
        <v>19</v>
      </c>
      <c r="L160" s="41"/>
      <c r="M160" s="187" t="s">
        <v>19</v>
      </c>
      <c r="N160" s="188" t="s">
        <v>45</v>
      </c>
      <c r="O160" s="66"/>
      <c r="P160" s="189">
        <f t="shared" si="31"/>
        <v>0</v>
      </c>
      <c r="Q160" s="189">
        <v>0</v>
      </c>
      <c r="R160" s="189">
        <f t="shared" si="32"/>
        <v>0</v>
      </c>
      <c r="S160" s="189">
        <v>0</v>
      </c>
      <c r="T160" s="190">
        <f t="shared" si="3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150</v>
      </c>
      <c r="AT160" s="191" t="s">
        <v>145</v>
      </c>
      <c r="AU160" s="191" t="s">
        <v>83</v>
      </c>
      <c r="AY160" s="19" t="s">
        <v>142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9" t="s">
        <v>81</v>
      </c>
      <c r="BK160" s="192">
        <f t="shared" si="39"/>
        <v>0</v>
      </c>
      <c r="BL160" s="19" t="s">
        <v>150</v>
      </c>
      <c r="BM160" s="191" t="s">
        <v>688</v>
      </c>
    </row>
    <row r="161" spans="1:65" s="2" customFormat="1" ht="24.2" customHeight="1">
      <c r="A161" s="36"/>
      <c r="B161" s="37"/>
      <c r="C161" s="180" t="s">
        <v>433</v>
      </c>
      <c r="D161" s="180" t="s">
        <v>145</v>
      </c>
      <c r="E161" s="181" t="s">
        <v>896</v>
      </c>
      <c r="F161" s="182" t="s">
        <v>897</v>
      </c>
      <c r="G161" s="183" t="s">
        <v>796</v>
      </c>
      <c r="H161" s="184">
        <v>2</v>
      </c>
      <c r="I161" s="185"/>
      <c r="J161" s="186">
        <f t="shared" si="30"/>
        <v>0</v>
      </c>
      <c r="K161" s="182" t="s">
        <v>19</v>
      </c>
      <c r="L161" s="41"/>
      <c r="M161" s="187" t="s">
        <v>19</v>
      </c>
      <c r="N161" s="188" t="s">
        <v>45</v>
      </c>
      <c r="O161" s="66"/>
      <c r="P161" s="189">
        <f t="shared" si="31"/>
        <v>0</v>
      </c>
      <c r="Q161" s="189">
        <v>0</v>
      </c>
      <c r="R161" s="189">
        <f t="shared" si="32"/>
        <v>0</v>
      </c>
      <c r="S161" s="189">
        <v>0</v>
      </c>
      <c r="T161" s="190">
        <f t="shared" si="3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150</v>
      </c>
      <c r="AT161" s="191" t="s">
        <v>145</v>
      </c>
      <c r="AU161" s="191" t="s">
        <v>83</v>
      </c>
      <c r="AY161" s="19" t="s">
        <v>142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9" t="s">
        <v>81</v>
      </c>
      <c r="BK161" s="192">
        <f t="shared" si="39"/>
        <v>0</v>
      </c>
      <c r="BL161" s="19" t="s">
        <v>150</v>
      </c>
      <c r="BM161" s="191" t="s">
        <v>702</v>
      </c>
    </row>
    <row r="162" spans="1:65" s="2" customFormat="1" ht="37.9" customHeight="1">
      <c r="A162" s="36"/>
      <c r="B162" s="37"/>
      <c r="C162" s="180" t="s">
        <v>438</v>
      </c>
      <c r="D162" s="180" t="s">
        <v>145</v>
      </c>
      <c r="E162" s="181" t="s">
        <v>898</v>
      </c>
      <c r="F162" s="182" t="s">
        <v>899</v>
      </c>
      <c r="G162" s="183" t="s">
        <v>796</v>
      </c>
      <c r="H162" s="184">
        <v>3</v>
      </c>
      <c r="I162" s="185"/>
      <c r="J162" s="186">
        <f t="shared" si="30"/>
        <v>0</v>
      </c>
      <c r="K162" s="182" t="s">
        <v>19</v>
      </c>
      <c r="L162" s="41"/>
      <c r="M162" s="187" t="s">
        <v>19</v>
      </c>
      <c r="N162" s="188" t="s">
        <v>45</v>
      </c>
      <c r="O162" s="66"/>
      <c r="P162" s="189">
        <f t="shared" si="31"/>
        <v>0</v>
      </c>
      <c r="Q162" s="189">
        <v>0</v>
      </c>
      <c r="R162" s="189">
        <f t="shared" si="32"/>
        <v>0</v>
      </c>
      <c r="S162" s="189">
        <v>0</v>
      </c>
      <c r="T162" s="190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150</v>
      </c>
      <c r="AT162" s="191" t="s">
        <v>145</v>
      </c>
      <c r="AU162" s="191" t="s">
        <v>83</v>
      </c>
      <c r="AY162" s="19" t="s">
        <v>142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9" t="s">
        <v>81</v>
      </c>
      <c r="BK162" s="192">
        <f t="shared" si="39"/>
        <v>0</v>
      </c>
      <c r="BL162" s="19" t="s">
        <v>150</v>
      </c>
      <c r="BM162" s="191" t="s">
        <v>712</v>
      </c>
    </row>
    <row r="163" spans="1:65" s="2" customFormat="1" ht="33" customHeight="1">
      <c r="A163" s="36"/>
      <c r="B163" s="37"/>
      <c r="C163" s="180" t="s">
        <v>445</v>
      </c>
      <c r="D163" s="180" t="s">
        <v>145</v>
      </c>
      <c r="E163" s="181" t="s">
        <v>900</v>
      </c>
      <c r="F163" s="182" t="s">
        <v>901</v>
      </c>
      <c r="G163" s="183" t="s">
        <v>796</v>
      </c>
      <c r="H163" s="184">
        <v>4</v>
      </c>
      <c r="I163" s="185"/>
      <c r="J163" s="186">
        <f t="shared" si="30"/>
        <v>0</v>
      </c>
      <c r="K163" s="182" t="s">
        <v>19</v>
      </c>
      <c r="L163" s="41"/>
      <c r="M163" s="187" t="s">
        <v>19</v>
      </c>
      <c r="N163" s="188" t="s">
        <v>45</v>
      </c>
      <c r="O163" s="66"/>
      <c r="P163" s="189">
        <f t="shared" si="31"/>
        <v>0</v>
      </c>
      <c r="Q163" s="189">
        <v>0</v>
      </c>
      <c r="R163" s="189">
        <f t="shared" si="32"/>
        <v>0</v>
      </c>
      <c r="S163" s="189">
        <v>0</v>
      </c>
      <c r="T163" s="190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150</v>
      </c>
      <c r="AT163" s="191" t="s">
        <v>145</v>
      </c>
      <c r="AU163" s="191" t="s">
        <v>83</v>
      </c>
      <c r="AY163" s="19" t="s">
        <v>142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9" t="s">
        <v>81</v>
      </c>
      <c r="BK163" s="192">
        <f t="shared" si="39"/>
        <v>0</v>
      </c>
      <c r="BL163" s="19" t="s">
        <v>150</v>
      </c>
      <c r="BM163" s="191" t="s">
        <v>724</v>
      </c>
    </row>
    <row r="164" spans="2:63" s="12" customFormat="1" ht="22.9" customHeight="1">
      <c r="B164" s="164"/>
      <c r="C164" s="165"/>
      <c r="D164" s="166" t="s">
        <v>73</v>
      </c>
      <c r="E164" s="178" t="s">
        <v>902</v>
      </c>
      <c r="F164" s="178" t="s">
        <v>903</v>
      </c>
      <c r="G164" s="165"/>
      <c r="H164" s="165"/>
      <c r="I164" s="168"/>
      <c r="J164" s="179">
        <f>BK164</f>
        <v>0</v>
      </c>
      <c r="K164" s="165"/>
      <c r="L164" s="170"/>
      <c r="M164" s="171"/>
      <c r="N164" s="172"/>
      <c r="O164" s="172"/>
      <c r="P164" s="173">
        <f>P165+P173+P193</f>
        <v>0</v>
      </c>
      <c r="Q164" s="172"/>
      <c r="R164" s="173">
        <f>R165+R173+R193</f>
        <v>0</v>
      </c>
      <c r="S164" s="172"/>
      <c r="T164" s="174">
        <f>T165+T173+T193</f>
        <v>0</v>
      </c>
      <c r="AR164" s="175" t="s">
        <v>81</v>
      </c>
      <c r="AT164" s="176" t="s">
        <v>73</v>
      </c>
      <c r="AU164" s="176" t="s">
        <v>81</v>
      </c>
      <c r="AY164" s="175" t="s">
        <v>142</v>
      </c>
      <c r="BK164" s="177">
        <f>BK165+BK173+BK193</f>
        <v>0</v>
      </c>
    </row>
    <row r="165" spans="2:63" s="12" customFormat="1" ht="20.85" customHeight="1">
      <c r="B165" s="164"/>
      <c r="C165" s="165"/>
      <c r="D165" s="166" t="s">
        <v>73</v>
      </c>
      <c r="E165" s="178" t="s">
        <v>904</v>
      </c>
      <c r="F165" s="178" t="s">
        <v>905</v>
      </c>
      <c r="G165" s="165"/>
      <c r="H165" s="165"/>
      <c r="I165" s="168"/>
      <c r="J165" s="179">
        <f>BK165</f>
        <v>0</v>
      </c>
      <c r="K165" s="165"/>
      <c r="L165" s="170"/>
      <c r="M165" s="171"/>
      <c r="N165" s="172"/>
      <c r="O165" s="172"/>
      <c r="P165" s="173">
        <f>SUM(P166:P172)</f>
        <v>0</v>
      </c>
      <c r="Q165" s="172"/>
      <c r="R165" s="173">
        <f>SUM(R166:R172)</f>
        <v>0</v>
      </c>
      <c r="S165" s="172"/>
      <c r="T165" s="174">
        <f>SUM(T166:T172)</f>
        <v>0</v>
      </c>
      <c r="AR165" s="175" t="s">
        <v>81</v>
      </c>
      <c r="AT165" s="176" t="s">
        <v>73</v>
      </c>
      <c r="AU165" s="176" t="s">
        <v>83</v>
      </c>
      <c r="AY165" s="175" t="s">
        <v>142</v>
      </c>
      <c r="BK165" s="177">
        <f>SUM(BK166:BK172)</f>
        <v>0</v>
      </c>
    </row>
    <row r="166" spans="1:65" s="2" customFormat="1" ht="16.5" customHeight="1">
      <c r="A166" s="36"/>
      <c r="B166" s="37"/>
      <c r="C166" s="180" t="s">
        <v>450</v>
      </c>
      <c r="D166" s="180" t="s">
        <v>145</v>
      </c>
      <c r="E166" s="181" t="s">
        <v>906</v>
      </c>
      <c r="F166" s="182" t="s">
        <v>907</v>
      </c>
      <c r="G166" s="183" t="s">
        <v>796</v>
      </c>
      <c r="H166" s="184">
        <v>3</v>
      </c>
      <c r="I166" s="185"/>
      <c r="J166" s="186">
        <f aca="true" t="shared" si="40" ref="J166:J172">ROUND(I166*H166,2)</f>
        <v>0</v>
      </c>
      <c r="K166" s="182" t="s">
        <v>19</v>
      </c>
      <c r="L166" s="41"/>
      <c r="M166" s="187" t="s">
        <v>19</v>
      </c>
      <c r="N166" s="188" t="s">
        <v>45</v>
      </c>
      <c r="O166" s="66"/>
      <c r="P166" s="189">
        <f aca="true" t="shared" si="41" ref="P166:P172">O166*H166</f>
        <v>0</v>
      </c>
      <c r="Q166" s="189">
        <v>0</v>
      </c>
      <c r="R166" s="189">
        <f aca="true" t="shared" si="42" ref="R166:R172">Q166*H166</f>
        <v>0</v>
      </c>
      <c r="S166" s="189">
        <v>0</v>
      </c>
      <c r="T166" s="190">
        <f aca="true" t="shared" si="43" ref="T166:T172"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150</v>
      </c>
      <c r="AT166" s="191" t="s">
        <v>145</v>
      </c>
      <c r="AU166" s="191" t="s">
        <v>160</v>
      </c>
      <c r="AY166" s="19" t="s">
        <v>142</v>
      </c>
      <c r="BE166" s="192">
        <f aca="true" t="shared" si="44" ref="BE166:BE172">IF(N166="základní",J166,0)</f>
        <v>0</v>
      </c>
      <c r="BF166" s="192">
        <f aca="true" t="shared" si="45" ref="BF166:BF172">IF(N166="snížená",J166,0)</f>
        <v>0</v>
      </c>
      <c r="BG166" s="192">
        <f aca="true" t="shared" si="46" ref="BG166:BG172">IF(N166="zákl. přenesená",J166,0)</f>
        <v>0</v>
      </c>
      <c r="BH166" s="192">
        <f aca="true" t="shared" si="47" ref="BH166:BH172">IF(N166="sníž. přenesená",J166,0)</f>
        <v>0</v>
      </c>
      <c r="BI166" s="192">
        <f aca="true" t="shared" si="48" ref="BI166:BI172">IF(N166="nulová",J166,0)</f>
        <v>0</v>
      </c>
      <c r="BJ166" s="19" t="s">
        <v>81</v>
      </c>
      <c r="BK166" s="192">
        <f aca="true" t="shared" si="49" ref="BK166:BK172">ROUND(I166*H166,2)</f>
        <v>0</v>
      </c>
      <c r="BL166" s="19" t="s">
        <v>150</v>
      </c>
      <c r="BM166" s="191" t="s">
        <v>734</v>
      </c>
    </row>
    <row r="167" spans="1:65" s="2" customFormat="1" ht="16.5" customHeight="1">
      <c r="A167" s="36"/>
      <c r="B167" s="37"/>
      <c r="C167" s="180" t="s">
        <v>457</v>
      </c>
      <c r="D167" s="180" t="s">
        <v>145</v>
      </c>
      <c r="E167" s="181" t="s">
        <v>908</v>
      </c>
      <c r="F167" s="182" t="s">
        <v>909</v>
      </c>
      <c r="G167" s="183" t="s">
        <v>796</v>
      </c>
      <c r="H167" s="184">
        <v>85</v>
      </c>
      <c r="I167" s="185"/>
      <c r="J167" s="186">
        <f t="shared" si="40"/>
        <v>0</v>
      </c>
      <c r="K167" s="182" t="s">
        <v>19</v>
      </c>
      <c r="L167" s="41"/>
      <c r="M167" s="187" t="s">
        <v>19</v>
      </c>
      <c r="N167" s="188" t="s">
        <v>45</v>
      </c>
      <c r="O167" s="66"/>
      <c r="P167" s="189">
        <f t="shared" si="41"/>
        <v>0</v>
      </c>
      <c r="Q167" s="189">
        <v>0</v>
      </c>
      <c r="R167" s="189">
        <f t="shared" si="42"/>
        <v>0</v>
      </c>
      <c r="S167" s="189">
        <v>0</v>
      </c>
      <c r="T167" s="190">
        <f t="shared" si="4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150</v>
      </c>
      <c r="AT167" s="191" t="s">
        <v>145</v>
      </c>
      <c r="AU167" s="191" t="s">
        <v>160</v>
      </c>
      <c r="AY167" s="19" t="s">
        <v>142</v>
      </c>
      <c r="BE167" s="192">
        <f t="shared" si="44"/>
        <v>0</v>
      </c>
      <c r="BF167" s="192">
        <f t="shared" si="45"/>
        <v>0</v>
      </c>
      <c r="BG167" s="192">
        <f t="shared" si="46"/>
        <v>0</v>
      </c>
      <c r="BH167" s="192">
        <f t="shared" si="47"/>
        <v>0</v>
      </c>
      <c r="BI167" s="192">
        <f t="shared" si="48"/>
        <v>0</v>
      </c>
      <c r="BJ167" s="19" t="s">
        <v>81</v>
      </c>
      <c r="BK167" s="192">
        <f t="shared" si="49"/>
        <v>0</v>
      </c>
      <c r="BL167" s="19" t="s">
        <v>150</v>
      </c>
      <c r="BM167" s="191" t="s">
        <v>756</v>
      </c>
    </row>
    <row r="168" spans="1:65" s="2" customFormat="1" ht="16.5" customHeight="1">
      <c r="A168" s="36"/>
      <c r="B168" s="37"/>
      <c r="C168" s="180" t="s">
        <v>462</v>
      </c>
      <c r="D168" s="180" t="s">
        <v>145</v>
      </c>
      <c r="E168" s="181" t="s">
        <v>910</v>
      </c>
      <c r="F168" s="182" t="s">
        <v>911</v>
      </c>
      <c r="G168" s="183" t="s">
        <v>796</v>
      </c>
      <c r="H168" s="184">
        <v>16</v>
      </c>
      <c r="I168" s="185"/>
      <c r="J168" s="186">
        <f t="shared" si="40"/>
        <v>0</v>
      </c>
      <c r="K168" s="182" t="s">
        <v>19</v>
      </c>
      <c r="L168" s="41"/>
      <c r="M168" s="187" t="s">
        <v>19</v>
      </c>
      <c r="N168" s="188" t="s">
        <v>45</v>
      </c>
      <c r="O168" s="66"/>
      <c r="P168" s="189">
        <f t="shared" si="41"/>
        <v>0</v>
      </c>
      <c r="Q168" s="189">
        <v>0</v>
      </c>
      <c r="R168" s="189">
        <f t="shared" si="42"/>
        <v>0</v>
      </c>
      <c r="S168" s="189">
        <v>0</v>
      </c>
      <c r="T168" s="190">
        <f t="shared" si="4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150</v>
      </c>
      <c r="AT168" s="191" t="s">
        <v>145</v>
      </c>
      <c r="AU168" s="191" t="s">
        <v>160</v>
      </c>
      <c r="AY168" s="19" t="s">
        <v>142</v>
      </c>
      <c r="BE168" s="192">
        <f t="shared" si="44"/>
        <v>0</v>
      </c>
      <c r="BF168" s="192">
        <f t="shared" si="45"/>
        <v>0</v>
      </c>
      <c r="BG168" s="192">
        <f t="shared" si="46"/>
        <v>0</v>
      </c>
      <c r="BH168" s="192">
        <f t="shared" si="47"/>
        <v>0</v>
      </c>
      <c r="BI168" s="192">
        <f t="shared" si="48"/>
        <v>0</v>
      </c>
      <c r="BJ168" s="19" t="s">
        <v>81</v>
      </c>
      <c r="BK168" s="192">
        <f t="shared" si="49"/>
        <v>0</v>
      </c>
      <c r="BL168" s="19" t="s">
        <v>150</v>
      </c>
      <c r="BM168" s="191" t="s">
        <v>912</v>
      </c>
    </row>
    <row r="169" spans="1:65" s="2" customFormat="1" ht="16.5" customHeight="1">
      <c r="A169" s="36"/>
      <c r="B169" s="37"/>
      <c r="C169" s="180" t="s">
        <v>472</v>
      </c>
      <c r="D169" s="180" t="s">
        <v>145</v>
      </c>
      <c r="E169" s="181" t="s">
        <v>913</v>
      </c>
      <c r="F169" s="182" t="s">
        <v>914</v>
      </c>
      <c r="G169" s="183" t="s">
        <v>796</v>
      </c>
      <c r="H169" s="184">
        <v>2</v>
      </c>
      <c r="I169" s="185"/>
      <c r="J169" s="186">
        <f t="shared" si="40"/>
        <v>0</v>
      </c>
      <c r="K169" s="182" t="s">
        <v>19</v>
      </c>
      <c r="L169" s="41"/>
      <c r="M169" s="187" t="s">
        <v>19</v>
      </c>
      <c r="N169" s="188" t="s">
        <v>45</v>
      </c>
      <c r="O169" s="66"/>
      <c r="P169" s="189">
        <f t="shared" si="41"/>
        <v>0</v>
      </c>
      <c r="Q169" s="189">
        <v>0</v>
      </c>
      <c r="R169" s="189">
        <f t="shared" si="42"/>
        <v>0</v>
      </c>
      <c r="S169" s="189">
        <v>0</v>
      </c>
      <c r="T169" s="190">
        <f t="shared" si="4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150</v>
      </c>
      <c r="AT169" s="191" t="s">
        <v>145</v>
      </c>
      <c r="AU169" s="191" t="s">
        <v>160</v>
      </c>
      <c r="AY169" s="19" t="s">
        <v>142</v>
      </c>
      <c r="BE169" s="192">
        <f t="shared" si="44"/>
        <v>0</v>
      </c>
      <c r="BF169" s="192">
        <f t="shared" si="45"/>
        <v>0</v>
      </c>
      <c r="BG169" s="192">
        <f t="shared" si="46"/>
        <v>0</v>
      </c>
      <c r="BH169" s="192">
        <f t="shared" si="47"/>
        <v>0</v>
      </c>
      <c r="BI169" s="192">
        <f t="shared" si="48"/>
        <v>0</v>
      </c>
      <c r="BJ169" s="19" t="s">
        <v>81</v>
      </c>
      <c r="BK169" s="192">
        <f t="shared" si="49"/>
        <v>0</v>
      </c>
      <c r="BL169" s="19" t="s">
        <v>150</v>
      </c>
      <c r="BM169" s="191" t="s">
        <v>915</v>
      </c>
    </row>
    <row r="170" spans="1:65" s="2" customFormat="1" ht="16.5" customHeight="1">
      <c r="A170" s="36"/>
      <c r="B170" s="37"/>
      <c r="C170" s="180" t="s">
        <v>477</v>
      </c>
      <c r="D170" s="180" t="s">
        <v>145</v>
      </c>
      <c r="E170" s="181" t="s">
        <v>916</v>
      </c>
      <c r="F170" s="182" t="s">
        <v>917</v>
      </c>
      <c r="G170" s="183" t="s">
        <v>918</v>
      </c>
      <c r="H170" s="184">
        <v>1</v>
      </c>
      <c r="I170" s="185"/>
      <c r="J170" s="186">
        <f t="shared" si="40"/>
        <v>0</v>
      </c>
      <c r="K170" s="182" t="s">
        <v>19</v>
      </c>
      <c r="L170" s="41"/>
      <c r="M170" s="187" t="s">
        <v>19</v>
      </c>
      <c r="N170" s="188" t="s">
        <v>45</v>
      </c>
      <c r="O170" s="66"/>
      <c r="P170" s="189">
        <f t="shared" si="41"/>
        <v>0</v>
      </c>
      <c r="Q170" s="189">
        <v>0</v>
      </c>
      <c r="R170" s="189">
        <f t="shared" si="42"/>
        <v>0</v>
      </c>
      <c r="S170" s="189">
        <v>0</v>
      </c>
      <c r="T170" s="190">
        <f t="shared" si="4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150</v>
      </c>
      <c r="AT170" s="191" t="s">
        <v>145</v>
      </c>
      <c r="AU170" s="191" t="s">
        <v>160</v>
      </c>
      <c r="AY170" s="19" t="s">
        <v>142</v>
      </c>
      <c r="BE170" s="192">
        <f t="shared" si="44"/>
        <v>0</v>
      </c>
      <c r="BF170" s="192">
        <f t="shared" si="45"/>
        <v>0</v>
      </c>
      <c r="BG170" s="192">
        <f t="shared" si="46"/>
        <v>0</v>
      </c>
      <c r="BH170" s="192">
        <f t="shared" si="47"/>
        <v>0</v>
      </c>
      <c r="BI170" s="192">
        <f t="shared" si="48"/>
        <v>0</v>
      </c>
      <c r="BJ170" s="19" t="s">
        <v>81</v>
      </c>
      <c r="BK170" s="192">
        <f t="shared" si="49"/>
        <v>0</v>
      </c>
      <c r="BL170" s="19" t="s">
        <v>150</v>
      </c>
      <c r="BM170" s="191" t="s">
        <v>919</v>
      </c>
    </row>
    <row r="171" spans="1:65" s="2" customFormat="1" ht="16.5" customHeight="1">
      <c r="A171" s="36"/>
      <c r="B171" s="37"/>
      <c r="C171" s="180" t="s">
        <v>482</v>
      </c>
      <c r="D171" s="180" t="s">
        <v>145</v>
      </c>
      <c r="E171" s="181" t="s">
        <v>920</v>
      </c>
      <c r="F171" s="182" t="s">
        <v>921</v>
      </c>
      <c r="G171" s="183" t="s">
        <v>796</v>
      </c>
      <c r="H171" s="184">
        <v>56</v>
      </c>
      <c r="I171" s="185"/>
      <c r="J171" s="186">
        <f t="shared" si="40"/>
        <v>0</v>
      </c>
      <c r="K171" s="182" t="s">
        <v>19</v>
      </c>
      <c r="L171" s="41"/>
      <c r="M171" s="187" t="s">
        <v>19</v>
      </c>
      <c r="N171" s="188" t="s">
        <v>45</v>
      </c>
      <c r="O171" s="66"/>
      <c r="P171" s="189">
        <f t="shared" si="41"/>
        <v>0</v>
      </c>
      <c r="Q171" s="189">
        <v>0</v>
      </c>
      <c r="R171" s="189">
        <f t="shared" si="42"/>
        <v>0</v>
      </c>
      <c r="S171" s="189">
        <v>0</v>
      </c>
      <c r="T171" s="190">
        <f t="shared" si="4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150</v>
      </c>
      <c r="AT171" s="191" t="s">
        <v>145</v>
      </c>
      <c r="AU171" s="191" t="s">
        <v>160</v>
      </c>
      <c r="AY171" s="19" t="s">
        <v>142</v>
      </c>
      <c r="BE171" s="192">
        <f t="shared" si="44"/>
        <v>0</v>
      </c>
      <c r="BF171" s="192">
        <f t="shared" si="45"/>
        <v>0</v>
      </c>
      <c r="BG171" s="192">
        <f t="shared" si="46"/>
        <v>0</v>
      </c>
      <c r="BH171" s="192">
        <f t="shared" si="47"/>
        <v>0</v>
      </c>
      <c r="BI171" s="192">
        <f t="shared" si="48"/>
        <v>0</v>
      </c>
      <c r="BJ171" s="19" t="s">
        <v>81</v>
      </c>
      <c r="BK171" s="192">
        <f t="shared" si="49"/>
        <v>0</v>
      </c>
      <c r="BL171" s="19" t="s">
        <v>150</v>
      </c>
      <c r="BM171" s="191" t="s">
        <v>922</v>
      </c>
    </row>
    <row r="172" spans="1:65" s="2" customFormat="1" ht="16.5" customHeight="1">
      <c r="A172" s="36"/>
      <c r="B172" s="37"/>
      <c r="C172" s="180" t="s">
        <v>488</v>
      </c>
      <c r="D172" s="180" t="s">
        <v>145</v>
      </c>
      <c r="E172" s="181" t="s">
        <v>923</v>
      </c>
      <c r="F172" s="182" t="s">
        <v>924</v>
      </c>
      <c r="G172" s="183" t="s">
        <v>925</v>
      </c>
      <c r="H172" s="184">
        <v>40</v>
      </c>
      <c r="I172" s="185"/>
      <c r="J172" s="186">
        <f t="shared" si="40"/>
        <v>0</v>
      </c>
      <c r="K172" s="182" t="s">
        <v>19</v>
      </c>
      <c r="L172" s="41"/>
      <c r="M172" s="187" t="s">
        <v>19</v>
      </c>
      <c r="N172" s="188" t="s">
        <v>45</v>
      </c>
      <c r="O172" s="66"/>
      <c r="P172" s="189">
        <f t="shared" si="41"/>
        <v>0</v>
      </c>
      <c r="Q172" s="189">
        <v>0</v>
      </c>
      <c r="R172" s="189">
        <f t="shared" si="42"/>
        <v>0</v>
      </c>
      <c r="S172" s="189">
        <v>0</v>
      </c>
      <c r="T172" s="190">
        <f t="shared" si="4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150</v>
      </c>
      <c r="AT172" s="191" t="s">
        <v>145</v>
      </c>
      <c r="AU172" s="191" t="s">
        <v>160</v>
      </c>
      <c r="AY172" s="19" t="s">
        <v>142</v>
      </c>
      <c r="BE172" s="192">
        <f t="shared" si="44"/>
        <v>0</v>
      </c>
      <c r="BF172" s="192">
        <f t="shared" si="45"/>
        <v>0</v>
      </c>
      <c r="BG172" s="192">
        <f t="shared" si="46"/>
        <v>0</v>
      </c>
      <c r="BH172" s="192">
        <f t="shared" si="47"/>
        <v>0</v>
      </c>
      <c r="BI172" s="192">
        <f t="shared" si="48"/>
        <v>0</v>
      </c>
      <c r="BJ172" s="19" t="s">
        <v>81</v>
      </c>
      <c r="BK172" s="192">
        <f t="shared" si="49"/>
        <v>0</v>
      </c>
      <c r="BL172" s="19" t="s">
        <v>150</v>
      </c>
      <c r="BM172" s="191" t="s">
        <v>926</v>
      </c>
    </row>
    <row r="173" spans="2:63" s="12" customFormat="1" ht="20.85" customHeight="1">
      <c r="B173" s="164"/>
      <c r="C173" s="165"/>
      <c r="D173" s="166" t="s">
        <v>73</v>
      </c>
      <c r="E173" s="178" t="s">
        <v>927</v>
      </c>
      <c r="F173" s="178" t="s">
        <v>928</v>
      </c>
      <c r="G173" s="165"/>
      <c r="H173" s="165"/>
      <c r="I173" s="168"/>
      <c r="J173" s="179">
        <f>BK173</f>
        <v>0</v>
      </c>
      <c r="K173" s="165"/>
      <c r="L173" s="170"/>
      <c r="M173" s="171"/>
      <c r="N173" s="172"/>
      <c r="O173" s="172"/>
      <c r="P173" s="173">
        <f>SUM(P174:P192)</f>
        <v>0</v>
      </c>
      <c r="Q173" s="172"/>
      <c r="R173" s="173">
        <f>SUM(R174:R192)</f>
        <v>0</v>
      </c>
      <c r="S173" s="172"/>
      <c r="T173" s="174">
        <f>SUM(T174:T192)</f>
        <v>0</v>
      </c>
      <c r="AR173" s="175" t="s">
        <v>81</v>
      </c>
      <c r="AT173" s="176" t="s">
        <v>73</v>
      </c>
      <c r="AU173" s="176" t="s">
        <v>83</v>
      </c>
      <c r="AY173" s="175" t="s">
        <v>142</v>
      </c>
      <c r="BK173" s="177">
        <f>SUM(BK174:BK192)</f>
        <v>0</v>
      </c>
    </row>
    <row r="174" spans="1:65" s="2" customFormat="1" ht="16.5" customHeight="1">
      <c r="A174" s="36"/>
      <c r="B174" s="37"/>
      <c r="C174" s="180" t="s">
        <v>492</v>
      </c>
      <c r="D174" s="180" t="s">
        <v>145</v>
      </c>
      <c r="E174" s="181" t="s">
        <v>929</v>
      </c>
      <c r="F174" s="182" t="s">
        <v>930</v>
      </c>
      <c r="G174" s="183" t="s">
        <v>796</v>
      </c>
      <c r="H174" s="184">
        <v>3</v>
      </c>
      <c r="I174" s="185"/>
      <c r="J174" s="186">
        <f aca="true" t="shared" si="50" ref="J174:J192">ROUND(I174*H174,2)</f>
        <v>0</v>
      </c>
      <c r="K174" s="182" t="s">
        <v>19</v>
      </c>
      <c r="L174" s="41"/>
      <c r="M174" s="187" t="s">
        <v>19</v>
      </c>
      <c r="N174" s="188" t="s">
        <v>45</v>
      </c>
      <c r="O174" s="66"/>
      <c r="P174" s="189">
        <f aca="true" t="shared" si="51" ref="P174:P192">O174*H174</f>
        <v>0</v>
      </c>
      <c r="Q174" s="189">
        <v>0</v>
      </c>
      <c r="R174" s="189">
        <f aca="true" t="shared" si="52" ref="R174:R192">Q174*H174</f>
        <v>0</v>
      </c>
      <c r="S174" s="189">
        <v>0</v>
      </c>
      <c r="T174" s="190">
        <f aca="true" t="shared" si="53" ref="T174:T192"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150</v>
      </c>
      <c r="AT174" s="191" t="s">
        <v>145</v>
      </c>
      <c r="AU174" s="191" t="s">
        <v>160</v>
      </c>
      <c r="AY174" s="19" t="s">
        <v>142</v>
      </c>
      <c r="BE174" s="192">
        <f aca="true" t="shared" si="54" ref="BE174:BE192">IF(N174="základní",J174,0)</f>
        <v>0</v>
      </c>
      <c r="BF174" s="192">
        <f aca="true" t="shared" si="55" ref="BF174:BF192">IF(N174="snížená",J174,0)</f>
        <v>0</v>
      </c>
      <c r="BG174" s="192">
        <f aca="true" t="shared" si="56" ref="BG174:BG192">IF(N174="zákl. přenesená",J174,0)</f>
        <v>0</v>
      </c>
      <c r="BH174" s="192">
        <f aca="true" t="shared" si="57" ref="BH174:BH192">IF(N174="sníž. přenesená",J174,0)</f>
        <v>0</v>
      </c>
      <c r="BI174" s="192">
        <f aca="true" t="shared" si="58" ref="BI174:BI192">IF(N174="nulová",J174,0)</f>
        <v>0</v>
      </c>
      <c r="BJ174" s="19" t="s">
        <v>81</v>
      </c>
      <c r="BK174" s="192">
        <f aca="true" t="shared" si="59" ref="BK174:BK192">ROUND(I174*H174,2)</f>
        <v>0</v>
      </c>
      <c r="BL174" s="19" t="s">
        <v>150</v>
      </c>
      <c r="BM174" s="191" t="s">
        <v>931</v>
      </c>
    </row>
    <row r="175" spans="1:65" s="2" customFormat="1" ht="21.75" customHeight="1">
      <c r="A175" s="36"/>
      <c r="B175" s="37"/>
      <c r="C175" s="180" t="s">
        <v>497</v>
      </c>
      <c r="D175" s="180" t="s">
        <v>145</v>
      </c>
      <c r="E175" s="181" t="s">
        <v>932</v>
      </c>
      <c r="F175" s="182" t="s">
        <v>933</v>
      </c>
      <c r="G175" s="183" t="s">
        <v>320</v>
      </c>
      <c r="H175" s="184">
        <v>120</v>
      </c>
      <c r="I175" s="185"/>
      <c r="J175" s="186">
        <f t="shared" si="50"/>
        <v>0</v>
      </c>
      <c r="K175" s="182" t="s">
        <v>19</v>
      </c>
      <c r="L175" s="41"/>
      <c r="M175" s="187" t="s">
        <v>19</v>
      </c>
      <c r="N175" s="188" t="s">
        <v>45</v>
      </c>
      <c r="O175" s="66"/>
      <c r="P175" s="189">
        <f t="shared" si="51"/>
        <v>0</v>
      </c>
      <c r="Q175" s="189">
        <v>0</v>
      </c>
      <c r="R175" s="189">
        <f t="shared" si="52"/>
        <v>0</v>
      </c>
      <c r="S175" s="189">
        <v>0</v>
      </c>
      <c r="T175" s="190">
        <f t="shared" si="5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150</v>
      </c>
      <c r="AT175" s="191" t="s">
        <v>145</v>
      </c>
      <c r="AU175" s="191" t="s">
        <v>160</v>
      </c>
      <c r="AY175" s="19" t="s">
        <v>142</v>
      </c>
      <c r="BE175" s="192">
        <f t="shared" si="54"/>
        <v>0</v>
      </c>
      <c r="BF175" s="192">
        <f t="shared" si="55"/>
        <v>0</v>
      </c>
      <c r="BG175" s="192">
        <f t="shared" si="56"/>
        <v>0</v>
      </c>
      <c r="BH175" s="192">
        <f t="shared" si="57"/>
        <v>0</v>
      </c>
      <c r="BI175" s="192">
        <f t="shared" si="58"/>
        <v>0</v>
      </c>
      <c r="BJ175" s="19" t="s">
        <v>81</v>
      </c>
      <c r="BK175" s="192">
        <f t="shared" si="59"/>
        <v>0</v>
      </c>
      <c r="BL175" s="19" t="s">
        <v>150</v>
      </c>
      <c r="BM175" s="191" t="s">
        <v>934</v>
      </c>
    </row>
    <row r="176" spans="1:65" s="2" customFormat="1" ht="21.75" customHeight="1">
      <c r="A176" s="36"/>
      <c r="B176" s="37"/>
      <c r="C176" s="180" t="s">
        <v>504</v>
      </c>
      <c r="D176" s="180" t="s">
        <v>145</v>
      </c>
      <c r="E176" s="181" t="s">
        <v>935</v>
      </c>
      <c r="F176" s="182" t="s">
        <v>936</v>
      </c>
      <c r="G176" s="183" t="s">
        <v>320</v>
      </c>
      <c r="H176" s="184">
        <v>420</v>
      </c>
      <c r="I176" s="185"/>
      <c r="J176" s="186">
        <f t="shared" si="50"/>
        <v>0</v>
      </c>
      <c r="K176" s="182" t="s">
        <v>19</v>
      </c>
      <c r="L176" s="41"/>
      <c r="M176" s="187" t="s">
        <v>19</v>
      </c>
      <c r="N176" s="188" t="s">
        <v>45</v>
      </c>
      <c r="O176" s="66"/>
      <c r="P176" s="189">
        <f t="shared" si="51"/>
        <v>0</v>
      </c>
      <c r="Q176" s="189">
        <v>0</v>
      </c>
      <c r="R176" s="189">
        <f t="shared" si="52"/>
        <v>0</v>
      </c>
      <c r="S176" s="189">
        <v>0</v>
      </c>
      <c r="T176" s="190">
        <f t="shared" si="5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150</v>
      </c>
      <c r="AT176" s="191" t="s">
        <v>145</v>
      </c>
      <c r="AU176" s="191" t="s">
        <v>160</v>
      </c>
      <c r="AY176" s="19" t="s">
        <v>142</v>
      </c>
      <c r="BE176" s="192">
        <f t="shared" si="54"/>
        <v>0</v>
      </c>
      <c r="BF176" s="192">
        <f t="shared" si="55"/>
        <v>0</v>
      </c>
      <c r="BG176" s="192">
        <f t="shared" si="56"/>
        <v>0</v>
      </c>
      <c r="BH176" s="192">
        <f t="shared" si="57"/>
        <v>0</v>
      </c>
      <c r="BI176" s="192">
        <f t="shared" si="58"/>
        <v>0</v>
      </c>
      <c r="BJ176" s="19" t="s">
        <v>81</v>
      </c>
      <c r="BK176" s="192">
        <f t="shared" si="59"/>
        <v>0</v>
      </c>
      <c r="BL176" s="19" t="s">
        <v>150</v>
      </c>
      <c r="BM176" s="191" t="s">
        <v>937</v>
      </c>
    </row>
    <row r="177" spans="1:65" s="2" customFormat="1" ht="21.75" customHeight="1">
      <c r="A177" s="36"/>
      <c r="B177" s="37"/>
      <c r="C177" s="180" t="s">
        <v>511</v>
      </c>
      <c r="D177" s="180" t="s">
        <v>145</v>
      </c>
      <c r="E177" s="181" t="s">
        <v>938</v>
      </c>
      <c r="F177" s="182" t="s">
        <v>939</v>
      </c>
      <c r="G177" s="183" t="s">
        <v>320</v>
      </c>
      <c r="H177" s="184">
        <v>890</v>
      </c>
      <c r="I177" s="185"/>
      <c r="J177" s="186">
        <f t="shared" si="50"/>
        <v>0</v>
      </c>
      <c r="K177" s="182" t="s">
        <v>19</v>
      </c>
      <c r="L177" s="41"/>
      <c r="M177" s="187" t="s">
        <v>19</v>
      </c>
      <c r="N177" s="188" t="s">
        <v>45</v>
      </c>
      <c r="O177" s="66"/>
      <c r="P177" s="189">
        <f t="shared" si="51"/>
        <v>0</v>
      </c>
      <c r="Q177" s="189">
        <v>0</v>
      </c>
      <c r="R177" s="189">
        <f t="shared" si="52"/>
        <v>0</v>
      </c>
      <c r="S177" s="189">
        <v>0</v>
      </c>
      <c r="T177" s="190">
        <f t="shared" si="5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150</v>
      </c>
      <c r="AT177" s="191" t="s">
        <v>145</v>
      </c>
      <c r="AU177" s="191" t="s">
        <v>160</v>
      </c>
      <c r="AY177" s="19" t="s">
        <v>142</v>
      </c>
      <c r="BE177" s="192">
        <f t="shared" si="54"/>
        <v>0</v>
      </c>
      <c r="BF177" s="192">
        <f t="shared" si="55"/>
        <v>0</v>
      </c>
      <c r="BG177" s="192">
        <f t="shared" si="56"/>
        <v>0</v>
      </c>
      <c r="BH177" s="192">
        <f t="shared" si="57"/>
        <v>0</v>
      </c>
      <c r="BI177" s="192">
        <f t="shared" si="58"/>
        <v>0</v>
      </c>
      <c r="BJ177" s="19" t="s">
        <v>81</v>
      </c>
      <c r="BK177" s="192">
        <f t="shared" si="59"/>
        <v>0</v>
      </c>
      <c r="BL177" s="19" t="s">
        <v>150</v>
      </c>
      <c r="BM177" s="191" t="s">
        <v>940</v>
      </c>
    </row>
    <row r="178" spans="1:65" s="2" customFormat="1" ht="21.75" customHeight="1">
      <c r="A178" s="36"/>
      <c r="B178" s="37"/>
      <c r="C178" s="180" t="s">
        <v>516</v>
      </c>
      <c r="D178" s="180" t="s">
        <v>145</v>
      </c>
      <c r="E178" s="181" t="s">
        <v>941</v>
      </c>
      <c r="F178" s="182" t="s">
        <v>942</v>
      </c>
      <c r="G178" s="183" t="s">
        <v>320</v>
      </c>
      <c r="H178" s="184">
        <v>970</v>
      </c>
      <c r="I178" s="185"/>
      <c r="J178" s="186">
        <f t="shared" si="50"/>
        <v>0</v>
      </c>
      <c r="K178" s="182" t="s">
        <v>19</v>
      </c>
      <c r="L178" s="41"/>
      <c r="M178" s="187" t="s">
        <v>19</v>
      </c>
      <c r="N178" s="188" t="s">
        <v>45</v>
      </c>
      <c r="O178" s="66"/>
      <c r="P178" s="189">
        <f t="shared" si="51"/>
        <v>0</v>
      </c>
      <c r="Q178" s="189">
        <v>0</v>
      </c>
      <c r="R178" s="189">
        <f t="shared" si="52"/>
        <v>0</v>
      </c>
      <c r="S178" s="189">
        <v>0</v>
      </c>
      <c r="T178" s="190">
        <f t="shared" si="5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150</v>
      </c>
      <c r="AT178" s="191" t="s">
        <v>145</v>
      </c>
      <c r="AU178" s="191" t="s">
        <v>160</v>
      </c>
      <c r="AY178" s="19" t="s">
        <v>142</v>
      </c>
      <c r="BE178" s="192">
        <f t="shared" si="54"/>
        <v>0</v>
      </c>
      <c r="BF178" s="192">
        <f t="shared" si="55"/>
        <v>0</v>
      </c>
      <c r="BG178" s="192">
        <f t="shared" si="56"/>
        <v>0</v>
      </c>
      <c r="BH178" s="192">
        <f t="shared" si="57"/>
        <v>0</v>
      </c>
      <c r="BI178" s="192">
        <f t="shared" si="58"/>
        <v>0</v>
      </c>
      <c r="BJ178" s="19" t="s">
        <v>81</v>
      </c>
      <c r="BK178" s="192">
        <f t="shared" si="59"/>
        <v>0</v>
      </c>
      <c r="BL178" s="19" t="s">
        <v>150</v>
      </c>
      <c r="BM178" s="191" t="s">
        <v>943</v>
      </c>
    </row>
    <row r="179" spans="1:65" s="2" customFormat="1" ht="24.2" customHeight="1">
      <c r="A179" s="36"/>
      <c r="B179" s="37"/>
      <c r="C179" s="180" t="s">
        <v>520</v>
      </c>
      <c r="D179" s="180" t="s">
        <v>145</v>
      </c>
      <c r="E179" s="181" t="s">
        <v>944</v>
      </c>
      <c r="F179" s="182" t="s">
        <v>945</v>
      </c>
      <c r="G179" s="183" t="s">
        <v>320</v>
      </c>
      <c r="H179" s="184">
        <v>75</v>
      </c>
      <c r="I179" s="185"/>
      <c r="J179" s="186">
        <f t="shared" si="50"/>
        <v>0</v>
      </c>
      <c r="K179" s="182" t="s">
        <v>19</v>
      </c>
      <c r="L179" s="41"/>
      <c r="M179" s="187" t="s">
        <v>19</v>
      </c>
      <c r="N179" s="188" t="s">
        <v>45</v>
      </c>
      <c r="O179" s="66"/>
      <c r="P179" s="189">
        <f t="shared" si="51"/>
        <v>0</v>
      </c>
      <c r="Q179" s="189">
        <v>0</v>
      </c>
      <c r="R179" s="189">
        <f t="shared" si="52"/>
        <v>0</v>
      </c>
      <c r="S179" s="189">
        <v>0</v>
      </c>
      <c r="T179" s="190">
        <f t="shared" si="5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150</v>
      </c>
      <c r="AT179" s="191" t="s">
        <v>145</v>
      </c>
      <c r="AU179" s="191" t="s">
        <v>160</v>
      </c>
      <c r="AY179" s="19" t="s">
        <v>142</v>
      </c>
      <c r="BE179" s="192">
        <f t="shared" si="54"/>
        <v>0</v>
      </c>
      <c r="BF179" s="192">
        <f t="shared" si="55"/>
        <v>0</v>
      </c>
      <c r="BG179" s="192">
        <f t="shared" si="56"/>
        <v>0</v>
      </c>
      <c r="BH179" s="192">
        <f t="shared" si="57"/>
        <v>0</v>
      </c>
      <c r="BI179" s="192">
        <f t="shared" si="58"/>
        <v>0</v>
      </c>
      <c r="BJ179" s="19" t="s">
        <v>81</v>
      </c>
      <c r="BK179" s="192">
        <f t="shared" si="59"/>
        <v>0</v>
      </c>
      <c r="BL179" s="19" t="s">
        <v>150</v>
      </c>
      <c r="BM179" s="191" t="s">
        <v>946</v>
      </c>
    </row>
    <row r="180" spans="1:65" s="2" customFormat="1" ht="24.2" customHeight="1">
      <c r="A180" s="36"/>
      <c r="B180" s="37"/>
      <c r="C180" s="180" t="s">
        <v>525</v>
      </c>
      <c r="D180" s="180" t="s">
        <v>145</v>
      </c>
      <c r="E180" s="181" t="s">
        <v>947</v>
      </c>
      <c r="F180" s="182" t="s">
        <v>948</v>
      </c>
      <c r="G180" s="183" t="s">
        <v>320</v>
      </c>
      <c r="H180" s="184">
        <v>10</v>
      </c>
      <c r="I180" s="185"/>
      <c r="J180" s="186">
        <f t="shared" si="50"/>
        <v>0</v>
      </c>
      <c r="K180" s="182" t="s">
        <v>19</v>
      </c>
      <c r="L180" s="41"/>
      <c r="M180" s="187" t="s">
        <v>19</v>
      </c>
      <c r="N180" s="188" t="s">
        <v>45</v>
      </c>
      <c r="O180" s="66"/>
      <c r="P180" s="189">
        <f t="shared" si="51"/>
        <v>0</v>
      </c>
      <c r="Q180" s="189">
        <v>0</v>
      </c>
      <c r="R180" s="189">
        <f t="shared" si="52"/>
        <v>0</v>
      </c>
      <c r="S180" s="189">
        <v>0</v>
      </c>
      <c r="T180" s="190">
        <f t="shared" si="5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150</v>
      </c>
      <c r="AT180" s="191" t="s">
        <v>145</v>
      </c>
      <c r="AU180" s="191" t="s">
        <v>160</v>
      </c>
      <c r="AY180" s="19" t="s">
        <v>142</v>
      </c>
      <c r="BE180" s="192">
        <f t="shared" si="54"/>
        <v>0</v>
      </c>
      <c r="BF180" s="192">
        <f t="shared" si="55"/>
        <v>0</v>
      </c>
      <c r="BG180" s="192">
        <f t="shared" si="56"/>
        <v>0</v>
      </c>
      <c r="BH180" s="192">
        <f t="shared" si="57"/>
        <v>0</v>
      </c>
      <c r="BI180" s="192">
        <f t="shared" si="58"/>
        <v>0</v>
      </c>
      <c r="BJ180" s="19" t="s">
        <v>81</v>
      </c>
      <c r="BK180" s="192">
        <f t="shared" si="59"/>
        <v>0</v>
      </c>
      <c r="BL180" s="19" t="s">
        <v>150</v>
      </c>
      <c r="BM180" s="191" t="s">
        <v>949</v>
      </c>
    </row>
    <row r="181" spans="1:65" s="2" customFormat="1" ht="24.2" customHeight="1">
      <c r="A181" s="36"/>
      <c r="B181" s="37"/>
      <c r="C181" s="180" t="s">
        <v>532</v>
      </c>
      <c r="D181" s="180" t="s">
        <v>145</v>
      </c>
      <c r="E181" s="181" t="s">
        <v>950</v>
      </c>
      <c r="F181" s="182" t="s">
        <v>951</v>
      </c>
      <c r="G181" s="183" t="s">
        <v>796</v>
      </c>
      <c r="H181" s="184">
        <v>8</v>
      </c>
      <c r="I181" s="185"/>
      <c r="J181" s="186">
        <f t="shared" si="50"/>
        <v>0</v>
      </c>
      <c r="K181" s="182" t="s">
        <v>19</v>
      </c>
      <c r="L181" s="41"/>
      <c r="M181" s="187" t="s">
        <v>19</v>
      </c>
      <c r="N181" s="188" t="s">
        <v>45</v>
      </c>
      <c r="O181" s="66"/>
      <c r="P181" s="189">
        <f t="shared" si="51"/>
        <v>0</v>
      </c>
      <c r="Q181" s="189">
        <v>0</v>
      </c>
      <c r="R181" s="189">
        <f t="shared" si="52"/>
        <v>0</v>
      </c>
      <c r="S181" s="189">
        <v>0</v>
      </c>
      <c r="T181" s="190">
        <f t="shared" si="5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150</v>
      </c>
      <c r="AT181" s="191" t="s">
        <v>145</v>
      </c>
      <c r="AU181" s="191" t="s">
        <v>160</v>
      </c>
      <c r="AY181" s="19" t="s">
        <v>142</v>
      </c>
      <c r="BE181" s="192">
        <f t="shared" si="54"/>
        <v>0</v>
      </c>
      <c r="BF181" s="192">
        <f t="shared" si="55"/>
        <v>0</v>
      </c>
      <c r="BG181" s="192">
        <f t="shared" si="56"/>
        <v>0</v>
      </c>
      <c r="BH181" s="192">
        <f t="shared" si="57"/>
        <v>0</v>
      </c>
      <c r="BI181" s="192">
        <f t="shared" si="58"/>
        <v>0</v>
      </c>
      <c r="BJ181" s="19" t="s">
        <v>81</v>
      </c>
      <c r="BK181" s="192">
        <f t="shared" si="59"/>
        <v>0</v>
      </c>
      <c r="BL181" s="19" t="s">
        <v>150</v>
      </c>
      <c r="BM181" s="191" t="s">
        <v>952</v>
      </c>
    </row>
    <row r="182" spans="1:65" s="2" customFormat="1" ht="24.2" customHeight="1">
      <c r="A182" s="36"/>
      <c r="B182" s="37"/>
      <c r="C182" s="180" t="s">
        <v>537</v>
      </c>
      <c r="D182" s="180" t="s">
        <v>145</v>
      </c>
      <c r="E182" s="181" t="s">
        <v>953</v>
      </c>
      <c r="F182" s="182" t="s">
        <v>954</v>
      </c>
      <c r="G182" s="183" t="s">
        <v>796</v>
      </c>
      <c r="H182" s="184">
        <v>54</v>
      </c>
      <c r="I182" s="185"/>
      <c r="J182" s="186">
        <f t="shared" si="50"/>
        <v>0</v>
      </c>
      <c r="K182" s="182" t="s">
        <v>19</v>
      </c>
      <c r="L182" s="41"/>
      <c r="M182" s="187" t="s">
        <v>19</v>
      </c>
      <c r="N182" s="188" t="s">
        <v>45</v>
      </c>
      <c r="O182" s="66"/>
      <c r="P182" s="189">
        <f t="shared" si="51"/>
        <v>0</v>
      </c>
      <c r="Q182" s="189">
        <v>0</v>
      </c>
      <c r="R182" s="189">
        <f t="shared" si="52"/>
        <v>0</v>
      </c>
      <c r="S182" s="189">
        <v>0</v>
      </c>
      <c r="T182" s="190">
        <f t="shared" si="5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150</v>
      </c>
      <c r="AT182" s="191" t="s">
        <v>145</v>
      </c>
      <c r="AU182" s="191" t="s">
        <v>160</v>
      </c>
      <c r="AY182" s="19" t="s">
        <v>142</v>
      </c>
      <c r="BE182" s="192">
        <f t="shared" si="54"/>
        <v>0</v>
      </c>
      <c r="BF182" s="192">
        <f t="shared" si="55"/>
        <v>0</v>
      </c>
      <c r="BG182" s="192">
        <f t="shared" si="56"/>
        <v>0</v>
      </c>
      <c r="BH182" s="192">
        <f t="shared" si="57"/>
        <v>0</v>
      </c>
      <c r="BI182" s="192">
        <f t="shared" si="58"/>
        <v>0</v>
      </c>
      <c r="BJ182" s="19" t="s">
        <v>81</v>
      </c>
      <c r="BK182" s="192">
        <f t="shared" si="59"/>
        <v>0</v>
      </c>
      <c r="BL182" s="19" t="s">
        <v>150</v>
      </c>
      <c r="BM182" s="191" t="s">
        <v>955</v>
      </c>
    </row>
    <row r="183" spans="1:65" s="2" customFormat="1" ht="24.2" customHeight="1">
      <c r="A183" s="36"/>
      <c r="B183" s="37"/>
      <c r="C183" s="180" t="s">
        <v>542</v>
      </c>
      <c r="D183" s="180" t="s">
        <v>145</v>
      </c>
      <c r="E183" s="181" t="s">
        <v>956</v>
      </c>
      <c r="F183" s="182" t="s">
        <v>957</v>
      </c>
      <c r="G183" s="183" t="s">
        <v>796</v>
      </c>
      <c r="H183" s="184">
        <v>25</v>
      </c>
      <c r="I183" s="185"/>
      <c r="J183" s="186">
        <f t="shared" si="50"/>
        <v>0</v>
      </c>
      <c r="K183" s="182" t="s">
        <v>19</v>
      </c>
      <c r="L183" s="41"/>
      <c r="M183" s="187" t="s">
        <v>19</v>
      </c>
      <c r="N183" s="188" t="s">
        <v>45</v>
      </c>
      <c r="O183" s="66"/>
      <c r="P183" s="189">
        <f t="shared" si="51"/>
        <v>0</v>
      </c>
      <c r="Q183" s="189">
        <v>0</v>
      </c>
      <c r="R183" s="189">
        <f t="shared" si="52"/>
        <v>0</v>
      </c>
      <c r="S183" s="189">
        <v>0</v>
      </c>
      <c r="T183" s="190">
        <f t="shared" si="5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150</v>
      </c>
      <c r="AT183" s="191" t="s">
        <v>145</v>
      </c>
      <c r="AU183" s="191" t="s">
        <v>160</v>
      </c>
      <c r="AY183" s="19" t="s">
        <v>142</v>
      </c>
      <c r="BE183" s="192">
        <f t="shared" si="54"/>
        <v>0</v>
      </c>
      <c r="BF183" s="192">
        <f t="shared" si="55"/>
        <v>0</v>
      </c>
      <c r="BG183" s="192">
        <f t="shared" si="56"/>
        <v>0</v>
      </c>
      <c r="BH183" s="192">
        <f t="shared" si="57"/>
        <v>0</v>
      </c>
      <c r="BI183" s="192">
        <f t="shared" si="58"/>
        <v>0</v>
      </c>
      <c r="BJ183" s="19" t="s">
        <v>81</v>
      </c>
      <c r="BK183" s="192">
        <f t="shared" si="59"/>
        <v>0</v>
      </c>
      <c r="BL183" s="19" t="s">
        <v>150</v>
      </c>
      <c r="BM183" s="191" t="s">
        <v>958</v>
      </c>
    </row>
    <row r="184" spans="1:65" s="2" customFormat="1" ht="24.2" customHeight="1">
      <c r="A184" s="36"/>
      <c r="B184" s="37"/>
      <c r="C184" s="180" t="s">
        <v>547</v>
      </c>
      <c r="D184" s="180" t="s">
        <v>145</v>
      </c>
      <c r="E184" s="181" t="s">
        <v>959</v>
      </c>
      <c r="F184" s="182" t="s">
        <v>960</v>
      </c>
      <c r="G184" s="183" t="s">
        <v>796</v>
      </c>
      <c r="H184" s="184">
        <v>5</v>
      </c>
      <c r="I184" s="185"/>
      <c r="J184" s="186">
        <f t="shared" si="50"/>
        <v>0</v>
      </c>
      <c r="K184" s="182" t="s">
        <v>19</v>
      </c>
      <c r="L184" s="41"/>
      <c r="M184" s="187" t="s">
        <v>19</v>
      </c>
      <c r="N184" s="188" t="s">
        <v>45</v>
      </c>
      <c r="O184" s="66"/>
      <c r="P184" s="189">
        <f t="shared" si="51"/>
        <v>0</v>
      </c>
      <c r="Q184" s="189">
        <v>0</v>
      </c>
      <c r="R184" s="189">
        <f t="shared" si="52"/>
        <v>0</v>
      </c>
      <c r="S184" s="189">
        <v>0</v>
      </c>
      <c r="T184" s="190">
        <f t="shared" si="5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150</v>
      </c>
      <c r="AT184" s="191" t="s">
        <v>145</v>
      </c>
      <c r="AU184" s="191" t="s">
        <v>160</v>
      </c>
      <c r="AY184" s="19" t="s">
        <v>142</v>
      </c>
      <c r="BE184" s="192">
        <f t="shared" si="54"/>
        <v>0</v>
      </c>
      <c r="BF184" s="192">
        <f t="shared" si="55"/>
        <v>0</v>
      </c>
      <c r="BG184" s="192">
        <f t="shared" si="56"/>
        <v>0</v>
      </c>
      <c r="BH184" s="192">
        <f t="shared" si="57"/>
        <v>0</v>
      </c>
      <c r="BI184" s="192">
        <f t="shared" si="58"/>
        <v>0</v>
      </c>
      <c r="BJ184" s="19" t="s">
        <v>81</v>
      </c>
      <c r="BK184" s="192">
        <f t="shared" si="59"/>
        <v>0</v>
      </c>
      <c r="BL184" s="19" t="s">
        <v>150</v>
      </c>
      <c r="BM184" s="191" t="s">
        <v>961</v>
      </c>
    </row>
    <row r="185" spans="1:65" s="2" customFormat="1" ht="24.2" customHeight="1">
      <c r="A185" s="36"/>
      <c r="B185" s="37"/>
      <c r="C185" s="180" t="s">
        <v>552</v>
      </c>
      <c r="D185" s="180" t="s">
        <v>145</v>
      </c>
      <c r="E185" s="181" t="s">
        <v>962</v>
      </c>
      <c r="F185" s="182" t="s">
        <v>963</v>
      </c>
      <c r="G185" s="183" t="s">
        <v>796</v>
      </c>
      <c r="H185" s="184">
        <v>2</v>
      </c>
      <c r="I185" s="185"/>
      <c r="J185" s="186">
        <f t="shared" si="50"/>
        <v>0</v>
      </c>
      <c r="K185" s="182" t="s">
        <v>19</v>
      </c>
      <c r="L185" s="41"/>
      <c r="M185" s="187" t="s">
        <v>19</v>
      </c>
      <c r="N185" s="188" t="s">
        <v>45</v>
      </c>
      <c r="O185" s="66"/>
      <c r="P185" s="189">
        <f t="shared" si="51"/>
        <v>0</v>
      </c>
      <c r="Q185" s="189">
        <v>0</v>
      </c>
      <c r="R185" s="189">
        <f t="shared" si="52"/>
        <v>0</v>
      </c>
      <c r="S185" s="189">
        <v>0</v>
      </c>
      <c r="T185" s="190">
        <f t="shared" si="5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150</v>
      </c>
      <c r="AT185" s="191" t="s">
        <v>145</v>
      </c>
      <c r="AU185" s="191" t="s">
        <v>160</v>
      </c>
      <c r="AY185" s="19" t="s">
        <v>142</v>
      </c>
      <c r="BE185" s="192">
        <f t="shared" si="54"/>
        <v>0</v>
      </c>
      <c r="BF185" s="192">
        <f t="shared" si="55"/>
        <v>0</v>
      </c>
      <c r="BG185" s="192">
        <f t="shared" si="56"/>
        <v>0</v>
      </c>
      <c r="BH185" s="192">
        <f t="shared" si="57"/>
        <v>0</v>
      </c>
      <c r="BI185" s="192">
        <f t="shared" si="58"/>
        <v>0</v>
      </c>
      <c r="BJ185" s="19" t="s">
        <v>81</v>
      </c>
      <c r="BK185" s="192">
        <f t="shared" si="59"/>
        <v>0</v>
      </c>
      <c r="BL185" s="19" t="s">
        <v>150</v>
      </c>
      <c r="BM185" s="191" t="s">
        <v>964</v>
      </c>
    </row>
    <row r="186" spans="1:65" s="2" customFormat="1" ht="24.2" customHeight="1">
      <c r="A186" s="36"/>
      <c r="B186" s="37"/>
      <c r="C186" s="180" t="s">
        <v>557</v>
      </c>
      <c r="D186" s="180" t="s">
        <v>145</v>
      </c>
      <c r="E186" s="181" t="s">
        <v>965</v>
      </c>
      <c r="F186" s="182" t="s">
        <v>966</v>
      </c>
      <c r="G186" s="183" t="s">
        <v>796</v>
      </c>
      <c r="H186" s="184">
        <v>12</v>
      </c>
      <c r="I186" s="185"/>
      <c r="J186" s="186">
        <f t="shared" si="50"/>
        <v>0</v>
      </c>
      <c r="K186" s="182" t="s">
        <v>19</v>
      </c>
      <c r="L186" s="41"/>
      <c r="M186" s="187" t="s">
        <v>19</v>
      </c>
      <c r="N186" s="188" t="s">
        <v>45</v>
      </c>
      <c r="O186" s="66"/>
      <c r="P186" s="189">
        <f t="shared" si="51"/>
        <v>0</v>
      </c>
      <c r="Q186" s="189">
        <v>0</v>
      </c>
      <c r="R186" s="189">
        <f t="shared" si="52"/>
        <v>0</v>
      </c>
      <c r="S186" s="189">
        <v>0</v>
      </c>
      <c r="T186" s="190">
        <f t="shared" si="5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150</v>
      </c>
      <c r="AT186" s="191" t="s">
        <v>145</v>
      </c>
      <c r="AU186" s="191" t="s">
        <v>160</v>
      </c>
      <c r="AY186" s="19" t="s">
        <v>142</v>
      </c>
      <c r="BE186" s="192">
        <f t="shared" si="54"/>
        <v>0</v>
      </c>
      <c r="BF186" s="192">
        <f t="shared" si="55"/>
        <v>0</v>
      </c>
      <c r="BG186" s="192">
        <f t="shared" si="56"/>
        <v>0</v>
      </c>
      <c r="BH186" s="192">
        <f t="shared" si="57"/>
        <v>0</v>
      </c>
      <c r="BI186" s="192">
        <f t="shared" si="58"/>
        <v>0</v>
      </c>
      <c r="BJ186" s="19" t="s">
        <v>81</v>
      </c>
      <c r="BK186" s="192">
        <f t="shared" si="59"/>
        <v>0</v>
      </c>
      <c r="BL186" s="19" t="s">
        <v>150</v>
      </c>
      <c r="BM186" s="191" t="s">
        <v>967</v>
      </c>
    </row>
    <row r="187" spans="1:65" s="2" customFormat="1" ht="24.2" customHeight="1">
      <c r="A187" s="36"/>
      <c r="B187" s="37"/>
      <c r="C187" s="180" t="s">
        <v>563</v>
      </c>
      <c r="D187" s="180" t="s">
        <v>145</v>
      </c>
      <c r="E187" s="181" t="s">
        <v>968</v>
      </c>
      <c r="F187" s="182" t="s">
        <v>969</v>
      </c>
      <c r="G187" s="183" t="s">
        <v>796</v>
      </c>
      <c r="H187" s="184">
        <v>8</v>
      </c>
      <c r="I187" s="185"/>
      <c r="J187" s="186">
        <f t="shared" si="50"/>
        <v>0</v>
      </c>
      <c r="K187" s="182" t="s">
        <v>19</v>
      </c>
      <c r="L187" s="41"/>
      <c r="M187" s="187" t="s">
        <v>19</v>
      </c>
      <c r="N187" s="188" t="s">
        <v>45</v>
      </c>
      <c r="O187" s="66"/>
      <c r="P187" s="189">
        <f t="shared" si="51"/>
        <v>0</v>
      </c>
      <c r="Q187" s="189">
        <v>0</v>
      </c>
      <c r="R187" s="189">
        <f t="shared" si="52"/>
        <v>0</v>
      </c>
      <c r="S187" s="189">
        <v>0</v>
      </c>
      <c r="T187" s="190">
        <f t="shared" si="5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150</v>
      </c>
      <c r="AT187" s="191" t="s">
        <v>145</v>
      </c>
      <c r="AU187" s="191" t="s">
        <v>160</v>
      </c>
      <c r="AY187" s="19" t="s">
        <v>142</v>
      </c>
      <c r="BE187" s="192">
        <f t="shared" si="54"/>
        <v>0</v>
      </c>
      <c r="BF187" s="192">
        <f t="shared" si="55"/>
        <v>0</v>
      </c>
      <c r="BG187" s="192">
        <f t="shared" si="56"/>
        <v>0</v>
      </c>
      <c r="BH187" s="192">
        <f t="shared" si="57"/>
        <v>0</v>
      </c>
      <c r="BI187" s="192">
        <f t="shared" si="58"/>
        <v>0</v>
      </c>
      <c r="BJ187" s="19" t="s">
        <v>81</v>
      </c>
      <c r="BK187" s="192">
        <f t="shared" si="59"/>
        <v>0</v>
      </c>
      <c r="BL187" s="19" t="s">
        <v>150</v>
      </c>
      <c r="BM187" s="191" t="s">
        <v>970</v>
      </c>
    </row>
    <row r="188" spans="1:65" s="2" customFormat="1" ht="24.2" customHeight="1">
      <c r="A188" s="36"/>
      <c r="B188" s="37"/>
      <c r="C188" s="180" t="s">
        <v>568</v>
      </c>
      <c r="D188" s="180" t="s">
        <v>145</v>
      </c>
      <c r="E188" s="181" t="s">
        <v>971</v>
      </c>
      <c r="F188" s="182" t="s">
        <v>972</v>
      </c>
      <c r="G188" s="183" t="s">
        <v>796</v>
      </c>
      <c r="H188" s="184">
        <v>12</v>
      </c>
      <c r="I188" s="185"/>
      <c r="J188" s="186">
        <f t="shared" si="50"/>
        <v>0</v>
      </c>
      <c r="K188" s="182" t="s">
        <v>19</v>
      </c>
      <c r="L188" s="41"/>
      <c r="M188" s="187" t="s">
        <v>19</v>
      </c>
      <c r="N188" s="188" t="s">
        <v>45</v>
      </c>
      <c r="O188" s="66"/>
      <c r="P188" s="189">
        <f t="shared" si="51"/>
        <v>0</v>
      </c>
      <c r="Q188" s="189">
        <v>0</v>
      </c>
      <c r="R188" s="189">
        <f t="shared" si="52"/>
        <v>0</v>
      </c>
      <c r="S188" s="189">
        <v>0</v>
      </c>
      <c r="T188" s="190">
        <f t="shared" si="5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150</v>
      </c>
      <c r="AT188" s="191" t="s">
        <v>145</v>
      </c>
      <c r="AU188" s="191" t="s">
        <v>160</v>
      </c>
      <c r="AY188" s="19" t="s">
        <v>142</v>
      </c>
      <c r="BE188" s="192">
        <f t="shared" si="54"/>
        <v>0</v>
      </c>
      <c r="BF188" s="192">
        <f t="shared" si="55"/>
        <v>0</v>
      </c>
      <c r="BG188" s="192">
        <f t="shared" si="56"/>
        <v>0</v>
      </c>
      <c r="BH188" s="192">
        <f t="shared" si="57"/>
        <v>0</v>
      </c>
      <c r="BI188" s="192">
        <f t="shared" si="58"/>
        <v>0</v>
      </c>
      <c r="BJ188" s="19" t="s">
        <v>81</v>
      </c>
      <c r="BK188" s="192">
        <f t="shared" si="59"/>
        <v>0</v>
      </c>
      <c r="BL188" s="19" t="s">
        <v>150</v>
      </c>
      <c r="BM188" s="191" t="s">
        <v>973</v>
      </c>
    </row>
    <row r="189" spans="1:65" s="2" customFormat="1" ht="21.75" customHeight="1">
      <c r="A189" s="36"/>
      <c r="B189" s="37"/>
      <c r="C189" s="180" t="s">
        <v>576</v>
      </c>
      <c r="D189" s="180" t="s">
        <v>145</v>
      </c>
      <c r="E189" s="181" t="s">
        <v>974</v>
      </c>
      <c r="F189" s="182" t="s">
        <v>975</v>
      </c>
      <c r="G189" s="183" t="s">
        <v>320</v>
      </c>
      <c r="H189" s="184">
        <v>130</v>
      </c>
      <c r="I189" s="185"/>
      <c r="J189" s="186">
        <f t="shared" si="50"/>
        <v>0</v>
      </c>
      <c r="K189" s="182" t="s">
        <v>19</v>
      </c>
      <c r="L189" s="41"/>
      <c r="M189" s="187" t="s">
        <v>19</v>
      </c>
      <c r="N189" s="188" t="s">
        <v>45</v>
      </c>
      <c r="O189" s="66"/>
      <c r="P189" s="189">
        <f t="shared" si="51"/>
        <v>0</v>
      </c>
      <c r="Q189" s="189">
        <v>0</v>
      </c>
      <c r="R189" s="189">
        <f t="shared" si="52"/>
        <v>0</v>
      </c>
      <c r="S189" s="189">
        <v>0</v>
      </c>
      <c r="T189" s="190">
        <f t="shared" si="5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150</v>
      </c>
      <c r="AT189" s="191" t="s">
        <v>145</v>
      </c>
      <c r="AU189" s="191" t="s">
        <v>160</v>
      </c>
      <c r="AY189" s="19" t="s">
        <v>142</v>
      </c>
      <c r="BE189" s="192">
        <f t="shared" si="54"/>
        <v>0</v>
      </c>
      <c r="BF189" s="192">
        <f t="shared" si="55"/>
        <v>0</v>
      </c>
      <c r="BG189" s="192">
        <f t="shared" si="56"/>
        <v>0</v>
      </c>
      <c r="BH189" s="192">
        <f t="shared" si="57"/>
        <v>0</v>
      </c>
      <c r="BI189" s="192">
        <f t="shared" si="58"/>
        <v>0</v>
      </c>
      <c r="BJ189" s="19" t="s">
        <v>81</v>
      </c>
      <c r="BK189" s="192">
        <f t="shared" si="59"/>
        <v>0</v>
      </c>
      <c r="BL189" s="19" t="s">
        <v>150</v>
      </c>
      <c r="BM189" s="191" t="s">
        <v>976</v>
      </c>
    </row>
    <row r="190" spans="1:65" s="2" customFormat="1" ht="21.75" customHeight="1">
      <c r="A190" s="36"/>
      <c r="B190" s="37"/>
      <c r="C190" s="180" t="s">
        <v>584</v>
      </c>
      <c r="D190" s="180" t="s">
        <v>145</v>
      </c>
      <c r="E190" s="181" t="s">
        <v>977</v>
      </c>
      <c r="F190" s="182" t="s">
        <v>978</v>
      </c>
      <c r="G190" s="183" t="s">
        <v>320</v>
      </c>
      <c r="H190" s="184">
        <v>50</v>
      </c>
      <c r="I190" s="185"/>
      <c r="J190" s="186">
        <f t="shared" si="50"/>
        <v>0</v>
      </c>
      <c r="K190" s="182" t="s">
        <v>19</v>
      </c>
      <c r="L190" s="41"/>
      <c r="M190" s="187" t="s">
        <v>19</v>
      </c>
      <c r="N190" s="188" t="s">
        <v>45</v>
      </c>
      <c r="O190" s="66"/>
      <c r="P190" s="189">
        <f t="shared" si="51"/>
        <v>0</v>
      </c>
      <c r="Q190" s="189">
        <v>0</v>
      </c>
      <c r="R190" s="189">
        <f t="shared" si="52"/>
        <v>0</v>
      </c>
      <c r="S190" s="189">
        <v>0</v>
      </c>
      <c r="T190" s="190">
        <f t="shared" si="5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150</v>
      </c>
      <c r="AT190" s="191" t="s">
        <v>145</v>
      </c>
      <c r="AU190" s="191" t="s">
        <v>160</v>
      </c>
      <c r="AY190" s="19" t="s">
        <v>142</v>
      </c>
      <c r="BE190" s="192">
        <f t="shared" si="54"/>
        <v>0</v>
      </c>
      <c r="BF190" s="192">
        <f t="shared" si="55"/>
        <v>0</v>
      </c>
      <c r="BG190" s="192">
        <f t="shared" si="56"/>
        <v>0</v>
      </c>
      <c r="BH190" s="192">
        <f t="shared" si="57"/>
        <v>0</v>
      </c>
      <c r="BI190" s="192">
        <f t="shared" si="58"/>
        <v>0</v>
      </c>
      <c r="BJ190" s="19" t="s">
        <v>81</v>
      </c>
      <c r="BK190" s="192">
        <f t="shared" si="59"/>
        <v>0</v>
      </c>
      <c r="BL190" s="19" t="s">
        <v>150</v>
      </c>
      <c r="BM190" s="191" t="s">
        <v>979</v>
      </c>
    </row>
    <row r="191" spans="1:65" s="2" customFormat="1" ht="16.5" customHeight="1">
      <c r="A191" s="36"/>
      <c r="B191" s="37"/>
      <c r="C191" s="180" t="s">
        <v>589</v>
      </c>
      <c r="D191" s="180" t="s">
        <v>145</v>
      </c>
      <c r="E191" s="181" t="s">
        <v>980</v>
      </c>
      <c r="F191" s="182" t="s">
        <v>981</v>
      </c>
      <c r="G191" s="183" t="s">
        <v>796</v>
      </c>
      <c r="H191" s="184">
        <v>35</v>
      </c>
      <c r="I191" s="185"/>
      <c r="J191" s="186">
        <f t="shared" si="50"/>
        <v>0</v>
      </c>
      <c r="K191" s="182" t="s">
        <v>19</v>
      </c>
      <c r="L191" s="41"/>
      <c r="M191" s="187" t="s">
        <v>19</v>
      </c>
      <c r="N191" s="188" t="s">
        <v>45</v>
      </c>
      <c r="O191" s="66"/>
      <c r="P191" s="189">
        <f t="shared" si="51"/>
        <v>0</v>
      </c>
      <c r="Q191" s="189">
        <v>0</v>
      </c>
      <c r="R191" s="189">
        <f t="shared" si="52"/>
        <v>0</v>
      </c>
      <c r="S191" s="189">
        <v>0</v>
      </c>
      <c r="T191" s="190">
        <f t="shared" si="5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150</v>
      </c>
      <c r="AT191" s="191" t="s">
        <v>145</v>
      </c>
      <c r="AU191" s="191" t="s">
        <v>160</v>
      </c>
      <c r="AY191" s="19" t="s">
        <v>142</v>
      </c>
      <c r="BE191" s="192">
        <f t="shared" si="54"/>
        <v>0</v>
      </c>
      <c r="BF191" s="192">
        <f t="shared" si="55"/>
        <v>0</v>
      </c>
      <c r="BG191" s="192">
        <f t="shared" si="56"/>
        <v>0</v>
      </c>
      <c r="BH191" s="192">
        <f t="shared" si="57"/>
        <v>0</v>
      </c>
      <c r="BI191" s="192">
        <f t="shared" si="58"/>
        <v>0</v>
      </c>
      <c r="BJ191" s="19" t="s">
        <v>81</v>
      </c>
      <c r="BK191" s="192">
        <f t="shared" si="59"/>
        <v>0</v>
      </c>
      <c r="BL191" s="19" t="s">
        <v>150</v>
      </c>
      <c r="BM191" s="191" t="s">
        <v>982</v>
      </c>
    </row>
    <row r="192" spans="1:65" s="2" customFormat="1" ht="16.5" customHeight="1">
      <c r="A192" s="36"/>
      <c r="B192" s="37"/>
      <c r="C192" s="180" t="s">
        <v>594</v>
      </c>
      <c r="D192" s="180" t="s">
        <v>145</v>
      </c>
      <c r="E192" s="181" t="s">
        <v>983</v>
      </c>
      <c r="F192" s="182" t="s">
        <v>984</v>
      </c>
      <c r="G192" s="183" t="s">
        <v>796</v>
      </c>
      <c r="H192" s="184">
        <v>10</v>
      </c>
      <c r="I192" s="185"/>
      <c r="J192" s="186">
        <f t="shared" si="50"/>
        <v>0</v>
      </c>
      <c r="K192" s="182" t="s">
        <v>19</v>
      </c>
      <c r="L192" s="41"/>
      <c r="M192" s="187" t="s">
        <v>19</v>
      </c>
      <c r="N192" s="188" t="s">
        <v>45</v>
      </c>
      <c r="O192" s="66"/>
      <c r="P192" s="189">
        <f t="shared" si="51"/>
        <v>0</v>
      </c>
      <c r="Q192" s="189">
        <v>0</v>
      </c>
      <c r="R192" s="189">
        <f t="shared" si="52"/>
        <v>0</v>
      </c>
      <c r="S192" s="189">
        <v>0</v>
      </c>
      <c r="T192" s="190">
        <f t="shared" si="5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150</v>
      </c>
      <c r="AT192" s="191" t="s">
        <v>145</v>
      </c>
      <c r="AU192" s="191" t="s">
        <v>160</v>
      </c>
      <c r="AY192" s="19" t="s">
        <v>142</v>
      </c>
      <c r="BE192" s="192">
        <f t="shared" si="54"/>
        <v>0</v>
      </c>
      <c r="BF192" s="192">
        <f t="shared" si="55"/>
        <v>0</v>
      </c>
      <c r="BG192" s="192">
        <f t="shared" si="56"/>
        <v>0</v>
      </c>
      <c r="BH192" s="192">
        <f t="shared" si="57"/>
        <v>0</v>
      </c>
      <c r="BI192" s="192">
        <f t="shared" si="58"/>
        <v>0</v>
      </c>
      <c r="BJ192" s="19" t="s">
        <v>81</v>
      </c>
      <c r="BK192" s="192">
        <f t="shared" si="59"/>
        <v>0</v>
      </c>
      <c r="BL192" s="19" t="s">
        <v>150</v>
      </c>
      <c r="BM192" s="191" t="s">
        <v>985</v>
      </c>
    </row>
    <row r="193" spans="2:63" s="12" customFormat="1" ht="20.85" customHeight="1">
      <c r="B193" s="164"/>
      <c r="C193" s="165"/>
      <c r="D193" s="166" t="s">
        <v>73</v>
      </c>
      <c r="E193" s="178" t="s">
        <v>986</v>
      </c>
      <c r="F193" s="178" t="s">
        <v>987</v>
      </c>
      <c r="G193" s="165"/>
      <c r="H193" s="165"/>
      <c r="I193" s="168"/>
      <c r="J193" s="179">
        <f>BK193</f>
        <v>0</v>
      </c>
      <c r="K193" s="165"/>
      <c r="L193" s="170"/>
      <c r="M193" s="171"/>
      <c r="N193" s="172"/>
      <c r="O193" s="172"/>
      <c r="P193" s="173">
        <f>SUM(P194:P196)</f>
        <v>0</v>
      </c>
      <c r="Q193" s="172"/>
      <c r="R193" s="173">
        <f>SUM(R194:R196)</f>
        <v>0</v>
      </c>
      <c r="S193" s="172"/>
      <c r="T193" s="174">
        <f>SUM(T194:T196)</f>
        <v>0</v>
      </c>
      <c r="AR193" s="175" t="s">
        <v>81</v>
      </c>
      <c r="AT193" s="176" t="s">
        <v>73</v>
      </c>
      <c r="AU193" s="176" t="s">
        <v>83</v>
      </c>
      <c r="AY193" s="175" t="s">
        <v>142</v>
      </c>
      <c r="BK193" s="177">
        <f>SUM(BK194:BK196)</f>
        <v>0</v>
      </c>
    </row>
    <row r="194" spans="1:65" s="2" customFormat="1" ht="16.5" customHeight="1">
      <c r="A194" s="36"/>
      <c r="B194" s="37"/>
      <c r="C194" s="180" t="s">
        <v>598</v>
      </c>
      <c r="D194" s="180" t="s">
        <v>145</v>
      </c>
      <c r="E194" s="181" t="s">
        <v>988</v>
      </c>
      <c r="F194" s="182" t="s">
        <v>989</v>
      </c>
      <c r="G194" s="183" t="s">
        <v>925</v>
      </c>
      <c r="H194" s="184">
        <v>25</v>
      </c>
      <c r="I194" s="185"/>
      <c r="J194" s="186">
        <f>ROUND(I194*H194,2)</f>
        <v>0</v>
      </c>
      <c r="K194" s="182" t="s">
        <v>19</v>
      </c>
      <c r="L194" s="41"/>
      <c r="M194" s="187" t="s">
        <v>19</v>
      </c>
      <c r="N194" s="188" t="s">
        <v>45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150</v>
      </c>
      <c r="AT194" s="191" t="s">
        <v>145</v>
      </c>
      <c r="AU194" s="191" t="s">
        <v>160</v>
      </c>
      <c r="AY194" s="19" t="s">
        <v>142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81</v>
      </c>
      <c r="BK194" s="192">
        <f>ROUND(I194*H194,2)</f>
        <v>0</v>
      </c>
      <c r="BL194" s="19" t="s">
        <v>150</v>
      </c>
      <c r="BM194" s="191" t="s">
        <v>990</v>
      </c>
    </row>
    <row r="195" spans="1:65" s="2" customFormat="1" ht="24.2" customHeight="1">
      <c r="A195" s="36"/>
      <c r="B195" s="37"/>
      <c r="C195" s="180" t="s">
        <v>603</v>
      </c>
      <c r="D195" s="180" t="s">
        <v>145</v>
      </c>
      <c r="E195" s="181" t="s">
        <v>991</v>
      </c>
      <c r="F195" s="182" t="s">
        <v>992</v>
      </c>
      <c r="G195" s="183" t="s">
        <v>925</v>
      </c>
      <c r="H195" s="184">
        <v>20</v>
      </c>
      <c r="I195" s="185"/>
      <c r="J195" s="186">
        <f>ROUND(I195*H195,2)</f>
        <v>0</v>
      </c>
      <c r="K195" s="182" t="s">
        <v>19</v>
      </c>
      <c r="L195" s="41"/>
      <c r="M195" s="187" t="s">
        <v>19</v>
      </c>
      <c r="N195" s="188" t="s">
        <v>45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150</v>
      </c>
      <c r="AT195" s="191" t="s">
        <v>145</v>
      </c>
      <c r="AU195" s="191" t="s">
        <v>160</v>
      </c>
      <c r="AY195" s="19" t="s">
        <v>142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81</v>
      </c>
      <c r="BK195" s="192">
        <f>ROUND(I195*H195,2)</f>
        <v>0</v>
      </c>
      <c r="BL195" s="19" t="s">
        <v>150</v>
      </c>
      <c r="BM195" s="191" t="s">
        <v>993</v>
      </c>
    </row>
    <row r="196" spans="1:65" s="2" customFormat="1" ht="24.2" customHeight="1">
      <c r="A196" s="36"/>
      <c r="B196" s="37"/>
      <c r="C196" s="180" t="s">
        <v>610</v>
      </c>
      <c r="D196" s="180" t="s">
        <v>145</v>
      </c>
      <c r="E196" s="181" t="s">
        <v>994</v>
      </c>
      <c r="F196" s="182" t="s">
        <v>995</v>
      </c>
      <c r="G196" s="183" t="s">
        <v>925</v>
      </c>
      <c r="H196" s="184">
        <v>24</v>
      </c>
      <c r="I196" s="185"/>
      <c r="J196" s="186">
        <f>ROUND(I196*H196,2)</f>
        <v>0</v>
      </c>
      <c r="K196" s="182" t="s">
        <v>19</v>
      </c>
      <c r="L196" s="41"/>
      <c r="M196" s="187" t="s">
        <v>19</v>
      </c>
      <c r="N196" s="188" t="s">
        <v>45</v>
      </c>
      <c r="O196" s="66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150</v>
      </c>
      <c r="AT196" s="191" t="s">
        <v>145</v>
      </c>
      <c r="AU196" s="191" t="s">
        <v>160</v>
      </c>
      <c r="AY196" s="19" t="s">
        <v>142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81</v>
      </c>
      <c r="BK196" s="192">
        <f>ROUND(I196*H196,2)</f>
        <v>0</v>
      </c>
      <c r="BL196" s="19" t="s">
        <v>150</v>
      </c>
      <c r="BM196" s="191" t="s">
        <v>996</v>
      </c>
    </row>
    <row r="197" spans="2:63" s="12" customFormat="1" ht="22.9" customHeight="1">
      <c r="B197" s="164"/>
      <c r="C197" s="165"/>
      <c r="D197" s="166" t="s">
        <v>73</v>
      </c>
      <c r="E197" s="178" t="s">
        <v>997</v>
      </c>
      <c r="F197" s="178" t="s">
        <v>998</v>
      </c>
      <c r="G197" s="165"/>
      <c r="H197" s="165"/>
      <c r="I197" s="168"/>
      <c r="J197" s="179">
        <f>BK197</f>
        <v>0</v>
      </c>
      <c r="K197" s="165"/>
      <c r="L197" s="170"/>
      <c r="M197" s="171"/>
      <c r="N197" s="172"/>
      <c r="O197" s="172"/>
      <c r="P197" s="173">
        <f>P198+P204+P210+P219</f>
        <v>0</v>
      </c>
      <c r="Q197" s="172"/>
      <c r="R197" s="173">
        <f>R198+R204+R210+R219</f>
        <v>0</v>
      </c>
      <c r="S197" s="172"/>
      <c r="T197" s="174">
        <f>T198+T204+T210+T219</f>
        <v>0</v>
      </c>
      <c r="AR197" s="175" t="s">
        <v>81</v>
      </c>
      <c r="AT197" s="176" t="s">
        <v>73</v>
      </c>
      <c r="AU197" s="176" t="s">
        <v>81</v>
      </c>
      <c r="AY197" s="175" t="s">
        <v>142</v>
      </c>
      <c r="BK197" s="177">
        <f>BK198+BK204+BK210+BK219</f>
        <v>0</v>
      </c>
    </row>
    <row r="198" spans="2:63" s="12" customFormat="1" ht="20.85" customHeight="1">
      <c r="B198" s="164"/>
      <c r="C198" s="165"/>
      <c r="D198" s="166" t="s">
        <v>73</v>
      </c>
      <c r="E198" s="178" t="s">
        <v>904</v>
      </c>
      <c r="F198" s="178" t="s">
        <v>905</v>
      </c>
      <c r="G198" s="165"/>
      <c r="H198" s="165"/>
      <c r="I198" s="168"/>
      <c r="J198" s="179">
        <f>BK198</f>
        <v>0</v>
      </c>
      <c r="K198" s="165"/>
      <c r="L198" s="170"/>
      <c r="M198" s="171"/>
      <c r="N198" s="172"/>
      <c r="O198" s="172"/>
      <c r="P198" s="173">
        <f>SUM(P199:P203)</f>
        <v>0</v>
      </c>
      <c r="Q198" s="172"/>
      <c r="R198" s="173">
        <f>SUM(R199:R203)</f>
        <v>0</v>
      </c>
      <c r="S198" s="172"/>
      <c r="T198" s="174">
        <f>SUM(T199:T203)</f>
        <v>0</v>
      </c>
      <c r="AR198" s="175" t="s">
        <v>81</v>
      </c>
      <c r="AT198" s="176" t="s">
        <v>73</v>
      </c>
      <c r="AU198" s="176" t="s">
        <v>83</v>
      </c>
      <c r="AY198" s="175" t="s">
        <v>142</v>
      </c>
      <c r="BK198" s="177">
        <f>SUM(BK199:BK203)</f>
        <v>0</v>
      </c>
    </row>
    <row r="199" spans="1:65" s="2" customFormat="1" ht="16.5" customHeight="1">
      <c r="A199" s="36"/>
      <c r="B199" s="37"/>
      <c r="C199" s="180" t="s">
        <v>617</v>
      </c>
      <c r="D199" s="180" t="s">
        <v>145</v>
      </c>
      <c r="E199" s="181" t="s">
        <v>999</v>
      </c>
      <c r="F199" s="182" t="s">
        <v>1000</v>
      </c>
      <c r="G199" s="183" t="s">
        <v>796</v>
      </c>
      <c r="H199" s="184">
        <v>4</v>
      </c>
      <c r="I199" s="185"/>
      <c r="J199" s="186">
        <f>ROUND(I199*H199,2)</f>
        <v>0</v>
      </c>
      <c r="K199" s="182" t="s">
        <v>19</v>
      </c>
      <c r="L199" s="41"/>
      <c r="M199" s="187" t="s">
        <v>19</v>
      </c>
      <c r="N199" s="188" t="s">
        <v>45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150</v>
      </c>
      <c r="AT199" s="191" t="s">
        <v>145</v>
      </c>
      <c r="AU199" s="191" t="s">
        <v>160</v>
      </c>
      <c r="AY199" s="19" t="s">
        <v>142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81</v>
      </c>
      <c r="BK199" s="192">
        <f>ROUND(I199*H199,2)</f>
        <v>0</v>
      </c>
      <c r="BL199" s="19" t="s">
        <v>150</v>
      </c>
      <c r="BM199" s="191" t="s">
        <v>1001</v>
      </c>
    </row>
    <row r="200" spans="1:65" s="2" customFormat="1" ht="16.5" customHeight="1">
      <c r="A200" s="36"/>
      <c r="B200" s="37"/>
      <c r="C200" s="180" t="s">
        <v>622</v>
      </c>
      <c r="D200" s="180" t="s">
        <v>145</v>
      </c>
      <c r="E200" s="181" t="s">
        <v>1002</v>
      </c>
      <c r="F200" s="182" t="s">
        <v>1003</v>
      </c>
      <c r="G200" s="183" t="s">
        <v>796</v>
      </c>
      <c r="H200" s="184">
        <v>2</v>
      </c>
      <c r="I200" s="185"/>
      <c r="J200" s="186">
        <f>ROUND(I200*H200,2)</f>
        <v>0</v>
      </c>
      <c r="K200" s="182" t="s">
        <v>19</v>
      </c>
      <c r="L200" s="41"/>
      <c r="M200" s="187" t="s">
        <v>19</v>
      </c>
      <c r="N200" s="188" t="s">
        <v>45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150</v>
      </c>
      <c r="AT200" s="191" t="s">
        <v>145</v>
      </c>
      <c r="AU200" s="191" t="s">
        <v>160</v>
      </c>
      <c r="AY200" s="19" t="s">
        <v>142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81</v>
      </c>
      <c r="BK200" s="192">
        <f>ROUND(I200*H200,2)</f>
        <v>0</v>
      </c>
      <c r="BL200" s="19" t="s">
        <v>150</v>
      </c>
      <c r="BM200" s="191" t="s">
        <v>1004</v>
      </c>
    </row>
    <row r="201" spans="1:65" s="2" customFormat="1" ht="16.5" customHeight="1">
      <c r="A201" s="36"/>
      <c r="B201" s="37"/>
      <c r="C201" s="180" t="s">
        <v>627</v>
      </c>
      <c r="D201" s="180" t="s">
        <v>145</v>
      </c>
      <c r="E201" s="181" t="s">
        <v>1005</v>
      </c>
      <c r="F201" s="182" t="s">
        <v>1006</v>
      </c>
      <c r="G201" s="183" t="s">
        <v>796</v>
      </c>
      <c r="H201" s="184">
        <v>6</v>
      </c>
      <c r="I201" s="185"/>
      <c r="J201" s="186">
        <f>ROUND(I201*H201,2)</f>
        <v>0</v>
      </c>
      <c r="K201" s="182" t="s">
        <v>19</v>
      </c>
      <c r="L201" s="41"/>
      <c r="M201" s="187" t="s">
        <v>19</v>
      </c>
      <c r="N201" s="188" t="s">
        <v>45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150</v>
      </c>
      <c r="AT201" s="191" t="s">
        <v>145</v>
      </c>
      <c r="AU201" s="191" t="s">
        <v>160</v>
      </c>
      <c r="AY201" s="19" t="s">
        <v>142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81</v>
      </c>
      <c r="BK201" s="192">
        <f>ROUND(I201*H201,2)</f>
        <v>0</v>
      </c>
      <c r="BL201" s="19" t="s">
        <v>150</v>
      </c>
      <c r="BM201" s="191" t="s">
        <v>1007</v>
      </c>
    </row>
    <row r="202" spans="1:65" s="2" customFormat="1" ht="16.5" customHeight="1">
      <c r="A202" s="36"/>
      <c r="B202" s="37"/>
      <c r="C202" s="180" t="s">
        <v>633</v>
      </c>
      <c r="D202" s="180" t="s">
        <v>145</v>
      </c>
      <c r="E202" s="181" t="s">
        <v>1008</v>
      </c>
      <c r="F202" s="182" t="s">
        <v>1009</v>
      </c>
      <c r="G202" s="183" t="s">
        <v>925</v>
      </c>
      <c r="H202" s="184">
        <v>2</v>
      </c>
      <c r="I202" s="185"/>
      <c r="J202" s="186">
        <f>ROUND(I202*H202,2)</f>
        <v>0</v>
      </c>
      <c r="K202" s="182" t="s">
        <v>19</v>
      </c>
      <c r="L202" s="41"/>
      <c r="M202" s="187" t="s">
        <v>19</v>
      </c>
      <c r="N202" s="188" t="s">
        <v>45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150</v>
      </c>
      <c r="AT202" s="191" t="s">
        <v>145</v>
      </c>
      <c r="AU202" s="191" t="s">
        <v>160</v>
      </c>
      <c r="AY202" s="19" t="s">
        <v>142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81</v>
      </c>
      <c r="BK202" s="192">
        <f>ROUND(I202*H202,2)</f>
        <v>0</v>
      </c>
      <c r="BL202" s="19" t="s">
        <v>150</v>
      </c>
      <c r="BM202" s="191" t="s">
        <v>1010</v>
      </c>
    </row>
    <row r="203" spans="1:65" s="2" customFormat="1" ht="16.5" customHeight="1">
      <c r="A203" s="36"/>
      <c r="B203" s="37"/>
      <c r="C203" s="180" t="s">
        <v>642</v>
      </c>
      <c r="D203" s="180" t="s">
        <v>145</v>
      </c>
      <c r="E203" s="181" t="s">
        <v>1011</v>
      </c>
      <c r="F203" s="182" t="s">
        <v>1012</v>
      </c>
      <c r="G203" s="183" t="s">
        <v>320</v>
      </c>
      <c r="H203" s="184">
        <v>74</v>
      </c>
      <c r="I203" s="185"/>
      <c r="J203" s="186">
        <f>ROUND(I203*H203,2)</f>
        <v>0</v>
      </c>
      <c r="K203" s="182" t="s">
        <v>19</v>
      </c>
      <c r="L203" s="41"/>
      <c r="M203" s="187" t="s">
        <v>19</v>
      </c>
      <c r="N203" s="188" t="s">
        <v>45</v>
      </c>
      <c r="O203" s="66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150</v>
      </c>
      <c r="AT203" s="191" t="s">
        <v>145</v>
      </c>
      <c r="AU203" s="191" t="s">
        <v>160</v>
      </c>
      <c r="AY203" s="19" t="s">
        <v>142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81</v>
      </c>
      <c r="BK203" s="192">
        <f>ROUND(I203*H203,2)</f>
        <v>0</v>
      </c>
      <c r="BL203" s="19" t="s">
        <v>150</v>
      </c>
      <c r="BM203" s="191" t="s">
        <v>1013</v>
      </c>
    </row>
    <row r="204" spans="2:63" s="12" customFormat="1" ht="20.85" customHeight="1">
      <c r="B204" s="164"/>
      <c r="C204" s="165"/>
      <c r="D204" s="166" t="s">
        <v>73</v>
      </c>
      <c r="E204" s="178" t="s">
        <v>927</v>
      </c>
      <c r="F204" s="178" t="s">
        <v>928</v>
      </c>
      <c r="G204" s="165"/>
      <c r="H204" s="165"/>
      <c r="I204" s="168"/>
      <c r="J204" s="179">
        <f>BK204</f>
        <v>0</v>
      </c>
      <c r="K204" s="165"/>
      <c r="L204" s="170"/>
      <c r="M204" s="171"/>
      <c r="N204" s="172"/>
      <c r="O204" s="172"/>
      <c r="P204" s="173">
        <f>SUM(P205:P209)</f>
        <v>0</v>
      </c>
      <c r="Q204" s="172"/>
      <c r="R204" s="173">
        <f>SUM(R205:R209)</f>
        <v>0</v>
      </c>
      <c r="S204" s="172"/>
      <c r="T204" s="174">
        <f>SUM(T205:T209)</f>
        <v>0</v>
      </c>
      <c r="AR204" s="175" t="s">
        <v>81</v>
      </c>
      <c r="AT204" s="176" t="s">
        <v>73</v>
      </c>
      <c r="AU204" s="176" t="s">
        <v>83</v>
      </c>
      <c r="AY204" s="175" t="s">
        <v>142</v>
      </c>
      <c r="BK204" s="177">
        <f>SUM(BK205:BK209)</f>
        <v>0</v>
      </c>
    </row>
    <row r="205" spans="1:65" s="2" customFormat="1" ht="16.5" customHeight="1">
      <c r="A205" s="36"/>
      <c r="B205" s="37"/>
      <c r="C205" s="180" t="s">
        <v>647</v>
      </c>
      <c r="D205" s="180" t="s">
        <v>145</v>
      </c>
      <c r="E205" s="181" t="s">
        <v>1014</v>
      </c>
      <c r="F205" s="182" t="s">
        <v>1015</v>
      </c>
      <c r="G205" s="183" t="s">
        <v>796</v>
      </c>
      <c r="H205" s="184">
        <v>5</v>
      </c>
      <c r="I205" s="185"/>
      <c r="J205" s="186">
        <f>ROUND(I205*H205,2)</f>
        <v>0</v>
      </c>
      <c r="K205" s="182" t="s">
        <v>19</v>
      </c>
      <c r="L205" s="41"/>
      <c r="M205" s="187" t="s">
        <v>19</v>
      </c>
      <c r="N205" s="188" t="s">
        <v>45</v>
      </c>
      <c r="O205" s="66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150</v>
      </c>
      <c r="AT205" s="191" t="s">
        <v>145</v>
      </c>
      <c r="AU205" s="191" t="s">
        <v>160</v>
      </c>
      <c r="AY205" s="19" t="s">
        <v>142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81</v>
      </c>
      <c r="BK205" s="192">
        <f>ROUND(I205*H205,2)</f>
        <v>0</v>
      </c>
      <c r="BL205" s="19" t="s">
        <v>150</v>
      </c>
      <c r="BM205" s="191" t="s">
        <v>1016</v>
      </c>
    </row>
    <row r="206" spans="1:65" s="2" customFormat="1" ht="16.5" customHeight="1">
      <c r="A206" s="36"/>
      <c r="B206" s="37"/>
      <c r="C206" s="180" t="s">
        <v>653</v>
      </c>
      <c r="D206" s="180" t="s">
        <v>145</v>
      </c>
      <c r="E206" s="181" t="s">
        <v>1017</v>
      </c>
      <c r="F206" s="182" t="s">
        <v>1018</v>
      </c>
      <c r="G206" s="183" t="s">
        <v>796</v>
      </c>
      <c r="H206" s="184">
        <v>2</v>
      </c>
      <c r="I206" s="185"/>
      <c r="J206" s="186">
        <f>ROUND(I206*H206,2)</f>
        <v>0</v>
      </c>
      <c r="K206" s="182" t="s">
        <v>19</v>
      </c>
      <c r="L206" s="41"/>
      <c r="M206" s="187" t="s">
        <v>19</v>
      </c>
      <c r="N206" s="188" t="s">
        <v>45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150</v>
      </c>
      <c r="AT206" s="191" t="s">
        <v>145</v>
      </c>
      <c r="AU206" s="191" t="s">
        <v>160</v>
      </c>
      <c r="AY206" s="19" t="s">
        <v>142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81</v>
      </c>
      <c r="BK206" s="192">
        <f>ROUND(I206*H206,2)</f>
        <v>0</v>
      </c>
      <c r="BL206" s="19" t="s">
        <v>150</v>
      </c>
      <c r="BM206" s="191" t="s">
        <v>1019</v>
      </c>
    </row>
    <row r="207" spans="1:65" s="2" customFormat="1" ht="16.5" customHeight="1">
      <c r="A207" s="36"/>
      <c r="B207" s="37"/>
      <c r="C207" s="180" t="s">
        <v>658</v>
      </c>
      <c r="D207" s="180" t="s">
        <v>145</v>
      </c>
      <c r="E207" s="181" t="s">
        <v>1020</v>
      </c>
      <c r="F207" s="182" t="s">
        <v>1021</v>
      </c>
      <c r="G207" s="183" t="s">
        <v>796</v>
      </c>
      <c r="H207" s="184">
        <v>1</v>
      </c>
      <c r="I207" s="185"/>
      <c r="J207" s="186">
        <f>ROUND(I207*H207,2)</f>
        <v>0</v>
      </c>
      <c r="K207" s="182" t="s">
        <v>19</v>
      </c>
      <c r="L207" s="41"/>
      <c r="M207" s="187" t="s">
        <v>19</v>
      </c>
      <c r="N207" s="188" t="s">
        <v>45</v>
      </c>
      <c r="O207" s="66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150</v>
      </c>
      <c r="AT207" s="191" t="s">
        <v>145</v>
      </c>
      <c r="AU207" s="191" t="s">
        <v>160</v>
      </c>
      <c r="AY207" s="19" t="s">
        <v>142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81</v>
      </c>
      <c r="BK207" s="192">
        <f>ROUND(I207*H207,2)</f>
        <v>0</v>
      </c>
      <c r="BL207" s="19" t="s">
        <v>150</v>
      </c>
      <c r="BM207" s="191" t="s">
        <v>1022</v>
      </c>
    </row>
    <row r="208" spans="1:65" s="2" customFormat="1" ht="16.5" customHeight="1">
      <c r="A208" s="36"/>
      <c r="B208" s="37"/>
      <c r="C208" s="180" t="s">
        <v>664</v>
      </c>
      <c r="D208" s="180" t="s">
        <v>145</v>
      </c>
      <c r="E208" s="181" t="s">
        <v>1023</v>
      </c>
      <c r="F208" s="182" t="s">
        <v>1024</v>
      </c>
      <c r="G208" s="183" t="s">
        <v>796</v>
      </c>
      <c r="H208" s="184">
        <v>5</v>
      </c>
      <c r="I208" s="185"/>
      <c r="J208" s="186">
        <f>ROUND(I208*H208,2)</f>
        <v>0</v>
      </c>
      <c r="K208" s="182" t="s">
        <v>19</v>
      </c>
      <c r="L208" s="41"/>
      <c r="M208" s="187" t="s">
        <v>19</v>
      </c>
      <c r="N208" s="188" t="s">
        <v>45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150</v>
      </c>
      <c r="AT208" s="191" t="s">
        <v>145</v>
      </c>
      <c r="AU208" s="191" t="s">
        <v>160</v>
      </c>
      <c r="AY208" s="19" t="s">
        <v>142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81</v>
      </c>
      <c r="BK208" s="192">
        <f>ROUND(I208*H208,2)</f>
        <v>0</v>
      </c>
      <c r="BL208" s="19" t="s">
        <v>150</v>
      </c>
      <c r="BM208" s="191" t="s">
        <v>1025</v>
      </c>
    </row>
    <row r="209" spans="1:65" s="2" customFormat="1" ht="16.5" customHeight="1">
      <c r="A209" s="36"/>
      <c r="B209" s="37"/>
      <c r="C209" s="180" t="s">
        <v>671</v>
      </c>
      <c r="D209" s="180" t="s">
        <v>145</v>
      </c>
      <c r="E209" s="181" t="s">
        <v>1026</v>
      </c>
      <c r="F209" s="182" t="s">
        <v>1027</v>
      </c>
      <c r="G209" s="183" t="s">
        <v>796</v>
      </c>
      <c r="H209" s="184">
        <v>4</v>
      </c>
      <c r="I209" s="185"/>
      <c r="J209" s="186">
        <f>ROUND(I209*H209,2)</f>
        <v>0</v>
      </c>
      <c r="K209" s="182" t="s">
        <v>19</v>
      </c>
      <c r="L209" s="41"/>
      <c r="M209" s="187" t="s">
        <v>19</v>
      </c>
      <c r="N209" s="188" t="s">
        <v>45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150</v>
      </c>
      <c r="AT209" s="191" t="s">
        <v>145</v>
      </c>
      <c r="AU209" s="191" t="s">
        <v>160</v>
      </c>
      <c r="AY209" s="19" t="s">
        <v>142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81</v>
      </c>
      <c r="BK209" s="192">
        <f>ROUND(I209*H209,2)</f>
        <v>0</v>
      </c>
      <c r="BL209" s="19" t="s">
        <v>150</v>
      </c>
      <c r="BM209" s="191" t="s">
        <v>1028</v>
      </c>
    </row>
    <row r="210" spans="2:63" s="12" customFormat="1" ht="20.85" customHeight="1">
      <c r="B210" s="164"/>
      <c r="C210" s="165"/>
      <c r="D210" s="166" t="s">
        <v>73</v>
      </c>
      <c r="E210" s="178" t="s">
        <v>1029</v>
      </c>
      <c r="F210" s="178" t="s">
        <v>1030</v>
      </c>
      <c r="G210" s="165"/>
      <c r="H210" s="165"/>
      <c r="I210" s="168"/>
      <c r="J210" s="179">
        <f>BK210</f>
        <v>0</v>
      </c>
      <c r="K210" s="165"/>
      <c r="L210" s="170"/>
      <c r="M210" s="171"/>
      <c r="N210" s="172"/>
      <c r="O210" s="172"/>
      <c r="P210" s="173">
        <f>SUM(P211:P218)</f>
        <v>0</v>
      </c>
      <c r="Q210" s="172"/>
      <c r="R210" s="173">
        <f>SUM(R211:R218)</f>
        <v>0</v>
      </c>
      <c r="S210" s="172"/>
      <c r="T210" s="174">
        <f>SUM(T211:T218)</f>
        <v>0</v>
      </c>
      <c r="AR210" s="175" t="s">
        <v>81</v>
      </c>
      <c r="AT210" s="176" t="s">
        <v>73</v>
      </c>
      <c r="AU210" s="176" t="s">
        <v>83</v>
      </c>
      <c r="AY210" s="175" t="s">
        <v>142</v>
      </c>
      <c r="BK210" s="177">
        <f>SUM(BK211:BK218)</f>
        <v>0</v>
      </c>
    </row>
    <row r="211" spans="1:65" s="2" customFormat="1" ht="16.5" customHeight="1">
      <c r="A211" s="36"/>
      <c r="B211" s="37"/>
      <c r="C211" s="180" t="s">
        <v>676</v>
      </c>
      <c r="D211" s="180" t="s">
        <v>145</v>
      </c>
      <c r="E211" s="181" t="s">
        <v>1031</v>
      </c>
      <c r="F211" s="182" t="s">
        <v>1032</v>
      </c>
      <c r="G211" s="183" t="s">
        <v>918</v>
      </c>
      <c r="H211" s="184">
        <v>4</v>
      </c>
      <c r="I211" s="185"/>
      <c r="J211" s="186">
        <f aca="true" t="shared" si="60" ref="J211:J218">ROUND(I211*H211,2)</f>
        <v>0</v>
      </c>
      <c r="K211" s="182" t="s">
        <v>19</v>
      </c>
      <c r="L211" s="41"/>
      <c r="M211" s="187" t="s">
        <v>19</v>
      </c>
      <c r="N211" s="188" t="s">
        <v>45</v>
      </c>
      <c r="O211" s="66"/>
      <c r="P211" s="189">
        <f aca="true" t="shared" si="61" ref="P211:P218">O211*H211</f>
        <v>0</v>
      </c>
      <c r="Q211" s="189">
        <v>0</v>
      </c>
      <c r="R211" s="189">
        <f aca="true" t="shared" si="62" ref="R211:R218">Q211*H211</f>
        <v>0</v>
      </c>
      <c r="S211" s="189">
        <v>0</v>
      </c>
      <c r="T211" s="190">
        <f aca="true" t="shared" si="63" ref="T211:T218"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150</v>
      </c>
      <c r="AT211" s="191" t="s">
        <v>145</v>
      </c>
      <c r="AU211" s="191" t="s">
        <v>160</v>
      </c>
      <c r="AY211" s="19" t="s">
        <v>142</v>
      </c>
      <c r="BE211" s="192">
        <f aca="true" t="shared" si="64" ref="BE211:BE218">IF(N211="základní",J211,0)</f>
        <v>0</v>
      </c>
      <c r="BF211" s="192">
        <f aca="true" t="shared" si="65" ref="BF211:BF218">IF(N211="snížená",J211,0)</f>
        <v>0</v>
      </c>
      <c r="BG211" s="192">
        <f aca="true" t="shared" si="66" ref="BG211:BG218">IF(N211="zákl. přenesená",J211,0)</f>
        <v>0</v>
      </c>
      <c r="BH211" s="192">
        <f aca="true" t="shared" si="67" ref="BH211:BH218">IF(N211="sníž. přenesená",J211,0)</f>
        <v>0</v>
      </c>
      <c r="BI211" s="192">
        <f aca="true" t="shared" si="68" ref="BI211:BI218">IF(N211="nulová",J211,0)</f>
        <v>0</v>
      </c>
      <c r="BJ211" s="19" t="s">
        <v>81</v>
      </c>
      <c r="BK211" s="192">
        <f aca="true" t="shared" si="69" ref="BK211:BK218">ROUND(I211*H211,2)</f>
        <v>0</v>
      </c>
      <c r="BL211" s="19" t="s">
        <v>150</v>
      </c>
      <c r="BM211" s="191" t="s">
        <v>1033</v>
      </c>
    </row>
    <row r="212" spans="1:65" s="2" customFormat="1" ht="16.5" customHeight="1">
      <c r="A212" s="36"/>
      <c r="B212" s="37"/>
      <c r="C212" s="180" t="s">
        <v>683</v>
      </c>
      <c r="D212" s="180" t="s">
        <v>145</v>
      </c>
      <c r="E212" s="181" t="s">
        <v>1034</v>
      </c>
      <c r="F212" s="182" t="s">
        <v>1035</v>
      </c>
      <c r="G212" s="183" t="s">
        <v>320</v>
      </c>
      <c r="H212" s="184">
        <v>103</v>
      </c>
      <c r="I212" s="185"/>
      <c r="J212" s="186">
        <f t="shared" si="60"/>
        <v>0</v>
      </c>
      <c r="K212" s="182" t="s">
        <v>19</v>
      </c>
      <c r="L212" s="41"/>
      <c r="M212" s="187" t="s">
        <v>19</v>
      </c>
      <c r="N212" s="188" t="s">
        <v>45</v>
      </c>
      <c r="O212" s="66"/>
      <c r="P212" s="189">
        <f t="shared" si="61"/>
        <v>0</v>
      </c>
      <c r="Q212" s="189">
        <v>0</v>
      </c>
      <c r="R212" s="189">
        <f t="shared" si="62"/>
        <v>0</v>
      </c>
      <c r="S212" s="189">
        <v>0</v>
      </c>
      <c r="T212" s="190">
        <f t="shared" si="6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150</v>
      </c>
      <c r="AT212" s="191" t="s">
        <v>145</v>
      </c>
      <c r="AU212" s="191" t="s">
        <v>160</v>
      </c>
      <c r="AY212" s="19" t="s">
        <v>142</v>
      </c>
      <c r="BE212" s="192">
        <f t="shared" si="64"/>
        <v>0</v>
      </c>
      <c r="BF212" s="192">
        <f t="shared" si="65"/>
        <v>0</v>
      </c>
      <c r="BG212" s="192">
        <f t="shared" si="66"/>
        <v>0</v>
      </c>
      <c r="BH212" s="192">
        <f t="shared" si="67"/>
        <v>0</v>
      </c>
      <c r="BI212" s="192">
        <f t="shared" si="68"/>
        <v>0</v>
      </c>
      <c r="BJ212" s="19" t="s">
        <v>81</v>
      </c>
      <c r="BK212" s="192">
        <f t="shared" si="69"/>
        <v>0</v>
      </c>
      <c r="BL212" s="19" t="s">
        <v>150</v>
      </c>
      <c r="BM212" s="191" t="s">
        <v>1036</v>
      </c>
    </row>
    <row r="213" spans="1:65" s="2" customFormat="1" ht="16.5" customHeight="1">
      <c r="A213" s="36"/>
      <c r="B213" s="37"/>
      <c r="C213" s="180" t="s">
        <v>688</v>
      </c>
      <c r="D213" s="180" t="s">
        <v>145</v>
      </c>
      <c r="E213" s="181" t="s">
        <v>1037</v>
      </c>
      <c r="F213" s="182" t="s">
        <v>1038</v>
      </c>
      <c r="G213" s="183" t="s">
        <v>320</v>
      </c>
      <c r="H213" s="184">
        <v>4</v>
      </c>
      <c r="I213" s="185"/>
      <c r="J213" s="186">
        <f t="shared" si="60"/>
        <v>0</v>
      </c>
      <c r="K213" s="182" t="s">
        <v>19</v>
      </c>
      <c r="L213" s="41"/>
      <c r="M213" s="187" t="s">
        <v>19</v>
      </c>
      <c r="N213" s="188" t="s">
        <v>45</v>
      </c>
      <c r="O213" s="66"/>
      <c r="P213" s="189">
        <f t="shared" si="61"/>
        <v>0</v>
      </c>
      <c r="Q213" s="189">
        <v>0</v>
      </c>
      <c r="R213" s="189">
        <f t="shared" si="62"/>
        <v>0</v>
      </c>
      <c r="S213" s="189">
        <v>0</v>
      </c>
      <c r="T213" s="190">
        <f t="shared" si="6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150</v>
      </c>
      <c r="AT213" s="191" t="s">
        <v>145</v>
      </c>
      <c r="AU213" s="191" t="s">
        <v>160</v>
      </c>
      <c r="AY213" s="19" t="s">
        <v>142</v>
      </c>
      <c r="BE213" s="192">
        <f t="shared" si="64"/>
        <v>0</v>
      </c>
      <c r="BF213" s="192">
        <f t="shared" si="65"/>
        <v>0</v>
      </c>
      <c r="BG213" s="192">
        <f t="shared" si="66"/>
        <v>0</v>
      </c>
      <c r="BH213" s="192">
        <f t="shared" si="67"/>
        <v>0</v>
      </c>
      <c r="BI213" s="192">
        <f t="shared" si="68"/>
        <v>0</v>
      </c>
      <c r="BJ213" s="19" t="s">
        <v>81</v>
      </c>
      <c r="BK213" s="192">
        <f t="shared" si="69"/>
        <v>0</v>
      </c>
      <c r="BL213" s="19" t="s">
        <v>150</v>
      </c>
      <c r="BM213" s="191" t="s">
        <v>1039</v>
      </c>
    </row>
    <row r="214" spans="1:65" s="2" customFormat="1" ht="16.5" customHeight="1">
      <c r="A214" s="36"/>
      <c r="B214" s="37"/>
      <c r="C214" s="180" t="s">
        <v>693</v>
      </c>
      <c r="D214" s="180" t="s">
        <v>145</v>
      </c>
      <c r="E214" s="181" t="s">
        <v>1040</v>
      </c>
      <c r="F214" s="182" t="s">
        <v>1041</v>
      </c>
      <c r="G214" s="183" t="s">
        <v>918</v>
      </c>
      <c r="H214" s="184">
        <v>1</v>
      </c>
      <c r="I214" s="185"/>
      <c r="J214" s="186">
        <f t="shared" si="60"/>
        <v>0</v>
      </c>
      <c r="K214" s="182" t="s">
        <v>19</v>
      </c>
      <c r="L214" s="41"/>
      <c r="M214" s="187" t="s">
        <v>19</v>
      </c>
      <c r="N214" s="188" t="s">
        <v>45</v>
      </c>
      <c r="O214" s="66"/>
      <c r="P214" s="189">
        <f t="shared" si="61"/>
        <v>0</v>
      </c>
      <c r="Q214" s="189">
        <v>0</v>
      </c>
      <c r="R214" s="189">
        <f t="shared" si="62"/>
        <v>0</v>
      </c>
      <c r="S214" s="189">
        <v>0</v>
      </c>
      <c r="T214" s="190">
        <f t="shared" si="6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150</v>
      </c>
      <c r="AT214" s="191" t="s">
        <v>145</v>
      </c>
      <c r="AU214" s="191" t="s">
        <v>160</v>
      </c>
      <c r="AY214" s="19" t="s">
        <v>142</v>
      </c>
      <c r="BE214" s="192">
        <f t="shared" si="64"/>
        <v>0</v>
      </c>
      <c r="BF214" s="192">
        <f t="shared" si="65"/>
        <v>0</v>
      </c>
      <c r="BG214" s="192">
        <f t="shared" si="66"/>
        <v>0</v>
      </c>
      <c r="BH214" s="192">
        <f t="shared" si="67"/>
        <v>0</v>
      </c>
      <c r="BI214" s="192">
        <f t="shared" si="68"/>
        <v>0</v>
      </c>
      <c r="BJ214" s="19" t="s">
        <v>81</v>
      </c>
      <c r="BK214" s="192">
        <f t="shared" si="69"/>
        <v>0</v>
      </c>
      <c r="BL214" s="19" t="s">
        <v>150</v>
      </c>
      <c r="BM214" s="191" t="s">
        <v>1042</v>
      </c>
    </row>
    <row r="215" spans="1:65" s="2" customFormat="1" ht="16.5" customHeight="1">
      <c r="A215" s="36"/>
      <c r="B215" s="37"/>
      <c r="C215" s="180" t="s">
        <v>702</v>
      </c>
      <c r="D215" s="180" t="s">
        <v>145</v>
      </c>
      <c r="E215" s="181" t="s">
        <v>1043</v>
      </c>
      <c r="F215" s="182" t="s">
        <v>1044</v>
      </c>
      <c r="G215" s="183" t="s">
        <v>918</v>
      </c>
      <c r="H215" s="184">
        <v>1</v>
      </c>
      <c r="I215" s="185"/>
      <c r="J215" s="186">
        <f t="shared" si="60"/>
        <v>0</v>
      </c>
      <c r="K215" s="182" t="s">
        <v>19</v>
      </c>
      <c r="L215" s="41"/>
      <c r="M215" s="187" t="s">
        <v>19</v>
      </c>
      <c r="N215" s="188" t="s">
        <v>45</v>
      </c>
      <c r="O215" s="66"/>
      <c r="P215" s="189">
        <f t="shared" si="61"/>
        <v>0</v>
      </c>
      <c r="Q215" s="189">
        <v>0</v>
      </c>
      <c r="R215" s="189">
        <f t="shared" si="62"/>
        <v>0</v>
      </c>
      <c r="S215" s="189">
        <v>0</v>
      </c>
      <c r="T215" s="190">
        <f t="shared" si="6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150</v>
      </c>
      <c r="AT215" s="191" t="s">
        <v>145</v>
      </c>
      <c r="AU215" s="191" t="s">
        <v>160</v>
      </c>
      <c r="AY215" s="19" t="s">
        <v>142</v>
      </c>
      <c r="BE215" s="192">
        <f t="shared" si="64"/>
        <v>0</v>
      </c>
      <c r="BF215" s="192">
        <f t="shared" si="65"/>
        <v>0</v>
      </c>
      <c r="BG215" s="192">
        <f t="shared" si="66"/>
        <v>0</v>
      </c>
      <c r="BH215" s="192">
        <f t="shared" si="67"/>
        <v>0</v>
      </c>
      <c r="BI215" s="192">
        <f t="shared" si="68"/>
        <v>0</v>
      </c>
      <c r="BJ215" s="19" t="s">
        <v>81</v>
      </c>
      <c r="BK215" s="192">
        <f t="shared" si="69"/>
        <v>0</v>
      </c>
      <c r="BL215" s="19" t="s">
        <v>150</v>
      </c>
      <c r="BM215" s="191" t="s">
        <v>1045</v>
      </c>
    </row>
    <row r="216" spans="1:65" s="2" customFormat="1" ht="16.5" customHeight="1">
      <c r="A216" s="36"/>
      <c r="B216" s="37"/>
      <c r="C216" s="180" t="s">
        <v>707</v>
      </c>
      <c r="D216" s="180" t="s">
        <v>145</v>
      </c>
      <c r="E216" s="181" t="s">
        <v>1046</v>
      </c>
      <c r="F216" s="182" t="s">
        <v>1047</v>
      </c>
      <c r="G216" s="183" t="s">
        <v>925</v>
      </c>
      <c r="H216" s="184">
        <v>5</v>
      </c>
      <c r="I216" s="185"/>
      <c r="J216" s="186">
        <f t="shared" si="60"/>
        <v>0</v>
      </c>
      <c r="K216" s="182" t="s">
        <v>19</v>
      </c>
      <c r="L216" s="41"/>
      <c r="M216" s="187" t="s">
        <v>19</v>
      </c>
      <c r="N216" s="188" t="s">
        <v>45</v>
      </c>
      <c r="O216" s="66"/>
      <c r="P216" s="189">
        <f t="shared" si="61"/>
        <v>0</v>
      </c>
      <c r="Q216" s="189">
        <v>0</v>
      </c>
      <c r="R216" s="189">
        <f t="shared" si="62"/>
        <v>0</v>
      </c>
      <c r="S216" s="189">
        <v>0</v>
      </c>
      <c r="T216" s="190">
        <f t="shared" si="6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150</v>
      </c>
      <c r="AT216" s="191" t="s">
        <v>145</v>
      </c>
      <c r="AU216" s="191" t="s">
        <v>160</v>
      </c>
      <c r="AY216" s="19" t="s">
        <v>142</v>
      </c>
      <c r="BE216" s="192">
        <f t="shared" si="64"/>
        <v>0</v>
      </c>
      <c r="BF216" s="192">
        <f t="shared" si="65"/>
        <v>0</v>
      </c>
      <c r="BG216" s="192">
        <f t="shared" si="66"/>
        <v>0</v>
      </c>
      <c r="BH216" s="192">
        <f t="shared" si="67"/>
        <v>0</v>
      </c>
      <c r="BI216" s="192">
        <f t="shared" si="68"/>
        <v>0</v>
      </c>
      <c r="BJ216" s="19" t="s">
        <v>81</v>
      </c>
      <c r="BK216" s="192">
        <f t="shared" si="69"/>
        <v>0</v>
      </c>
      <c r="BL216" s="19" t="s">
        <v>150</v>
      </c>
      <c r="BM216" s="191" t="s">
        <v>1048</v>
      </c>
    </row>
    <row r="217" spans="1:65" s="2" customFormat="1" ht="16.5" customHeight="1">
      <c r="A217" s="36"/>
      <c r="B217" s="37"/>
      <c r="C217" s="180" t="s">
        <v>712</v>
      </c>
      <c r="D217" s="180" t="s">
        <v>145</v>
      </c>
      <c r="E217" s="181" t="s">
        <v>1049</v>
      </c>
      <c r="F217" s="182" t="s">
        <v>1050</v>
      </c>
      <c r="G217" s="183" t="s">
        <v>925</v>
      </c>
      <c r="H217" s="184">
        <v>5</v>
      </c>
      <c r="I217" s="185"/>
      <c r="J217" s="186">
        <f t="shared" si="60"/>
        <v>0</v>
      </c>
      <c r="K217" s="182" t="s">
        <v>19</v>
      </c>
      <c r="L217" s="41"/>
      <c r="M217" s="187" t="s">
        <v>19</v>
      </c>
      <c r="N217" s="188" t="s">
        <v>45</v>
      </c>
      <c r="O217" s="66"/>
      <c r="P217" s="189">
        <f t="shared" si="61"/>
        <v>0</v>
      </c>
      <c r="Q217" s="189">
        <v>0</v>
      </c>
      <c r="R217" s="189">
        <f t="shared" si="62"/>
        <v>0</v>
      </c>
      <c r="S217" s="189">
        <v>0</v>
      </c>
      <c r="T217" s="190">
        <f t="shared" si="6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150</v>
      </c>
      <c r="AT217" s="191" t="s">
        <v>145</v>
      </c>
      <c r="AU217" s="191" t="s">
        <v>160</v>
      </c>
      <c r="AY217" s="19" t="s">
        <v>142</v>
      </c>
      <c r="BE217" s="192">
        <f t="shared" si="64"/>
        <v>0</v>
      </c>
      <c r="BF217" s="192">
        <f t="shared" si="65"/>
        <v>0</v>
      </c>
      <c r="BG217" s="192">
        <f t="shared" si="66"/>
        <v>0</v>
      </c>
      <c r="BH217" s="192">
        <f t="shared" si="67"/>
        <v>0</v>
      </c>
      <c r="BI217" s="192">
        <f t="shared" si="68"/>
        <v>0</v>
      </c>
      <c r="BJ217" s="19" t="s">
        <v>81</v>
      </c>
      <c r="BK217" s="192">
        <f t="shared" si="69"/>
        <v>0</v>
      </c>
      <c r="BL217" s="19" t="s">
        <v>150</v>
      </c>
      <c r="BM217" s="191" t="s">
        <v>1051</v>
      </c>
    </row>
    <row r="218" spans="1:65" s="2" customFormat="1" ht="16.5" customHeight="1">
      <c r="A218" s="36"/>
      <c r="B218" s="37"/>
      <c r="C218" s="180" t="s">
        <v>717</v>
      </c>
      <c r="D218" s="180" t="s">
        <v>145</v>
      </c>
      <c r="E218" s="181" t="s">
        <v>1052</v>
      </c>
      <c r="F218" s="182" t="s">
        <v>1053</v>
      </c>
      <c r="G218" s="183" t="s">
        <v>925</v>
      </c>
      <c r="H218" s="184">
        <v>4</v>
      </c>
      <c r="I218" s="185"/>
      <c r="J218" s="186">
        <f t="shared" si="60"/>
        <v>0</v>
      </c>
      <c r="K218" s="182" t="s">
        <v>19</v>
      </c>
      <c r="L218" s="41"/>
      <c r="M218" s="187" t="s">
        <v>19</v>
      </c>
      <c r="N218" s="188" t="s">
        <v>45</v>
      </c>
      <c r="O218" s="66"/>
      <c r="P218" s="189">
        <f t="shared" si="61"/>
        <v>0</v>
      </c>
      <c r="Q218" s="189">
        <v>0</v>
      </c>
      <c r="R218" s="189">
        <f t="shared" si="62"/>
        <v>0</v>
      </c>
      <c r="S218" s="189">
        <v>0</v>
      </c>
      <c r="T218" s="190">
        <f t="shared" si="6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150</v>
      </c>
      <c r="AT218" s="191" t="s">
        <v>145</v>
      </c>
      <c r="AU218" s="191" t="s">
        <v>160</v>
      </c>
      <c r="AY218" s="19" t="s">
        <v>142</v>
      </c>
      <c r="BE218" s="192">
        <f t="shared" si="64"/>
        <v>0</v>
      </c>
      <c r="BF218" s="192">
        <f t="shared" si="65"/>
        <v>0</v>
      </c>
      <c r="BG218" s="192">
        <f t="shared" si="66"/>
        <v>0</v>
      </c>
      <c r="BH218" s="192">
        <f t="shared" si="67"/>
        <v>0</v>
      </c>
      <c r="BI218" s="192">
        <f t="shared" si="68"/>
        <v>0</v>
      </c>
      <c r="BJ218" s="19" t="s">
        <v>81</v>
      </c>
      <c r="BK218" s="192">
        <f t="shared" si="69"/>
        <v>0</v>
      </c>
      <c r="BL218" s="19" t="s">
        <v>150</v>
      </c>
      <c r="BM218" s="191" t="s">
        <v>1054</v>
      </c>
    </row>
    <row r="219" spans="2:63" s="12" customFormat="1" ht="20.85" customHeight="1">
      <c r="B219" s="164"/>
      <c r="C219" s="165"/>
      <c r="D219" s="166" t="s">
        <v>73</v>
      </c>
      <c r="E219" s="178" t="s">
        <v>1055</v>
      </c>
      <c r="F219" s="178" t="s">
        <v>1056</v>
      </c>
      <c r="G219" s="165"/>
      <c r="H219" s="165"/>
      <c r="I219" s="168"/>
      <c r="J219" s="179">
        <f>BK219</f>
        <v>0</v>
      </c>
      <c r="K219" s="165"/>
      <c r="L219" s="170"/>
      <c r="M219" s="171"/>
      <c r="N219" s="172"/>
      <c r="O219" s="172"/>
      <c r="P219" s="173">
        <f>SUM(P220:P230)</f>
        <v>0</v>
      </c>
      <c r="Q219" s="172"/>
      <c r="R219" s="173">
        <f>SUM(R220:R230)</f>
        <v>0</v>
      </c>
      <c r="S219" s="172"/>
      <c r="T219" s="174">
        <f>SUM(T220:T230)</f>
        <v>0</v>
      </c>
      <c r="AR219" s="175" t="s">
        <v>81</v>
      </c>
      <c r="AT219" s="176" t="s">
        <v>73</v>
      </c>
      <c r="AU219" s="176" t="s">
        <v>83</v>
      </c>
      <c r="AY219" s="175" t="s">
        <v>142</v>
      </c>
      <c r="BK219" s="177">
        <f>SUM(BK220:BK230)</f>
        <v>0</v>
      </c>
    </row>
    <row r="220" spans="1:65" s="2" customFormat="1" ht="16.5" customHeight="1">
      <c r="A220" s="36"/>
      <c r="B220" s="37"/>
      <c r="C220" s="180" t="s">
        <v>724</v>
      </c>
      <c r="D220" s="180" t="s">
        <v>145</v>
      </c>
      <c r="E220" s="181" t="s">
        <v>1057</v>
      </c>
      <c r="F220" s="182" t="s">
        <v>1058</v>
      </c>
      <c r="G220" s="183" t="s">
        <v>918</v>
      </c>
      <c r="H220" s="184">
        <v>1</v>
      </c>
      <c r="I220" s="185"/>
      <c r="J220" s="186">
        <f aca="true" t="shared" si="70" ref="J220:J230">ROUND(I220*H220,2)</f>
        <v>0</v>
      </c>
      <c r="K220" s="182" t="s">
        <v>19</v>
      </c>
      <c r="L220" s="41"/>
      <c r="M220" s="187" t="s">
        <v>19</v>
      </c>
      <c r="N220" s="188" t="s">
        <v>45</v>
      </c>
      <c r="O220" s="66"/>
      <c r="P220" s="189">
        <f aca="true" t="shared" si="71" ref="P220:P230">O220*H220</f>
        <v>0</v>
      </c>
      <c r="Q220" s="189">
        <v>0</v>
      </c>
      <c r="R220" s="189">
        <f aca="true" t="shared" si="72" ref="R220:R230">Q220*H220</f>
        <v>0</v>
      </c>
      <c r="S220" s="189">
        <v>0</v>
      </c>
      <c r="T220" s="190">
        <f aca="true" t="shared" si="73" ref="T220:T230"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150</v>
      </c>
      <c r="AT220" s="191" t="s">
        <v>145</v>
      </c>
      <c r="AU220" s="191" t="s">
        <v>160</v>
      </c>
      <c r="AY220" s="19" t="s">
        <v>142</v>
      </c>
      <c r="BE220" s="192">
        <f aca="true" t="shared" si="74" ref="BE220:BE230">IF(N220="základní",J220,0)</f>
        <v>0</v>
      </c>
      <c r="BF220" s="192">
        <f aca="true" t="shared" si="75" ref="BF220:BF230">IF(N220="snížená",J220,0)</f>
        <v>0</v>
      </c>
      <c r="BG220" s="192">
        <f aca="true" t="shared" si="76" ref="BG220:BG230">IF(N220="zákl. přenesená",J220,0)</f>
        <v>0</v>
      </c>
      <c r="BH220" s="192">
        <f aca="true" t="shared" si="77" ref="BH220:BH230">IF(N220="sníž. přenesená",J220,0)</f>
        <v>0</v>
      </c>
      <c r="BI220" s="192">
        <f aca="true" t="shared" si="78" ref="BI220:BI230">IF(N220="nulová",J220,0)</f>
        <v>0</v>
      </c>
      <c r="BJ220" s="19" t="s">
        <v>81</v>
      </c>
      <c r="BK220" s="192">
        <f aca="true" t="shared" si="79" ref="BK220:BK230">ROUND(I220*H220,2)</f>
        <v>0</v>
      </c>
      <c r="BL220" s="19" t="s">
        <v>150</v>
      </c>
      <c r="BM220" s="191" t="s">
        <v>1059</v>
      </c>
    </row>
    <row r="221" spans="1:65" s="2" customFormat="1" ht="16.5" customHeight="1">
      <c r="A221" s="36"/>
      <c r="B221" s="37"/>
      <c r="C221" s="180" t="s">
        <v>729</v>
      </c>
      <c r="D221" s="180" t="s">
        <v>145</v>
      </c>
      <c r="E221" s="181" t="s">
        <v>1060</v>
      </c>
      <c r="F221" s="182" t="s">
        <v>1061</v>
      </c>
      <c r="G221" s="183" t="s">
        <v>918</v>
      </c>
      <c r="H221" s="184">
        <v>1</v>
      </c>
      <c r="I221" s="185"/>
      <c r="J221" s="186">
        <f t="shared" si="70"/>
        <v>0</v>
      </c>
      <c r="K221" s="182" t="s">
        <v>19</v>
      </c>
      <c r="L221" s="41"/>
      <c r="M221" s="187" t="s">
        <v>19</v>
      </c>
      <c r="N221" s="188" t="s">
        <v>45</v>
      </c>
      <c r="O221" s="66"/>
      <c r="P221" s="189">
        <f t="shared" si="71"/>
        <v>0</v>
      </c>
      <c r="Q221" s="189">
        <v>0</v>
      </c>
      <c r="R221" s="189">
        <f t="shared" si="72"/>
        <v>0</v>
      </c>
      <c r="S221" s="189">
        <v>0</v>
      </c>
      <c r="T221" s="190">
        <f t="shared" si="7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150</v>
      </c>
      <c r="AT221" s="191" t="s">
        <v>145</v>
      </c>
      <c r="AU221" s="191" t="s">
        <v>160</v>
      </c>
      <c r="AY221" s="19" t="s">
        <v>142</v>
      </c>
      <c r="BE221" s="192">
        <f t="shared" si="74"/>
        <v>0</v>
      </c>
      <c r="BF221" s="192">
        <f t="shared" si="75"/>
        <v>0</v>
      </c>
      <c r="BG221" s="192">
        <f t="shared" si="76"/>
        <v>0</v>
      </c>
      <c r="BH221" s="192">
        <f t="shared" si="77"/>
        <v>0</v>
      </c>
      <c r="BI221" s="192">
        <f t="shared" si="78"/>
        <v>0</v>
      </c>
      <c r="BJ221" s="19" t="s">
        <v>81</v>
      </c>
      <c r="BK221" s="192">
        <f t="shared" si="79"/>
        <v>0</v>
      </c>
      <c r="BL221" s="19" t="s">
        <v>150</v>
      </c>
      <c r="BM221" s="191" t="s">
        <v>1062</v>
      </c>
    </row>
    <row r="222" spans="1:65" s="2" customFormat="1" ht="16.5" customHeight="1">
      <c r="A222" s="36"/>
      <c r="B222" s="37"/>
      <c r="C222" s="180" t="s">
        <v>734</v>
      </c>
      <c r="D222" s="180" t="s">
        <v>145</v>
      </c>
      <c r="E222" s="181" t="s">
        <v>1063</v>
      </c>
      <c r="F222" s="182" t="s">
        <v>1064</v>
      </c>
      <c r="G222" s="183" t="s">
        <v>918</v>
      </c>
      <c r="H222" s="184">
        <v>1</v>
      </c>
      <c r="I222" s="185"/>
      <c r="J222" s="186">
        <f t="shared" si="70"/>
        <v>0</v>
      </c>
      <c r="K222" s="182" t="s">
        <v>19</v>
      </c>
      <c r="L222" s="41"/>
      <c r="M222" s="187" t="s">
        <v>19</v>
      </c>
      <c r="N222" s="188" t="s">
        <v>45</v>
      </c>
      <c r="O222" s="66"/>
      <c r="P222" s="189">
        <f t="shared" si="71"/>
        <v>0</v>
      </c>
      <c r="Q222" s="189">
        <v>0</v>
      </c>
      <c r="R222" s="189">
        <f t="shared" si="72"/>
        <v>0</v>
      </c>
      <c r="S222" s="189">
        <v>0</v>
      </c>
      <c r="T222" s="190">
        <f t="shared" si="7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150</v>
      </c>
      <c r="AT222" s="191" t="s">
        <v>145</v>
      </c>
      <c r="AU222" s="191" t="s">
        <v>160</v>
      </c>
      <c r="AY222" s="19" t="s">
        <v>142</v>
      </c>
      <c r="BE222" s="192">
        <f t="shared" si="74"/>
        <v>0</v>
      </c>
      <c r="BF222" s="192">
        <f t="shared" si="75"/>
        <v>0</v>
      </c>
      <c r="BG222" s="192">
        <f t="shared" si="76"/>
        <v>0</v>
      </c>
      <c r="BH222" s="192">
        <f t="shared" si="77"/>
        <v>0</v>
      </c>
      <c r="BI222" s="192">
        <f t="shared" si="78"/>
        <v>0</v>
      </c>
      <c r="BJ222" s="19" t="s">
        <v>81</v>
      </c>
      <c r="BK222" s="192">
        <f t="shared" si="79"/>
        <v>0</v>
      </c>
      <c r="BL222" s="19" t="s">
        <v>150</v>
      </c>
      <c r="BM222" s="191" t="s">
        <v>1065</v>
      </c>
    </row>
    <row r="223" spans="1:65" s="2" customFormat="1" ht="16.5" customHeight="1">
      <c r="A223" s="36"/>
      <c r="B223" s="37"/>
      <c r="C223" s="180" t="s">
        <v>749</v>
      </c>
      <c r="D223" s="180" t="s">
        <v>145</v>
      </c>
      <c r="E223" s="181" t="s">
        <v>1066</v>
      </c>
      <c r="F223" s="182" t="s">
        <v>1067</v>
      </c>
      <c r="G223" s="183" t="s">
        <v>918</v>
      </c>
      <c r="H223" s="184">
        <v>1</v>
      </c>
      <c r="I223" s="185"/>
      <c r="J223" s="186">
        <f t="shared" si="70"/>
        <v>0</v>
      </c>
      <c r="K223" s="182" t="s">
        <v>19</v>
      </c>
      <c r="L223" s="41"/>
      <c r="M223" s="187" t="s">
        <v>19</v>
      </c>
      <c r="N223" s="188" t="s">
        <v>45</v>
      </c>
      <c r="O223" s="66"/>
      <c r="P223" s="189">
        <f t="shared" si="71"/>
        <v>0</v>
      </c>
      <c r="Q223" s="189">
        <v>0</v>
      </c>
      <c r="R223" s="189">
        <f t="shared" si="72"/>
        <v>0</v>
      </c>
      <c r="S223" s="189">
        <v>0</v>
      </c>
      <c r="T223" s="190">
        <f t="shared" si="7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150</v>
      </c>
      <c r="AT223" s="191" t="s">
        <v>145</v>
      </c>
      <c r="AU223" s="191" t="s">
        <v>160</v>
      </c>
      <c r="AY223" s="19" t="s">
        <v>142</v>
      </c>
      <c r="BE223" s="192">
        <f t="shared" si="74"/>
        <v>0</v>
      </c>
      <c r="BF223" s="192">
        <f t="shared" si="75"/>
        <v>0</v>
      </c>
      <c r="BG223" s="192">
        <f t="shared" si="76"/>
        <v>0</v>
      </c>
      <c r="BH223" s="192">
        <f t="shared" si="77"/>
        <v>0</v>
      </c>
      <c r="BI223" s="192">
        <f t="shared" si="78"/>
        <v>0</v>
      </c>
      <c r="BJ223" s="19" t="s">
        <v>81</v>
      </c>
      <c r="BK223" s="192">
        <f t="shared" si="79"/>
        <v>0</v>
      </c>
      <c r="BL223" s="19" t="s">
        <v>150</v>
      </c>
      <c r="BM223" s="191" t="s">
        <v>1068</v>
      </c>
    </row>
    <row r="224" spans="1:65" s="2" customFormat="1" ht="16.5" customHeight="1">
      <c r="A224" s="36"/>
      <c r="B224" s="37"/>
      <c r="C224" s="180" t="s">
        <v>756</v>
      </c>
      <c r="D224" s="180" t="s">
        <v>145</v>
      </c>
      <c r="E224" s="181" t="s">
        <v>1069</v>
      </c>
      <c r="F224" s="182" t="s">
        <v>1070</v>
      </c>
      <c r="G224" s="183" t="s">
        <v>918</v>
      </c>
      <c r="H224" s="184">
        <v>1</v>
      </c>
      <c r="I224" s="185"/>
      <c r="J224" s="186">
        <f t="shared" si="70"/>
        <v>0</v>
      </c>
      <c r="K224" s="182" t="s">
        <v>19</v>
      </c>
      <c r="L224" s="41"/>
      <c r="M224" s="187" t="s">
        <v>19</v>
      </c>
      <c r="N224" s="188" t="s">
        <v>45</v>
      </c>
      <c r="O224" s="66"/>
      <c r="P224" s="189">
        <f t="shared" si="71"/>
        <v>0</v>
      </c>
      <c r="Q224" s="189">
        <v>0</v>
      </c>
      <c r="R224" s="189">
        <f t="shared" si="72"/>
        <v>0</v>
      </c>
      <c r="S224" s="189">
        <v>0</v>
      </c>
      <c r="T224" s="190">
        <f t="shared" si="7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150</v>
      </c>
      <c r="AT224" s="191" t="s">
        <v>145</v>
      </c>
      <c r="AU224" s="191" t="s">
        <v>160</v>
      </c>
      <c r="AY224" s="19" t="s">
        <v>142</v>
      </c>
      <c r="BE224" s="192">
        <f t="shared" si="74"/>
        <v>0</v>
      </c>
      <c r="BF224" s="192">
        <f t="shared" si="75"/>
        <v>0</v>
      </c>
      <c r="BG224" s="192">
        <f t="shared" si="76"/>
        <v>0</v>
      </c>
      <c r="BH224" s="192">
        <f t="shared" si="77"/>
        <v>0</v>
      </c>
      <c r="BI224" s="192">
        <f t="shared" si="78"/>
        <v>0</v>
      </c>
      <c r="BJ224" s="19" t="s">
        <v>81</v>
      </c>
      <c r="BK224" s="192">
        <f t="shared" si="79"/>
        <v>0</v>
      </c>
      <c r="BL224" s="19" t="s">
        <v>150</v>
      </c>
      <c r="BM224" s="191" t="s">
        <v>1071</v>
      </c>
    </row>
    <row r="225" spans="1:65" s="2" customFormat="1" ht="16.5" customHeight="1">
      <c r="A225" s="36"/>
      <c r="B225" s="37"/>
      <c r="C225" s="180" t="s">
        <v>761</v>
      </c>
      <c r="D225" s="180" t="s">
        <v>145</v>
      </c>
      <c r="E225" s="181" t="s">
        <v>1072</v>
      </c>
      <c r="F225" s="182" t="s">
        <v>1073</v>
      </c>
      <c r="G225" s="183" t="s">
        <v>918</v>
      </c>
      <c r="H225" s="184">
        <v>1</v>
      </c>
      <c r="I225" s="185"/>
      <c r="J225" s="186">
        <f t="shared" si="70"/>
        <v>0</v>
      </c>
      <c r="K225" s="182" t="s">
        <v>19</v>
      </c>
      <c r="L225" s="41"/>
      <c r="M225" s="187" t="s">
        <v>19</v>
      </c>
      <c r="N225" s="188" t="s">
        <v>45</v>
      </c>
      <c r="O225" s="66"/>
      <c r="P225" s="189">
        <f t="shared" si="71"/>
        <v>0</v>
      </c>
      <c r="Q225" s="189">
        <v>0</v>
      </c>
      <c r="R225" s="189">
        <f t="shared" si="72"/>
        <v>0</v>
      </c>
      <c r="S225" s="189">
        <v>0</v>
      </c>
      <c r="T225" s="190">
        <f t="shared" si="7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150</v>
      </c>
      <c r="AT225" s="191" t="s">
        <v>145</v>
      </c>
      <c r="AU225" s="191" t="s">
        <v>160</v>
      </c>
      <c r="AY225" s="19" t="s">
        <v>142</v>
      </c>
      <c r="BE225" s="192">
        <f t="shared" si="74"/>
        <v>0</v>
      </c>
      <c r="BF225" s="192">
        <f t="shared" si="75"/>
        <v>0</v>
      </c>
      <c r="BG225" s="192">
        <f t="shared" si="76"/>
        <v>0</v>
      </c>
      <c r="BH225" s="192">
        <f t="shared" si="77"/>
        <v>0</v>
      </c>
      <c r="BI225" s="192">
        <f t="shared" si="78"/>
        <v>0</v>
      </c>
      <c r="BJ225" s="19" t="s">
        <v>81</v>
      </c>
      <c r="BK225" s="192">
        <f t="shared" si="79"/>
        <v>0</v>
      </c>
      <c r="BL225" s="19" t="s">
        <v>150</v>
      </c>
      <c r="BM225" s="191" t="s">
        <v>1074</v>
      </c>
    </row>
    <row r="226" spans="1:65" s="2" customFormat="1" ht="16.5" customHeight="1">
      <c r="A226" s="36"/>
      <c r="B226" s="37"/>
      <c r="C226" s="180" t="s">
        <v>912</v>
      </c>
      <c r="D226" s="180" t="s">
        <v>145</v>
      </c>
      <c r="E226" s="181" t="s">
        <v>1075</v>
      </c>
      <c r="F226" s="182" t="s">
        <v>1076</v>
      </c>
      <c r="G226" s="183" t="s">
        <v>918</v>
      </c>
      <c r="H226" s="184">
        <v>1</v>
      </c>
      <c r="I226" s="185"/>
      <c r="J226" s="186">
        <f t="shared" si="70"/>
        <v>0</v>
      </c>
      <c r="K226" s="182" t="s">
        <v>19</v>
      </c>
      <c r="L226" s="41"/>
      <c r="M226" s="187" t="s">
        <v>19</v>
      </c>
      <c r="N226" s="188" t="s">
        <v>45</v>
      </c>
      <c r="O226" s="66"/>
      <c r="P226" s="189">
        <f t="shared" si="71"/>
        <v>0</v>
      </c>
      <c r="Q226" s="189">
        <v>0</v>
      </c>
      <c r="R226" s="189">
        <f t="shared" si="72"/>
        <v>0</v>
      </c>
      <c r="S226" s="189">
        <v>0</v>
      </c>
      <c r="T226" s="190">
        <f t="shared" si="7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150</v>
      </c>
      <c r="AT226" s="191" t="s">
        <v>145</v>
      </c>
      <c r="AU226" s="191" t="s">
        <v>160</v>
      </c>
      <c r="AY226" s="19" t="s">
        <v>142</v>
      </c>
      <c r="BE226" s="192">
        <f t="shared" si="74"/>
        <v>0</v>
      </c>
      <c r="BF226" s="192">
        <f t="shared" si="75"/>
        <v>0</v>
      </c>
      <c r="BG226" s="192">
        <f t="shared" si="76"/>
        <v>0</v>
      </c>
      <c r="BH226" s="192">
        <f t="shared" si="77"/>
        <v>0</v>
      </c>
      <c r="BI226" s="192">
        <f t="shared" si="78"/>
        <v>0</v>
      </c>
      <c r="BJ226" s="19" t="s">
        <v>81</v>
      </c>
      <c r="BK226" s="192">
        <f t="shared" si="79"/>
        <v>0</v>
      </c>
      <c r="BL226" s="19" t="s">
        <v>150</v>
      </c>
      <c r="BM226" s="191" t="s">
        <v>1077</v>
      </c>
    </row>
    <row r="227" spans="1:65" s="2" customFormat="1" ht="16.5" customHeight="1">
      <c r="A227" s="36"/>
      <c r="B227" s="37"/>
      <c r="C227" s="180" t="s">
        <v>1078</v>
      </c>
      <c r="D227" s="180" t="s">
        <v>145</v>
      </c>
      <c r="E227" s="181" t="s">
        <v>1079</v>
      </c>
      <c r="F227" s="182" t="s">
        <v>1080</v>
      </c>
      <c r="G227" s="183" t="s">
        <v>918</v>
      </c>
      <c r="H227" s="184">
        <v>1</v>
      </c>
      <c r="I227" s="185"/>
      <c r="J227" s="186">
        <f t="shared" si="70"/>
        <v>0</v>
      </c>
      <c r="K227" s="182" t="s">
        <v>19</v>
      </c>
      <c r="L227" s="41"/>
      <c r="M227" s="187" t="s">
        <v>19</v>
      </c>
      <c r="N227" s="188" t="s">
        <v>45</v>
      </c>
      <c r="O227" s="66"/>
      <c r="P227" s="189">
        <f t="shared" si="71"/>
        <v>0</v>
      </c>
      <c r="Q227" s="189">
        <v>0</v>
      </c>
      <c r="R227" s="189">
        <f t="shared" si="72"/>
        <v>0</v>
      </c>
      <c r="S227" s="189">
        <v>0</v>
      </c>
      <c r="T227" s="190">
        <f t="shared" si="7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150</v>
      </c>
      <c r="AT227" s="191" t="s">
        <v>145</v>
      </c>
      <c r="AU227" s="191" t="s">
        <v>160</v>
      </c>
      <c r="AY227" s="19" t="s">
        <v>142</v>
      </c>
      <c r="BE227" s="192">
        <f t="shared" si="74"/>
        <v>0</v>
      </c>
      <c r="BF227" s="192">
        <f t="shared" si="75"/>
        <v>0</v>
      </c>
      <c r="BG227" s="192">
        <f t="shared" si="76"/>
        <v>0</v>
      </c>
      <c r="BH227" s="192">
        <f t="shared" si="77"/>
        <v>0</v>
      </c>
      <c r="BI227" s="192">
        <f t="shared" si="78"/>
        <v>0</v>
      </c>
      <c r="BJ227" s="19" t="s">
        <v>81</v>
      </c>
      <c r="BK227" s="192">
        <f t="shared" si="79"/>
        <v>0</v>
      </c>
      <c r="BL227" s="19" t="s">
        <v>150</v>
      </c>
      <c r="BM227" s="191" t="s">
        <v>1081</v>
      </c>
    </row>
    <row r="228" spans="1:65" s="2" customFormat="1" ht="16.5" customHeight="1">
      <c r="A228" s="36"/>
      <c r="B228" s="37"/>
      <c r="C228" s="180" t="s">
        <v>915</v>
      </c>
      <c r="D228" s="180" t="s">
        <v>145</v>
      </c>
      <c r="E228" s="181" t="s">
        <v>1082</v>
      </c>
      <c r="F228" s="182" t="s">
        <v>1083</v>
      </c>
      <c r="G228" s="183" t="s">
        <v>918</v>
      </c>
      <c r="H228" s="184">
        <v>1</v>
      </c>
      <c r="I228" s="185"/>
      <c r="J228" s="186">
        <f t="shared" si="70"/>
        <v>0</v>
      </c>
      <c r="K228" s="182" t="s">
        <v>19</v>
      </c>
      <c r="L228" s="41"/>
      <c r="M228" s="187" t="s">
        <v>19</v>
      </c>
      <c r="N228" s="188" t="s">
        <v>45</v>
      </c>
      <c r="O228" s="66"/>
      <c r="P228" s="189">
        <f t="shared" si="71"/>
        <v>0</v>
      </c>
      <c r="Q228" s="189">
        <v>0</v>
      </c>
      <c r="R228" s="189">
        <f t="shared" si="72"/>
        <v>0</v>
      </c>
      <c r="S228" s="189">
        <v>0</v>
      </c>
      <c r="T228" s="190">
        <f t="shared" si="7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150</v>
      </c>
      <c r="AT228" s="191" t="s">
        <v>145</v>
      </c>
      <c r="AU228" s="191" t="s">
        <v>160</v>
      </c>
      <c r="AY228" s="19" t="s">
        <v>142</v>
      </c>
      <c r="BE228" s="192">
        <f t="shared" si="74"/>
        <v>0</v>
      </c>
      <c r="BF228" s="192">
        <f t="shared" si="75"/>
        <v>0</v>
      </c>
      <c r="BG228" s="192">
        <f t="shared" si="76"/>
        <v>0</v>
      </c>
      <c r="BH228" s="192">
        <f t="shared" si="77"/>
        <v>0</v>
      </c>
      <c r="BI228" s="192">
        <f t="shared" si="78"/>
        <v>0</v>
      </c>
      <c r="BJ228" s="19" t="s">
        <v>81</v>
      </c>
      <c r="BK228" s="192">
        <f t="shared" si="79"/>
        <v>0</v>
      </c>
      <c r="BL228" s="19" t="s">
        <v>150</v>
      </c>
      <c r="BM228" s="191" t="s">
        <v>1084</v>
      </c>
    </row>
    <row r="229" spans="1:65" s="2" customFormat="1" ht="16.5" customHeight="1">
      <c r="A229" s="36"/>
      <c r="B229" s="37"/>
      <c r="C229" s="180" t="s">
        <v>1085</v>
      </c>
      <c r="D229" s="180" t="s">
        <v>145</v>
      </c>
      <c r="E229" s="181" t="s">
        <v>1086</v>
      </c>
      <c r="F229" s="182" t="s">
        <v>1087</v>
      </c>
      <c r="G229" s="183" t="s">
        <v>918</v>
      </c>
      <c r="H229" s="184">
        <v>1</v>
      </c>
      <c r="I229" s="185"/>
      <c r="J229" s="186">
        <f t="shared" si="70"/>
        <v>0</v>
      </c>
      <c r="K229" s="182" t="s">
        <v>19</v>
      </c>
      <c r="L229" s="41"/>
      <c r="M229" s="187" t="s">
        <v>19</v>
      </c>
      <c r="N229" s="188" t="s">
        <v>45</v>
      </c>
      <c r="O229" s="66"/>
      <c r="P229" s="189">
        <f t="shared" si="71"/>
        <v>0</v>
      </c>
      <c r="Q229" s="189">
        <v>0</v>
      </c>
      <c r="R229" s="189">
        <f t="shared" si="72"/>
        <v>0</v>
      </c>
      <c r="S229" s="189">
        <v>0</v>
      </c>
      <c r="T229" s="190">
        <f t="shared" si="7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150</v>
      </c>
      <c r="AT229" s="191" t="s">
        <v>145</v>
      </c>
      <c r="AU229" s="191" t="s">
        <v>160</v>
      </c>
      <c r="AY229" s="19" t="s">
        <v>142</v>
      </c>
      <c r="BE229" s="192">
        <f t="shared" si="74"/>
        <v>0</v>
      </c>
      <c r="BF229" s="192">
        <f t="shared" si="75"/>
        <v>0</v>
      </c>
      <c r="BG229" s="192">
        <f t="shared" si="76"/>
        <v>0</v>
      </c>
      <c r="BH229" s="192">
        <f t="shared" si="77"/>
        <v>0</v>
      </c>
      <c r="BI229" s="192">
        <f t="shared" si="78"/>
        <v>0</v>
      </c>
      <c r="BJ229" s="19" t="s">
        <v>81</v>
      </c>
      <c r="BK229" s="192">
        <f t="shared" si="79"/>
        <v>0</v>
      </c>
      <c r="BL229" s="19" t="s">
        <v>150</v>
      </c>
      <c r="BM229" s="191" t="s">
        <v>1088</v>
      </c>
    </row>
    <row r="230" spans="1:65" s="2" customFormat="1" ht="21.75" customHeight="1">
      <c r="A230" s="36"/>
      <c r="B230" s="37"/>
      <c r="C230" s="180" t="s">
        <v>919</v>
      </c>
      <c r="D230" s="180" t="s">
        <v>145</v>
      </c>
      <c r="E230" s="181" t="s">
        <v>1089</v>
      </c>
      <c r="F230" s="182" t="s">
        <v>1090</v>
      </c>
      <c r="G230" s="183" t="s">
        <v>918</v>
      </c>
      <c r="H230" s="184">
        <v>1</v>
      </c>
      <c r="I230" s="185"/>
      <c r="J230" s="186">
        <f t="shared" si="70"/>
        <v>0</v>
      </c>
      <c r="K230" s="182" t="s">
        <v>19</v>
      </c>
      <c r="L230" s="41"/>
      <c r="M230" s="187" t="s">
        <v>19</v>
      </c>
      <c r="N230" s="188" t="s">
        <v>45</v>
      </c>
      <c r="O230" s="66"/>
      <c r="P230" s="189">
        <f t="shared" si="71"/>
        <v>0</v>
      </c>
      <c r="Q230" s="189">
        <v>0</v>
      </c>
      <c r="R230" s="189">
        <f t="shared" si="72"/>
        <v>0</v>
      </c>
      <c r="S230" s="189">
        <v>0</v>
      </c>
      <c r="T230" s="190">
        <f t="shared" si="7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150</v>
      </c>
      <c r="AT230" s="191" t="s">
        <v>145</v>
      </c>
      <c r="AU230" s="191" t="s">
        <v>160</v>
      </c>
      <c r="AY230" s="19" t="s">
        <v>142</v>
      </c>
      <c r="BE230" s="192">
        <f t="shared" si="74"/>
        <v>0</v>
      </c>
      <c r="BF230" s="192">
        <f t="shared" si="75"/>
        <v>0</v>
      </c>
      <c r="BG230" s="192">
        <f t="shared" si="76"/>
        <v>0</v>
      </c>
      <c r="BH230" s="192">
        <f t="shared" si="77"/>
        <v>0</v>
      </c>
      <c r="BI230" s="192">
        <f t="shared" si="78"/>
        <v>0</v>
      </c>
      <c r="BJ230" s="19" t="s">
        <v>81</v>
      </c>
      <c r="BK230" s="192">
        <f t="shared" si="79"/>
        <v>0</v>
      </c>
      <c r="BL230" s="19" t="s">
        <v>150</v>
      </c>
      <c r="BM230" s="191" t="s">
        <v>1091</v>
      </c>
    </row>
    <row r="231" spans="2:63" s="12" customFormat="1" ht="22.9" customHeight="1">
      <c r="B231" s="164"/>
      <c r="C231" s="165"/>
      <c r="D231" s="166" t="s">
        <v>73</v>
      </c>
      <c r="E231" s="178" t="s">
        <v>1092</v>
      </c>
      <c r="F231" s="178" t="s">
        <v>1093</v>
      </c>
      <c r="G231" s="165"/>
      <c r="H231" s="165"/>
      <c r="I231" s="168"/>
      <c r="J231" s="179">
        <f>BK231</f>
        <v>0</v>
      </c>
      <c r="K231" s="165"/>
      <c r="L231" s="170"/>
      <c r="M231" s="171"/>
      <c r="N231" s="172"/>
      <c r="O231" s="172"/>
      <c r="P231" s="173">
        <f>SUM(P232:P246)</f>
        <v>0</v>
      </c>
      <c r="Q231" s="172"/>
      <c r="R231" s="173">
        <f>SUM(R232:R246)</f>
        <v>0</v>
      </c>
      <c r="S231" s="172"/>
      <c r="T231" s="174">
        <f>SUM(T232:T246)</f>
        <v>0</v>
      </c>
      <c r="AR231" s="175" t="s">
        <v>81</v>
      </c>
      <c r="AT231" s="176" t="s">
        <v>73</v>
      </c>
      <c r="AU231" s="176" t="s">
        <v>81</v>
      </c>
      <c r="AY231" s="175" t="s">
        <v>142</v>
      </c>
      <c r="BK231" s="177">
        <f>SUM(BK232:BK246)</f>
        <v>0</v>
      </c>
    </row>
    <row r="232" spans="1:65" s="2" customFormat="1" ht="24.2" customHeight="1">
      <c r="A232" s="36"/>
      <c r="B232" s="37"/>
      <c r="C232" s="180" t="s">
        <v>1094</v>
      </c>
      <c r="D232" s="180" t="s">
        <v>145</v>
      </c>
      <c r="E232" s="181" t="s">
        <v>1095</v>
      </c>
      <c r="F232" s="182" t="s">
        <v>1096</v>
      </c>
      <c r="G232" s="183" t="s">
        <v>796</v>
      </c>
      <c r="H232" s="184">
        <v>1</v>
      </c>
      <c r="I232" s="185"/>
      <c r="J232" s="186">
        <f>ROUND(I232*H232,2)</f>
        <v>0</v>
      </c>
      <c r="K232" s="182" t="s">
        <v>19</v>
      </c>
      <c r="L232" s="41"/>
      <c r="M232" s="187" t="s">
        <v>19</v>
      </c>
      <c r="N232" s="188" t="s">
        <v>45</v>
      </c>
      <c r="O232" s="66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150</v>
      </c>
      <c r="AT232" s="191" t="s">
        <v>145</v>
      </c>
      <c r="AU232" s="191" t="s">
        <v>83</v>
      </c>
      <c r="AY232" s="19" t="s">
        <v>142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81</v>
      </c>
      <c r="BK232" s="192">
        <f>ROUND(I232*H232,2)</f>
        <v>0</v>
      </c>
      <c r="BL232" s="19" t="s">
        <v>150</v>
      </c>
      <c r="BM232" s="191" t="s">
        <v>1097</v>
      </c>
    </row>
    <row r="233" spans="1:65" s="2" customFormat="1" ht="16.5" customHeight="1">
      <c r="A233" s="36"/>
      <c r="B233" s="37"/>
      <c r="C233" s="180" t="s">
        <v>922</v>
      </c>
      <c r="D233" s="180" t="s">
        <v>145</v>
      </c>
      <c r="E233" s="181" t="s">
        <v>1098</v>
      </c>
      <c r="F233" s="182" t="s">
        <v>1099</v>
      </c>
      <c r="G233" s="183" t="s">
        <v>796</v>
      </c>
      <c r="H233" s="184">
        <v>3</v>
      </c>
      <c r="I233" s="185"/>
      <c r="J233" s="186">
        <f>ROUND(I233*H233,2)</f>
        <v>0</v>
      </c>
      <c r="K233" s="182" t="s">
        <v>19</v>
      </c>
      <c r="L233" s="41"/>
      <c r="M233" s="187" t="s">
        <v>19</v>
      </c>
      <c r="N233" s="188" t="s">
        <v>45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150</v>
      </c>
      <c r="AT233" s="191" t="s">
        <v>145</v>
      </c>
      <c r="AU233" s="191" t="s">
        <v>83</v>
      </c>
      <c r="AY233" s="19" t="s">
        <v>142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81</v>
      </c>
      <c r="BK233" s="192">
        <f>ROUND(I233*H233,2)</f>
        <v>0</v>
      </c>
      <c r="BL233" s="19" t="s">
        <v>150</v>
      </c>
      <c r="BM233" s="191" t="s">
        <v>1100</v>
      </c>
    </row>
    <row r="234" spans="1:47" s="2" customFormat="1" ht="380.25">
      <c r="A234" s="36"/>
      <c r="B234" s="37"/>
      <c r="C234" s="38"/>
      <c r="D234" s="200" t="s">
        <v>1101</v>
      </c>
      <c r="E234" s="38"/>
      <c r="F234" s="246" t="s">
        <v>1102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1101</v>
      </c>
      <c r="AU234" s="19" t="s">
        <v>83</v>
      </c>
    </row>
    <row r="235" spans="1:65" s="2" customFormat="1" ht="16.5" customHeight="1">
      <c r="A235" s="36"/>
      <c r="B235" s="37"/>
      <c r="C235" s="180" t="s">
        <v>1103</v>
      </c>
      <c r="D235" s="180" t="s">
        <v>145</v>
      </c>
      <c r="E235" s="181" t="s">
        <v>1104</v>
      </c>
      <c r="F235" s="182" t="s">
        <v>1105</v>
      </c>
      <c r="G235" s="183" t="s">
        <v>796</v>
      </c>
      <c r="H235" s="184">
        <v>1</v>
      </c>
      <c r="I235" s="185"/>
      <c r="J235" s="186">
        <f>ROUND(I235*H235,2)</f>
        <v>0</v>
      </c>
      <c r="K235" s="182" t="s">
        <v>19</v>
      </c>
      <c r="L235" s="41"/>
      <c r="M235" s="187" t="s">
        <v>19</v>
      </c>
      <c r="N235" s="188" t="s">
        <v>45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150</v>
      </c>
      <c r="AT235" s="191" t="s">
        <v>145</v>
      </c>
      <c r="AU235" s="191" t="s">
        <v>83</v>
      </c>
      <c r="AY235" s="19" t="s">
        <v>142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81</v>
      </c>
      <c r="BK235" s="192">
        <f>ROUND(I235*H235,2)</f>
        <v>0</v>
      </c>
      <c r="BL235" s="19" t="s">
        <v>150</v>
      </c>
      <c r="BM235" s="191" t="s">
        <v>1106</v>
      </c>
    </row>
    <row r="236" spans="1:47" s="2" customFormat="1" ht="29.25">
      <c r="A236" s="36"/>
      <c r="B236" s="37"/>
      <c r="C236" s="38"/>
      <c r="D236" s="200" t="s">
        <v>1101</v>
      </c>
      <c r="E236" s="38"/>
      <c r="F236" s="246" t="s">
        <v>1107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1101</v>
      </c>
      <c r="AU236" s="19" t="s">
        <v>83</v>
      </c>
    </row>
    <row r="237" spans="1:65" s="2" customFormat="1" ht="16.5" customHeight="1">
      <c r="A237" s="36"/>
      <c r="B237" s="37"/>
      <c r="C237" s="180" t="s">
        <v>926</v>
      </c>
      <c r="D237" s="180" t="s">
        <v>145</v>
      </c>
      <c r="E237" s="181" t="s">
        <v>1108</v>
      </c>
      <c r="F237" s="182" t="s">
        <v>1109</v>
      </c>
      <c r="G237" s="183" t="s">
        <v>796</v>
      </c>
      <c r="H237" s="184">
        <v>1</v>
      </c>
      <c r="I237" s="185"/>
      <c r="J237" s="186">
        <f>ROUND(I237*H237,2)</f>
        <v>0</v>
      </c>
      <c r="K237" s="182" t="s">
        <v>19</v>
      </c>
      <c r="L237" s="41"/>
      <c r="M237" s="187" t="s">
        <v>19</v>
      </c>
      <c r="N237" s="188" t="s">
        <v>45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150</v>
      </c>
      <c r="AT237" s="191" t="s">
        <v>145</v>
      </c>
      <c r="AU237" s="191" t="s">
        <v>83</v>
      </c>
      <c r="AY237" s="19" t="s">
        <v>142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81</v>
      </c>
      <c r="BK237" s="192">
        <f>ROUND(I237*H237,2)</f>
        <v>0</v>
      </c>
      <c r="BL237" s="19" t="s">
        <v>150</v>
      </c>
      <c r="BM237" s="191" t="s">
        <v>1110</v>
      </c>
    </row>
    <row r="238" spans="1:65" s="2" customFormat="1" ht="16.5" customHeight="1">
      <c r="A238" s="36"/>
      <c r="B238" s="37"/>
      <c r="C238" s="180" t="s">
        <v>1111</v>
      </c>
      <c r="D238" s="180" t="s">
        <v>145</v>
      </c>
      <c r="E238" s="181" t="s">
        <v>1112</v>
      </c>
      <c r="F238" s="182" t="s">
        <v>1113</v>
      </c>
      <c r="G238" s="183" t="s">
        <v>796</v>
      </c>
      <c r="H238" s="184">
        <v>2</v>
      </c>
      <c r="I238" s="185"/>
      <c r="J238" s="186">
        <f>ROUND(I238*H238,2)</f>
        <v>0</v>
      </c>
      <c r="K238" s="182" t="s">
        <v>19</v>
      </c>
      <c r="L238" s="41"/>
      <c r="M238" s="187" t="s">
        <v>19</v>
      </c>
      <c r="N238" s="188" t="s">
        <v>45</v>
      </c>
      <c r="O238" s="66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150</v>
      </c>
      <c r="AT238" s="191" t="s">
        <v>145</v>
      </c>
      <c r="AU238" s="191" t="s">
        <v>83</v>
      </c>
      <c r="AY238" s="19" t="s">
        <v>142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81</v>
      </c>
      <c r="BK238" s="192">
        <f>ROUND(I238*H238,2)</f>
        <v>0</v>
      </c>
      <c r="BL238" s="19" t="s">
        <v>150</v>
      </c>
      <c r="BM238" s="191" t="s">
        <v>1114</v>
      </c>
    </row>
    <row r="239" spans="1:47" s="2" customFormat="1" ht="107.25">
      <c r="A239" s="36"/>
      <c r="B239" s="37"/>
      <c r="C239" s="38"/>
      <c r="D239" s="200" t="s">
        <v>1101</v>
      </c>
      <c r="E239" s="38"/>
      <c r="F239" s="246" t="s">
        <v>1115</v>
      </c>
      <c r="G239" s="38"/>
      <c r="H239" s="38"/>
      <c r="I239" s="195"/>
      <c r="J239" s="38"/>
      <c r="K239" s="38"/>
      <c r="L239" s="41"/>
      <c r="M239" s="196"/>
      <c r="N239" s="19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1101</v>
      </c>
      <c r="AU239" s="19" t="s">
        <v>83</v>
      </c>
    </row>
    <row r="240" spans="1:65" s="2" customFormat="1" ht="16.5" customHeight="1">
      <c r="A240" s="36"/>
      <c r="B240" s="37"/>
      <c r="C240" s="180" t="s">
        <v>931</v>
      </c>
      <c r="D240" s="180" t="s">
        <v>145</v>
      </c>
      <c r="E240" s="181" t="s">
        <v>1116</v>
      </c>
      <c r="F240" s="182" t="s">
        <v>1117</v>
      </c>
      <c r="G240" s="183" t="s">
        <v>796</v>
      </c>
      <c r="H240" s="184">
        <v>1</v>
      </c>
      <c r="I240" s="185"/>
      <c r="J240" s="186">
        <f>ROUND(I240*H240,2)</f>
        <v>0</v>
      </c>
      <c r="K240" s="182" t="s">
        <v>19</v>
      </c>
      <c r="L240" s="41"/>
      <c r="M240" s="187" t="s">
        <v>19</v>
      </c>
      <c r="N240" s="188" t="s">
        <v>45</v>
      </c>
      <c r="O240" s="66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150</v>
      </c>
      <c r="AT240" s="191" t="s">
        <v>145</v>
      </c>
      <c r="AU240" s="191" t="s">
        <v>83</v>
      </c>
      <c r="AY240" s="19" t="s">
        <v>142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81</v>
      </c>
      <c r="BK240" s="192">
        <f>ROUND(I240*H240,2)</f>
        <v>0</v>
      </c>
      <c r="BL240" s="19" t="s">
        <v>150</v>
      </c>
      <c r="BM240" s="191" t="s">
        <v>1118</v>
      </c>
    </row>
    <row r="241" spans="1:47" s="2" customFormat="1" ht="156">
      <c r="A241" s="36"/>
      <c r="B241" s="37"/>
      <c r="C241" s="38"/>
      <c r="D241" s="200" t="s">
        <v>1101</v>
      </c>
      <c r="E241" s="38"/>
      <c r="F241" s="246" t="s">
        <v>1119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1101</v>
      </c>
      <c r="AU241" s="19" t="s">
        <v>83</v>
      </c>
    </row>
    <row r="242" spans="1:65" s="2" customFormat="1" ht="16.5" customHeight="1">
      <c r="A242" s="36"/>
      <c r="B242" s="37"/>
      <c r="C242" s="180" t="s">
        <v>1120</v>
      </c>
      <c r="D242" s="180" t="s">
        <v>145</v>
      </c>
      <c r="E242" s="181" t="s">
        <v>1121</v>
      </c>
      <c r="F242" s="182" t="s">
        <v>1122</v>
      </c>
      <c r="G242" s="183" t="s">
        <v>796</v>
      </c>
      <c r="H242" s="184">
        <v>1</v>
      </c>
      <c r="I242" s="185"/>
      <c r="J242" s="186">
        <f>ROUND(I242*H242,2)</f>
        <v>0</v>
      </c>
      <c r="K242" s="182" t="s">
        <v>19</v>
      </c>
      <c r="L242" s="41"/>
      <c r="M242" s="187" t="s">
        <v>19</v>
      </c>
      <c r="N242" s="188" t="s">
        <v>45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150</v>
      </c>
      <c r="AT242" s="191" t="s">
        <v>145</v>
      </c>
      <c r="AU242" s="191" t="s">
        <v>83</v>
      </c>
      <c r="AY242" s="19" t="s">
        <v>142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81</v>
      </c>
      <c r="BK242" s="192">
        <f>ROUND(I242*H242,2)</f>
        <v>0</v>
      </c>
      <c r="BL242" s="19" t="s">
        <v>150</v>
      </c>
      <c r="BM242" s="191" t="s">
        <v>1123</v>
      </c>
    </row>
    <row r="243" spans="1:65" s="2" customFormat="1" ht="16.5" customHeight="1">
      <c r="A243" s="36"/>
      <c r="B243" s="37"/>
      <c r="C243" s="180" t="s">
        <v>934</v>
      </c>
      <c r="D243" s="180" t="s">
        <v>145</v>
      </c>
      <c r="E243" s="181" t="s">
        <v>1124</v>
      </c>
      <c r="F243" s="182" t="s">
        <v>1125</v>
      </c>
      <c r="G243" s="183" t="s">
        <v>796</v>
      </c>
      <c r="H243" s="184">
        <v>1</v>
      </c>
      <c r="I243" s="185"/>
      <c r="J243" s="186">
        <f>ROUND(I243*H243,2)</f>
        <v>0</v>
      </c>
      <c r="K243" s="182" t="s">
        <v>19</v>
      </c>
      <c r="L243" s="41"/>
      <c r="M243" s="187" t="s">
        <v>19</v>
      </c>
      <c r="N243" s="188" t="s">
        <v>45</v>
      </c>
      <c r="O243" s="66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150</v>
      </c>
      <c r="AT243" s="191" t="s">
        <v>145</v>
      </c>
      <c r="AU243" s="191" t="s">
        <v>83</v>
      </c>
      <c r="AY243" s="19" t="s">
        <v>142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81</v>
      </c>
      <c r="BK243" s="192">
        <f>ROUND(I243*H243,2)</f>
        <v>0</v>
      </c>
      <c r="BL243" s="19" t="s">
        <v>150</v>
      </c>
      <c r="BM243" s="191" t="s">
        <v>1126</v>
      </c>
    </row>
    <row r="244" spans="1:65" s="2" customFormat="1" ht="16.5" customHeight="1">
      <c r="A244" s="36"/>
      <c r="B244" s="37"/>
      <c r="C244" s="180" t="s">
        <v>1127</v>
      </c>
      <c r="D244" s="180" t="s">
        <v>145</v>
      </c>
      <c r="E244" s="181" t="s">
        <v>1128</v>
      </c>
      <c r="F244" s="182" t="s">
        <v>1129</v>
      </c>
      <c r="G244" s="183" t="s">
        <v>796</v>
      </c>
      <c r="H244" s="184">
        <v>6</v>
      </c>
      <c r="I244" s="185"/>
      <c r="J244" s="186">
        <f>ROUND(I244*H244,2)</f>
        <v>0</v>
      </c>
      <c r="K244" s="182" t="s">
        <v>19</v>
      </c>
      <c r="L244" s="41"/>
      <c r="M244" s="187" t="s">
        <v>19</v>
      </c>
      <c r="N244" s="188" t="s">
        <v>45</v>
      </c>
      <c r="O244" s="66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150</v>
      </c>
      <c r="AT244" s="191" t="s">
        <v>145</v>
      </c>
      <c r="AU244" s="191" t="s">
        <v>83</v>
      </c>
      <c r="AY244" s="19" t="s">
        <v>142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81</v>
      </c>
      <c r="BK244" s="192">
        <f>ROUND(I244*H244,2)</f>
        <v>0</v>
      </c>
      <c r="BL244" s="19" t="s">
        <v>150</v>
      </c>
      <c r="BM244" s="191" t="s">
        <v>1130</v>
      </c>
    </row>
    <row r="245" spans="1:65" s="2" customFormat="1" ht="16.5" customHeight="1">
      <c r="A245" s="36"/>
      <c r="B245" s="37"/>
      <c r="C245" s="180" t="s">
        <v>937</v>
      </c>
      <c r="D245" s="180" t="s">
        <v>145</v>
      </c>
      <c r="E245" s="181" t="s">
        <v>1131</v>
      </c>
      <c r="F245" s="182" t="s">
        <v>1132</v>
      </c>
      <c r="G245" s="183" t="s">
        <v>918</v>
      </c>
      <c r="H245" s="184">
        <v>1</v>
      </c>
      <c r="I245" s="185"/>
      <c r="J245" s="186">
        <f>ROUND(I245*H245,2)</f>
        <v>0</v>
      </c>
      <c r="K245" s="182" t="s">
        <v>19</v>
      </c>
      <c r="L245" s="41"/>
      <c r="M245" s="187" t="s">
        <v>19</v>
      </c>
      <c r="N245" s="188" t="s">
        <v>45</v>
      </c>
      <c r="O245" s="66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150</v>
      </c>
      <c r="AT245" s="191" t="s">
        <v>145</v>
      </c>
      <c r="AU245" s="191" t="s">
        <v>83</v>
      </c>
      <c r="AY245" s="19" t="s">
        <v>142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81</v>
      </c>
      <c r="BK245" s="192">
        <f>ROUND(I245*H245,2)</f>
        <v>0</v>
      </c>
      <c r="BL245" s="19" t="s">
        <v>150</v>
      </c>
      <c r="BM245" s="191" t="s">
        <v>1133</v>
      </c>
    </row>
    <row r="246" spans="1:65" s="2" customFormat="1" ht="16.5" customHeight="1">
      <c r="A246" s="36"/>
      <c r="B246" s="37"/>
      <c r="C246" s="180" t="s">
        <v>1134</v>
      </c>
      <c r="D246" s="180" t="s">
        <v>145</v>
      </c>
      <c r="E246" s="181" t="s">
        <v>1135</v>
      </c>
      <c r="F246" s="182" t="s">
        <v>1136</v>
      </c>
      <c r="G246" s="183" t="s">
        <v>918</v>
      </c>
      <c r="H246" s="184">
        <v>1</v>
      </c>
      <c r="I246" s="185"/>
      <c r="J246" s="186">
        <f>ROUND(I246*H246,2)</f>
        <v>0</v>
      </c>
      <c r="K246" s="182" t="s">
        <v>19</v>
      </c>
      <c r="L246" s="41"/>
      <c r="M246" s="187" t="s">
        <v>19</v>
      </c>
      <c r="N246" s="188" t="s">
        <v>45</v>
      </c>
      <c r="O246" s="66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150</v>
      </c>
      <c r="AT246" s="191" t="s">
        <v>145</v>
      </c>
      <c r="AU246" s="191" t="s">
        <v>83</v>
      </c>
      <c r="AY246" s="19" t="s">
        <v>142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81</v>
      </c>
      <c r="BK246" s="192">
        <f>ROUND(I246*H246,2)</f>
        <v>0</v>
      </c>
      <c r="BL246" s="19" t="s">
        <v>150</v>
      </c>
      <c r="BM246" s="191" t="s">
        <v>1137</v>
      </c>
    </row>
    <row r="247" spans="2:63" s="12" customFormat="1" ht="22.9" customHeight="1">
      <c r="B247" s="164"/>
      <c r="C247" s="165"/>
      <c r="D247" s="166" t="s">
        <v>73</v>
      </c>
      <c r="E247" s="178" t="s">
        <v>1138</v>
      </c>
      <c r="F247" s="178" t="s">
        <v>1139</v>
      </c>
      <c r="G247" s="165"/>
      <c r="H247" s="165"/>
      <c r="I247" s="168"/>
      <c r="J247" s="179">
        <f>BK247</f>
        <v>0</v>
      </c>
      <c r="K247" s="165"/>
      <c r="L247" s="170"/>
      <c r="M247" s="171"/>
      <c r="N247" s="172"/>
      <c r="O247" s="172"/>
      <c r="P247" s="173">
        <f>SUM(P248:P253)</f>
        <v>0</v>
      </c>
      <c r="Q247" s="172"/>
      <c r="R247" s="173">
        <f>SUM(R248:R253)</f>
        <v>0</v>
      </c>
      <c r="S247" s="172"/>
      <c r="T247" s="174">
        <f>SUM(T248:T253)</f>
        <v>0</v>
      </c>
      <c r="AR247" s="175" t="s">
        <v>81</v>
      </c>
      <c r="AT247" s="176" t="s">
        <v>73</v>
      </c>
      <c r="AU247" s="176" t="s">
        <v>81</v>
      </c>
      <c r="AY247" s="175" t="s">
        <v>142</v>
      </c>
      <c r="BK247" s="177">
        <f>SUM(BK248:BK253)</f>
        <v>0</v>
      </c>
    </row>
    <row r="248" spans="1:65" s="2" customFormat="1" ht="24.2" customHeight="1">
      <c r="A248" s="36"/>
      <c r="B248" s="37"/>
      <c r="C248" s="180" t="s">
        <v>940</v>
      </c>
      <c r="D248" s="180" t="s">
        <v>145</v>
      </c>
      <c r="E248" s="181" t="s">
        <v>1140</v>
      </c>
      <c r="F248" s="182" t="s">
        <v>1141</v>
      </c>
      <c r="G248" s="183" t="s">
        <v>320</v>
      </c>
      <c r="H248" s="184">
        <v>60</v>
      </c>
      <c r="I248" s="185"/>
      <c r="J248" s="186">
        <f aca="true" t="shared" si="80" ref="J248:J253">ROUND(I248*H248,2)</f>
        <v>0</v>
      </c>
      <c r="K248" s="182" t="s">
        <v>19</v>
      </c>
      <c r="L248" s="41"/>
      <c r="M248" s="187" t="s">
        <v>19</v>
      </c>
      <c r="N248" s="188" t="s">
        <v>45</v>
      </c>
      <c r="O248" s="66"/>
      <c r="P248" s="189">
        <f aca="true" t="shared" si="81" ref="P248:P253">O248*H248</f>
        <v>0</v>
      </c>
      <c r="Q248" s="189">
        <v>0</v>
      </c>
      <c r="R248" s="189">
        <f aca="true" t="shared" si="82" ref="R248:R253">Q248*H248</f>
        <v>0</v>
      </c>
      <c r="S248" s="189">
        <v>0</v>
      </c>
      <c r="T248" s="190">
        <f aca="true" t="shared" si="83" ref="T248:T253"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150</v>
      </c>
      <c r="AT248" s="191" t="s">
        <v>145</v>
      </c>
      <c r="AU248" s="191" t="s">
        <v>83</v>
      </c>
      <c r="AY248" s="19" t="s">
        <v>142</v>
      </c>
      <c r="BE248" s="192">
        <f aca="true" t="shared" si="84" ref="BE248:BE253">IF(N248="základní",J248,0)</f>
        <v>0</v>
      </c>
      <c r="BF248" s="192">
        <f aca="true" t="shared" si="85" ref="BF248:BF253">IF(N248="snížená",J248,0)</f>
        <v>0</v>
      </c>
      <c r="BG248" s="192">
        <f aca="true" t="shared" si="86" ref="BG248:BG253">IF(N248="zákl. přenesená",J248,0)</f>
        <v>0</v>
      </c>
      <c r="BH248" s="192">
        <f aca="true" t="shared" si="87" ref="BH248:BH253">IF(N248="sníž. přenesená",J248,0)</f>
        <v>0</v>
      </c>
      <c r="BI248" s="192">
        <f aca="true" t="shared" si="88" ref="BI248:BI253">IF(N248="nulová",J248,0)</f>
        <v>0</v>
      </c>
      <c r="BJ248" s="19" t="s">
        <v>81</v>
      </c>
      <c r="BK248" s="192">
        <f aca="true" t="shared" si="89" ref="BK248:BK253">ROUND(I248*H248,2)</f>
        <v>0</v>
      </c>
      <c r="BL248" s="19" t="s">
        <v>150</v>
      </c>
      <c r="BM248" s="191" t="s">
        <v>1142</v>
      </c>
    </row>
    <row r="249" spans="1:65" s="2" customFormat="1" ht="16.5" customHeight="1">
      <c r="A249" s="36"/>
      <c r="B249" s="37"/>
      <c r="C249" s="180" t="s">
        <v>1143</v>
      </c>
      <c r="D249" s="180" t="s">
        <v>145</v>
      </c>
      <c r="E249" s="181" t="s">
        <v>1144</v>
      </c>
      <c r="F249" s="182" t="s">
        <v>1145</v>
      </c>
      <c r="G249" s="183" t="s">
        <v>320</v>
      </c>
      <c r="H249" s="184">
        <v>36</v>
      </c>
      <c r="I249" s="185"/>
      <c r="J249" s="186">
        <f t="shared" si="80"/>
        <v>0</v>
      </c>
      <c r="K249" s="182" t="s">
        <v>19</v>
      </c>
      <c r="L249" s="41"/>
      <c r="M249" s="187" t="s">
        <v>19</v>
      </c>
      <c r="N249" s="188" t="s">
        <v>45</v>
      </c>
      <c r="O249" s="66"/>
      <c r="P249" s="189">
        <f t="shared" si="81"/>
        <v>0</v>
      </c>
      <c r="Q249" s="189">
        <v>0</v>
      </c>
      <c r="R249" s="189">
        <f t="shared" si="82"/>
        <v>0</v>
      </c>
      <c r="S249" s="189">
        <v>0</v>
      </c>
      <c r="T249" s="190">
        <f t="shared" si="8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150</v>
      </c>
      <c r="AT249" s="191" t="s">
        <v>145</v>
      </c>
      <c r="AU249" s="191" t="s">
        <v>83</v>
      </c>
      <c r="AY249" s="19" t="s">
        <v>142</v>
      </c>
      <c r="BE249" s="192">
        <f t="shared" si="84"/>
        <v>0</v>
      </c>
      <c r="BF249" s="192">
        <f t="shared" si="85"/>
        <v>0</v>
      </c>
      <c r="BG249" s="192">
        <f t="shared" si="86"/>
        <v>0</v>
      </c>
      <c r="BH249" s="192">
        <f t="shared" si="87"/>
        <v>0</v>
      </c>
      <c r="BI249" s="192">
        <f t="shared" si="88"/>
        <v>0</v>
      </c>
      <c r="BJ249" s="19" t="s">
        <v>81</v>
      </c>
      <c r="BK249" s="192">
        <f t="shared" si="89"/>
        <v>0</v>
      </c>
      <c r="BL249" s="19" t="s">
        <v>150</v>
      </c>
      <c r="BM249" s="191" t="s">
        <v>1146</v>
      </c>
    </row>
    <row r="250" spans="1:65" s="2" customFormat="1" ht="16.5" customHeight="1">
      <c r="A250" s="36"/>
      <c r="B250" s="37"/>
      <c r="C250" s="180" t="s">
        <v>943</v>
      </c>
      <c r="D250" s="180" t="s">
        <v>145</v>
      </c>
      <c r="E250" s="181" t="s">
        <v>1147</v>
      </c>
      <c r="F250" s="182" t="s">
        <v>1148</v>
      </c>
      <c r="G250" s="183" t="s">
        <v>320</v>
      </c>
      <c r="H250" s="184">
        <v>35</v>
      </c>
      <c r="I250" s="185"/>
      <c r="J250" s="186">
        <f t="shared" si="80"/>
        <v>0</v>
      </c>
      <c r="K250" s="182" t="s">
        <v>19</v>
      </c>
      <c r="L250" s="41"/>
      <c r="M250" s="187" t="s">
        <v>19</v>
      </c>
      <c r="N250" s="188" t="s">
        <v>45</v>
      </c>
      <c r="O250" s="66"/>
      <c r="P250" s="189">
        <f t="shared" si="81"/>
        <v>0</v>
      </c>
      <c r="Q250" s="189">
        <v>0</v>
      </c>
      <c r="R250" s="189">
        <f t="shared" si="82"/>
        <v>0</v>
      </c>
      <c r="S250" s="189">
        <v>0</v>
      </c>
      <c r="T250" s="190">
        <f t="shared" si="8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150</v>
      </c>
      <c r="AT250" s="191" t="s">
        <v>145</v>
      </c>
      <c r="AU250" s="191" t="s">
        <v>83</v>
      </c>
      <c r="AY250" s="19" t="s">
        <v>142</v>
      </c>
      <c r="BE250" s="192">
        <f t="shared" si="84"/>
        <v>0</v>
      </c>
      <c r="BF250" s="192">
        <f t="shared" si="85"/>
        <v>0</v>
      </c>
      <c r="BG250" s="192">
        <f t="shared" si="86"/>
        <v>0</v>
      </c>
      <c r="BH250" s="192">
        <f t="shared" si="87"/>
        <v>0</v>
      </c>
      <c r="BI250" s="192">
        <f t="shared" si="88"/>
        <v>0</v>
      </c>
      <c r="BJ250" s="19" t="s">
        <v>81</v>
      </c>
      <c r="BK250" s="192">
        <f t="shared" si="89"/>
        <v>0</v>
      </c>
      <c r="BL250" s="19" t="s">
        <v>150</v>
      </c>
      <c r="BM250" s="191" t="s">
        <v>1149</v>
      </c>
    </row>
    <row r="251" spans="1:65" s="2" customFormat="1" ht="16.5" customHeight="1">
      <c r="A251" s="36"/>
      <c r="B251" s="37"/>
      <c r="C251" s="180" t="s">
        <v>1150</v>
      </c>
      <c r="D251" s="180" t="s">
        <v>145</v>
      </c>
      <c r="E251" s="181" t="s">
        <v>1151</v>
      </c>
      <c r="F251" s="182" t="s">
        <v>1152</v>
      </c>
      <c r="G251" s="183" t="s">
        <v>320</v>
      </c>
      <c r="H251" s="184">
        <v>480</v>
      </c>
      <c r="I251" s="185"/>
      <c r="J251" s="186">
        <f t="shared" si="80"/>
        <v>0</v>
      </c>
      <c r="K251" s="182" t="s">
        <v>19</v>
      </c>
      <c r="L251" s="41"/>
      <c r="M251" s="187" t="s">
        <v>19</v>
      </c>
      <c r="N251" s="188" t="s">
        <v>45</v>
      </c>
      <c r="O251" s="66"/>
      <c r="P251" s="189">
        <f t="shared" si="81"/>
        <v>0</v>
      </c>
      <c r="Q251" s="189">
        <v>0</v>
      </c>
      <c r="R251" s="189">
        <f t="shared" si="82"/>
        <v>0</v>
      </c>
      <c r="S251" s="189">
        <v>0</v>
      </c>
      <c r="T251" s="190">
        <f t="shared" si="8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150</v>
      </c>
      <c r="AT251" s="191" t="s">
        <v>145</v>
      </c>
      <c r="AU251" s="191" t="s">
        <v>83</v>
      </c>
      <c r="AY251" s="19" t="s">
        <v>142</v>
      </c>
      <c r="BE251" s="192">
        <f t="shared" si="84"/>
        <v>0</v>
      </c>
      <c r="BF251" s="192">
        <f t="shared" si="85"/>
        <v>0</v>
      </c>
      <c r="BG251" s="192">
        <f t="shared" si="86"/>
        <v>0</v>
      </c>
      <c r="BH251" s="192">
        <f t="shared" si="87"/>
        <v>0</v>
      </c>
      <c r="BI251" s="192">
        <f t="shared" si="88"/>
        <v>0</v>
      </c>
      <c r="BJ251" s="19" t="s">
        <v>81</v>
      </c>
      <c r="BK251" s="192">
        <f t="shared" si="89"/>
        <v>0</v>
      </c>
      <c r="BL251" s="19" t="s">
        <v>150</v>
      </c>
      <c r="BM251" s="191" t="s">
        <v>1153</v>
      </c>
    </row>
    <row r="252" spans="1:65" s="2" customFormat="1" ht="16.5" customHeight="1">
      <c r="A252" s="36"/>
      <c r="B252" s="37"/>
      <c r="C252" s="180" t="s">
        <v>946</v>
      </c>
      <c r="D252" s="180" t="s">
        <v>145</v>
      </c>
      <c r="E252" s="181" t="s">
        <v>1154</v>
      </c>
      <c r="F252" s="182" t="s">
        <v>1155</v>
      </c>
      <c r="G252" s="183" t="s">
        <v>796</v>
      </c>
      <c r="H252" s="184">
        <v>2</v>
      </c>
      <c r="I252" s="185"/>
      <c r="J252" s="186">
        <f t="shared" si="80"/>
        <v>0</v>
      </c>
      <c r="K252" s="182" t="s">
        <v>19</v>
      </c>
      <c r="L252" s="41"/>
      <c r="M252" s="187" t="s">
        <v>19</v>
      </c>
      <c r="N252" s="188" t="s">
        <v>45</v>
      </c>
      <c r="O252" s="66"/>
      <c r="P252" s="189">
        <f t="shared" si="81"/>
        <v>0</v>
      </c>
      <c r="Q252" s="189">
        <v>0</v>
      </c>
      <c r="R252" s="189">
        <f t="shared" si="82"/>
        <v>0</v>
      </c>
      <c r="S252" s="189">
        <v>0</v>
      </c>
      <c r="T252" s="190">
        <f t="shared" si="8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150</v>
      </c>
      <c r="AT252" s="191" t="s">
        <v>145</v>
      </c>
      <c r="AU252" s="191" t="s">
        <v>83</v>
      </c>
      <c r="AY252" s="19" t="s">
        <v>142</v>
      </c>
      <c r="BE252" s="192">
        <f t="shared" si="84"/>
        <v>0</v>
      </c>
      <c r="BF252" s="192">
        <f t="shared" si="85"/>
        <v>0</v>
      </c>
      <c r="BG252" s="192">
        <f t="shared" si="86"/>
        <v>0</v>
      </c>
      <c r="BH252" s="192">
        <f t="shared" si="87"/>
        <v>0</v>
      </c>
      <c r="BI252" s="192">
        <f t="shared" si="88"/>
        <v>0</v>
      </c>
      <c r="BJ252" s="19" t="s">
        <v>81</v>
      </c>
      <c r="BK252" s="192">
        <f t="shared" si="89"/>
        <v>0</v>
      </c>
      <c r="BL252" s="19" t="s">
        <v>150</v>
      </c>
      <c r="BM252" s="191" t="s">
        <v>1156</v>
      </c>
    </row>
    <row r="253" spans="1:65" s="2" customFormat="1" ht="16.5" customHeight="1">
      <c r="A253" s="36"/>
      <c r="B253" s="37"/>
      <c r="C253" s="180" t="s">
        <v>1157</v>
      </c>
      <c r="D253" s="180" t="s">
        <v>145</v>
      </c>
      <c r="E253" s="181" t="s">
        <v>1158</v>
      </c>
      <c r="F253" s="182" t="s">
        <v>1159</v>
      </c>
      <c r="G253" s="183" t="s">
        <v>796</v>
      </c>
      <c r="H253" s="184">
        <v>2</v>
      </c>
      <c r="I253" s="185"/>
      <c r="J253" s="186">
        <f t="shared" si="80"/>
        <v>0</v>
      </c>
      <c r="K253" s="182" t="s">
        <v>19</v>
      </c>
      <c r="L253" s="41"/>
      <c r="M253" s="187" t="s">
        <v>19</v>
      </c>
      <c r="N253" s="188" t="s">
        <v>45</v>
      </c>
      <c r="O253" s="66"/>
      <c r="P253" s="189">
        <f t="shared" si="81"/>
        <v>0</v>
      </c>
      <c r="Q253" s="189">
        <v>0</v>
      </c>
      <c r="R253" s="189">
        <f t="shared" si="82"/>
        <v>0</v>
      </c>
      <c r="S253" s="189">
        <v>0</v>
      </c>
      <c r="T253" s="190">
        <f t="shared" si="8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150</v>
      </c>
      <c r="AT253" s="191" t="s">
        <v>145</v>
      </c>
      <c r="AU253" s="191" t="s">
        <v>83</v>
      </c>
      <c r="AY253" s="19" t="s">
        <v>142</v>
      </c>
      <c r="BE253" s="192">
        <f t="shared" si="84"/>
        <v>0</v>
      </c>
      <c r="BF253" s="192">
        <f t="shared" si="85"/>
        <v>0</v>
      </c>
      <c r="BG253" s="192">
        <f t="shared" si="86"/>
        <v>0</v>
      </c>
      <c r="BH253" s="192">
        <f t="shared" si="87"/>
        <v>0</v>
      </c>
      <c r="BI253" s="192">
        <f t="shared" si="88"/>
        <v>0</v>
      </c>
      <c r="BJ253" s="19" t="s">
        <v>81</v>
      </c>
      <c r="BK253" s="192">
        <f t="shared" si="89"/>
        <v>0</v>
      </c>
      <c r="BL253" s="19" t="s">
        <v>150</v>
      </c>
      <c r="BM253" s="191" t="s">
        <v>1160</v>
      </c>
    </row>
    <row r="254" spans="2:63" s="12" customFormat="1" ht="22.9" customHeight="1">
      <c r="B254" s="164"/>
      <c r="C254" s="165"/>
      <c r="D254" s="166" t="s">
        <v>73</v>
      </c>
      <c r="E254" s="178" t="s">
        <v>1161</v>
      </c>
      <c r="F254" s="178" t="s">
        <v>1162</v>
      </c>
      <c r="G254" s="165"/>
      <c r="H254" s="165"/>
      <c r="I254" s="168"/>
      <c r="J254" s="179">
        <f>BK254</f>
        <v>0</v>
      </c>
      <c r="K254" s="165"/>
      <c r="L254" s="170"/>
      <c r="M254" s="171"/>
      <c r="N254" s="172"/>
      <c r="O254" s="172"/>
      <c r="P254" s="173">
        <f>P255</f>
        <v>0</v>
      </c>
      <c r="Q254" s="172"/>
      <c r="R254" s="173">
        <f>R255</f>
        <v>0</v>
      </c>
      <c r="S254" s="172"/>
      <c r="T254" s="174">
        <f>T255</f>
        <v>0</v>
      </c>
      <c r="AR254" s="175" t="s">
        <v>81</v>
      </c>
      <c r="AT254" s="176" t="s">
        <v>73</v>
      </c>
      <c r="AU254" s="176" t="s">
        <v>81</v>
      </c>
      <c r="AY254" s="175" t="s">
        <v>142</v>
      </c>
      <c r="BK254" s="177">
        <f>BK255</f>
        <v>0</v>
      </c>
    </row>
    <row r="255" spans="1:65" s="2" customFormat="1" ht="16.5" customHeight="1">
      <c r="A255" s="36"/>
      <c r="B255" s="37"/>
      <c r="C255" s="180" t="s">
        <v>949</v>
      </c>
      <c r="D255" s="180" t="s">
        <v>145</v>
      </c>
      <c r="E255" s="181" t="s">
        <v>1163</v>
      </c>
      <c r="F255" s="182" t="s">
        <v>1162</v>
      </c>
      <c r="G255" s="183" t="s">
        <v>1164</v>
      </c>
      <c r="H255" s="184">
        <v>1</v>
      </c>
      <c r="I255" s="185"/>
      <c r="J255" s="186">
        <f>ROUND(I255*H255,2)</f>
        <v>0</v>
      </c>
      <c r="K255" s="182" t="s">
        <v>19</v>
      </c>
      <c r="L255" s="41"/>
      <c r="M255" s="187" t="s">
        <v>19</v>
      </c>
      <c r="N255" s="188" t="s">
        <v>45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150</v>
      </c>
      <c r="AT255" s="191" t="s">
        <v>145</v>
      </c>
      <c r="AU255" s="191" t="s">
        <v>83</v>
      </c>
      <c r="AY255" s="19" t="s">
        <v>142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81</v>
      </c>
      <c r="BK255" s="192">
        <f>ROUND(I255*H255,2)</f>
        <v>0</v>
      </c>
      <c r="BL255" s="19" t="s">
        <v>150</v>
      </c>
      <c r="BM255" s="191" t="s">
        <v>1165</v>
      </c>
    </row>
    <row r="256" spans="2:63" s="12" customFormat="1" ht="25.9" customHeight="1">
      <c r="B256" s="164"/>
      <c r="C256" s="165"/>
      <c r="D256" s="166" t="s">
        <v>73</v>
      </c>
      <c r="E256" s="167" t="s">
        <v>1166</v>
      </c>
      <c r="F256" s="167" t="s">
        <v>1167</v>
      </c>
      <c r="G256" s="165"/>
      <c r="H256" s="165"/>
      <c r="I256" s="168"/>
      <c r="J256" s="169">
        <f>BK256</f>
        <v>0</v>
      </c>
      <c r="K256" s="165"/>
      <c r="L256" s="170"/>
      <c r="M256" s="171"/>
      <c r="N256" s="172"/>
      <c r="O256" s="172"/>
      <c r="P256" s="173">
        <f>SUM(P257:P263)</f>
        <v>0</v>
      </c>
      <c r="Q256" s="172"/>
      <c r="R256" s="173">
        <f>SUM(R257:R263)</f>
        <v>0</v>
      </c>
      <c r="S256" s="172"/>
      <c r="T256" s="174">
        <f>SUM(T257:T263)</f>
        <v>0</v>
      </c>
      <c r="AR256" s="175" t="s">
        <v>81</v>
      </c>
      <c r="AT256" s="176" t="s">
        <v>73</v>
      </c>
      <c r="AU256" s="176" t="s">
        <v>74</v>
      </c>
      <c r="AY256" s="175" t="s">
        <v>142</v>
      </c>
      <c r="BK256" s="177">
        <f>SUM(BK257:BK263)</f>
        <v>0</v>
      </c>
    </row>
    <row r="257" spans="1:65" s="2" customFormat="1" ht="24.2" customHeight="1">
      <c r="A257" s="36"/>
      <c r="B257" s="37"/>
      <c r="C257" s="180" t="s">
        <v>1168</v>
      </c>
      <c r="D257" s="180" t="s">
        <v>145</v>
      </c>
      <c r="E257" s="181" t="s">
        <v>1169</v>
      </c>
      <c r="F257" s="182" t="s">
        <v>1170</v>
      </c>
      <c r="G257" s="183" t="s">
        <v>796</v>
      </c>
      <c r="H257" s="184">
        <v>68</v>
      </c>
      <c r="I257" s="185"/>
      <c r="J257" s="186">
        <f aca="true" t="shared" si="90" ref="J257:J263">ROUND(I257*H257,2)</f>
        <v>0</v>
      </c>
      <c r="K257" s="182" t="s">
        <v>19</v>
      </c>
      <c r="L257" s="41"/>
      <c r="M257" s="187" t="s">
        <v>19</v>
      </c>
      <c r="N257" s="188" t="s">
        <v>45</v>
      </c>
      <c r="O257" s="66"/>
      <c r="P257" s="189">
        <f aca="true" t="shared" si="91" ref="P257:P263">O257*H257</f>
        <v>0</v>
      </c>
      <c r="Q257" s="189">
        <v>0</v>
      </c>
      <c r="R257" s="189">
        <f aca="true" t="shared" si="92" ref="R257:R263">Q257*H257</f>
        <v>0</v>
      </c>
      <c r="S257" s="189">
        <v>0</v>
      </c>
      <c r="T257" s="190">
        <f aca="true" t="shared" si="93" ref="T257:T263"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150</v>
      </c>
      <c r="AT257" s="191" t="s">
        <v>145</v>
      </c>
      <c r="AU257" s="191" t="s">
        <v>81</v>
      </c>
      <c r="AY257" s="19" t="s">
        <v>142</v>
      </c>
      <c r="BE257" s="192">
        <f aca="true" t="shared" si="94" ref="BE257:BE263">IF(N257="základní",J257,0)</f>
        <v>0</v>
      </c>
      <c r="BF257" s="192">
        <f aca="true" t="shared" si="95" ref="BF257:BF263">IF(N257="snížená",J257,0)</f>
        <v>0</v>
      </c>
      <c r="BG257" s="192">
        <f aca="true" t="shared" si="96" ref="BG257:BG263">IF(N257="zákl. přenesená",J257,0)</f>
        <v>0</v>
      </c>
      <c r="BH257" s="192">
        <f aca="true" t="shared" si="97" ref="BH257:BH263">IF(N257="sníž. přenesená",J257,0)</f>
        <v>0</v>
      </c>
      <c r="BI257" s="192">
        <f aca="true" t="shared" si="98" ref="BI257:BI263">IF(N257="nulová",J257,0)</f>
        <v>0</v>
      </c>
      <c r="BJ257" s="19" t="s">
        <v>81</v>
      </c>
      <c r="BK257" s="192">
        <f aca="true" t="shared" si="99" ref="BK257:BK263">ROUND(I257*H257,2)</f>
        <v>0</v>
      </c>
      <c r="BL257" s="19" t="s">
        <v>150</v>
      </c>
      <c r="BM257" s="191" t="s">
        <v>1171</v>
      </c>
    </row>
    <row r="258" spans="1:65" s="2" customFormat="1" ht="24.2" customHeight="1">
      <c r="A258" s="36"/>
      <c r="B258" s="37"/>
      <c r="C258" s="180" t="s">
        <v>952</v>
      </c>
      <c r="D258" s="180" t="s">
        <v>145</v>
      </c>
      <c r="E258" s="181" t="s">
        <v>1172</v>
      </c>
      <c r="F258" s="182" t="s">
        <v>1173</v>
      </c>
      <c r="G258" s="183" t="s">
        <v>796</v>
      </c>
      <c r="H258" s="184">
        <v>3</v>
      </c>
      <c r="I258" s="185"/>
      <c r="J258" s="186">
        <f t="shared" si="90"/>
        <v>0</v>
      </c>
      <c r="K258" s="182" t="s">
        <v>19</v>
      </c>
      <c r="L258" s="41"/>
      <c r="M258" s="187" t="s">
        <v>19</v>
      </c>
      <c r="N258" s="188" t="s">
        <v>45</v>
      </c>
      <c r="O258" s="66"/>
      <c r="P258" s="189">
        <f t="shared" si="91"/>
        <v>0</v>
      </c>
      <c r="Q258" s="189">
        <v>0</v>
      </c>
      <c r="R258" s="189">
        <f t="shared" si="92"/>
        <v>0</v>
      </c>
      <c r="S258" s="189">
        <v>0</v>
      </c>
      <c r="T258" s="190">
        <f t="shared" si="9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150</v>
      </c>
      <c r="AT258" s="191" t="s">
        <v>145</v>
      </c>
      <c r="AU258" s="191" t="s">
        <v>81</v>
      </c>
      <c r="AY258" s="19" t="s">
        <v>142</v>
      </c>
      <c r="BE258" s="192">
        <f t="shared" si="94"/>
        <v>0</v>
      </c>
      <c r="BF258" s="192">
        <f t="shared" si="95"/>
        <v>0</v>
      </c>
      <c r="BG258" s="192">
        <f t="shared" si="96"/>
        <v>0</v>
      </c>
      <c r="BH258" s="192">
        <f t="shared" si="97"/>
        <v>0</v>
      </c>
      <c r="BI258" s="192">
        <f t="shared" si="98"/>
        <v>0</v>
      </c>
      <c r="BJ258" s="19" t="s">
        <v>81</v>
      </c>
      <c r="BK258" s="192">
        <f t="shared" si="99"/>
        <v>0</v>
      </c>
      <c r="BL258" s="19" t="s">
        <v>150</v>
      </c>
      <c r="BM258" s="191" t="s">
        <v>1174</v>
      </c>
    </row>
    <row r="259" spans="1:65" s="2" customFormat="1" ht="24.2" customHeight="1">
      <c r="A259" s="36"/>
      <c r="B259" s="37"/>
      <c r="C259" s="180" t="s">
        <v>1175</v>
      </c>
      <c r="D259" s="180" t="s">
        <v>145</v>
      </c>
      <c r="E259" s="181" t="s">
        <v>1176</v>
      </c>
      <c r="F259" s="182" t="s">
        <v>1177</v>
      </c>
      <c r="G259" s="183" t="s">
        <v>320</v>
      </c>
      <c r="H259" s="184">
        <v>60</v>
      </c>
      <c r="I259" s="185"/>
      <c r="J259" s="186">
        <f t="shared" si="90"/>
        <v>0</v>
      </c>
      <c r="K259" s="182" t="s">
        <v>19</v>
      </c>
      <c r="L259" s="41"/>
      <c r="M259" s="187" t="s">
        <v>19</v>
      </c>
      <c r="N259" s="188" t="s">
        <v>45</v>
      </c>
      <c r="O259" s="66"/>
      <c r="P259" s="189">
        <f t="shared" si="91"/>
        <v>0</v>
      </c>
      <c r="Q259" s="189">
        <v>0</v>
      </c>
      <c r="R259" s="189">
        <f t="shared" si="92"/>
        <v>0</v>
      </c>
      <c r="S259" s="189">
        <v>0</v>
      </c>
      <c r="T259" s="190">
        <f t="shared" si="9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150</v>
      </c>
      <c r="AT259" s="191" t="s">
        <v>145</v>
      </c>
      <c r="AU259" s="191" t="s">
        <v>81</v>
      </c>
      <c r="AY259" s="19" t="s">
        <v>142</v>
      </c>
      <c r="BE259" s="192">
        <f t="shared" si="94"/>
        <v>0</v>
      </c>
      <c r="BF259" s="192">
        <f t="shared" si="95"/>
        <v>0</v>
      </c>
      <c r="BG259" s="192">
        <f t="shared" si="96"/>
        <v>0</v>
      </c>
      <c r="BH259" s="192">
        <f t="shared" si="97"/>
        <v>0</v>
      </c>
      <c r="BI259" s="192">
        <f t="shared" si="98"/>
        <v>0</v>
      </c>
      <c r="BJ259" s="19" t="s">
        <v>81</v>
      </c>
      <c r="BK259" s="192">
        <f t="shared" si="99"/>
        <v>0</v>
      </c>
      <c r="BL259" s="19" t="s">
        <v>150</v>
      </c>
      <c r="BM259" s="191" t="s">
        <v>1178</v>
      </c>
    </row>
    <row r="260" spans="1:65" s="2" customFormat="1" ht="24.2" customHeight="1">
      <c r="A260" s="36"/>
      <c r="B260" s="37"/>
      <c r="C260" s="180" t="s">
        <v>955</v>
      </c>
      <c r="D260" s="180" t="s">
        <v>145</v>
      </c>
      <c r="E260" s="181" t="s">
        <v>1179</v>
      </c>
      <c r="F260" s="182" t="s">
        <v>1180</v>
      </c>
      <c r="G260" s="183" t="s">
        <v>320</v>
      </c>
      <c r="H260" s="184">
        <v>10</v>
      </c>
      <c r="I260" s="185"/>
      <c r="J260" s="186">
        <f t="shared" si="90"/>
        <v>0</v>
      </c>
      <c r="K260" s="182" t="s">
        <v>19</v>
      </c>
      <c r="L260" s="41"/>
      <c r="M260" s="187" t="s">
        <v>19</v>
      </c>
      <c r="N260" s="188" t="s">
        <v>45</v>
      </c>
      <c r="O260" s="66"/>
      <c r="P260" s="189">
        <f t="shared" si="91"/>
        <v>0</v>
      </c>
      <c r="Q260" s="189">
        <v>0</v>
      </c>
      <c r="R260" s="189">
        <f t="shared" si="92"/>
        <v>0</v>
      </c>
      <c r="S260" s="189">
        <v>0</v>
      </c>
      <c r="T260" s="190">
        <f t="shared" si="9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150</v>
      </c>
      <c r="AT260" s="191" t="s">
        <v>145</v>
      </c>
      <c r="AU260" s="191" t="s">
        <v>81</v>
      </c>
      <c r="AY260" s="19" t="s">
        <v>142</v>
      </c>
      <c r="BE260" s="192">
        <f t="shared" si="94"/>
        <v>0</v>
      </c>
      <c r="BF260" s="192">
        <f t="shared" si="95"/>
        <v>0</v>
      </c>
      <c r="BG260" s="192">
        <f t="shared" si="96"/>
        <v>0</v>
      </c>
      <c r="BH260" s="192">
        <f t="shared" si="97"/>
        <v>0</v>
      </c>
      <c r="BI260" s="192">
        <f t="shared" si="98"/>
        <v>0</v>
      </c>
      <c r="BJ260" s="19" t="s">
        <v>81</v>
      </c>
      <c r="BK260" s="192">
        <f t="shared" si="99"/>
        <v>0</v>
      </c>
      <c r="BL260" s="19" t="s">
        <v>150</v>
      </c>
      <c r="BM260" s="191" t="s">
        <v>1181</v>
      </c>
    </row>
    <row r="261" spans="1:65" s="2" customFormat="1" ht="21.75" customHeight="1">
      <c r="A261" s="36"/>
      <c r="B261" s="37"/>
      <c r="C261" s="180" t="s">
        <v>1182</v>
      </c>
      <c r="D261" s="180" t="s">
        <v>145</v>
      </c>
      <c r="E261" s="181" t="s">
        <v>1183</v>
      </c>
      <c r="F261" s="182" t="s">
        <v>1184</v>
      </c>
      <c r="G261" s="183" t="s">
        <v>320</v>
      </c>
      <c r="H261" s="184">
        <v>15</v>
      </c>
      <c r="I261" s="185"/>
      <c r="J261" s="186">
        <f t="shared" si="90"/>
        <v>0</v>
      </c>
      <c r="K261" s="182" t="s">
        <v>19</v>
      </c>
      <c r="L261" s="41"/>
      <c r="M261" s="187" t="s">
        <v>19</v>
      </c>
      <c r="N261" s="188" t="s">
        <v>45</v>
      </c>
      <c r="O261" s="66"/>
      <c r="P261" s="189">
        <f t="shared" si="91"/>
        <v>0</v>
      </c>
      <c r="Q261" s="189">
        <v>0</v>
      </c>
      <c r="R261" s="189">
        <f t="shared" si="92"/>
        <v>0</v>
      </c>
      <c r="S261" s="189">
        <v>0</v>
      </c>
      <c r="T261" s="190">
        <f t="shared" si="9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150</v>
      </c>
      <c r="AT261" s="191" t="s">
        <v>145</v>
      </c>
      <c r="AU261" s="191" t="s">
        <v>81</v>
      </c>
      <c r="AY261" s="19" t="s">
        <v>142</v>
      </c>
      <c r="BE261" s="192">
        <f t="shared" si="94"/>
        <v>0</v>
      </c>
      <c r="BF261" s="192">
        <f t="shared" si="95"/>
        <v>0</v>
      </c>
      <c r="BG261" s="192">
        <f t="shared" si="96"/>
        <v>0</v>
      </c>
      <c r="BH261" s="192">
        <f t="shared" si="97"/>
        <v>0</v>
      </c>
      <c r="BI261" s="192">
        <f t="shared" si="98"/>
        <v>0</v>
      </c>
      <c r="BJ261" s="19" t="s">
        <v>81</v>
      </c>
      <c r="BK261" s="192">
        <f t="shared" si="99"/>
        <v>0</v>
      </c>
      <c r="BL261" s="19" t="s">
        <v>150</v>
      </c>
      <c r="BM261" s="191" t="s">
        <v>1185</v>
      </c>
    </row>
    <row r="262" spans="1:65" s="2" customFormat="1" ht="16.5" customHeight="1">
      <c r="A262" s="36"/>
      <c r="B262" s="37"/>
      <c r="C262" s="180" t="s">
        <v>958</v>
      </c>
      <c r="D262" s="180" t="s">
        <v>145</v>
      </c>
      <c r="E262" s="181" t="s">
        <v>1186</v>
      </c>
      <c r="F262" s="182" t="s">
        <v>1187</v>
      </c>
      <c r="G262" s="183" t="s">
        <v>1188</v>
      </c>
      <c r="H262" s="184">
        <v>1</v>
      </c>
      <c r="I262" s="185"/>
      <c r="J262" s="186">
        <f t="shared" si="90"/>
        <v>0</v>
      </c>
      <c r="K262" s="182" t="s">
        <v>19</v>
      </c>
      <c r="L262" s="41"/>
      <c r="M262" s="187" t="s">
        <v>19</v>
      </c>
      <c r="N262" s="188" t="s">
        <v>45</v>
      </c>
      <c r="O262" s="66"/>
      <c r="P262" s="189">
        <f t="shared" si="91"/>
        <v>0</v>
      </c>
      <c r="Q262" s="189">
        <v>0</v>
      </c>
      <c r="R262" s="189">
        <f t="shared" si="92"/>
        <v>0</v>
      </c>
      <c r="S262" s="189">
        <v>0</v>
      </c>
      <c r="T262" s="190">
        <f t="shared" si="9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150</v>
      </c>
      <c r="AT262" s="191" t="s">
        <v>145</v>
      </c>
      <c r="AU262" s="191" t="s">
        <v>81</v>
      </c>
      <c r="AY262" s="19" t="s">
        <v>142</v>
      </c>
      <c r="BE262" s="192">
        <f t="shared" si="94"/>
        <v>0</v>
      </c>
      <c r="BF262" s="192">
        <f t="shared" si="95"/>
        <v>0</v>
      </c>
      <c r="BG262" s="192">
        <f t="shared" si="96"/>
        <v>0</v>
      </c>
      <c r="BH262" s="192">
        <f t="shared" si="97"/>
        <v>0</v>
      </c>
      <c r="BI262" s="192">
        <f t="shared" si="98"/>
        <v>0</v>
      </c>
      <c r="BJ262" s="19" t="s">
        <v>81</v>
      </c>
      <c r="BK262" s="192">
        <f t="shared" si="99"/>
        <v>0</v>
      </c>
      <c r="BL262" s="19" t="s">
        <v>150</v>
      </c>
      <c r="BM262" s="191" t="s">
        <v>1189</v>
      </c>
    </row>
    <row r="263" spans="1:65" s="2" customFormat="1" ht="21.75" customHeight="1">
      <c r="A263" s="36"/>
      <c r="B263" s="37"/>
      <c r="C263" s="180" t="s">
        <v>1190</v>
      </c>
      <c r="D263" s="180" t="s">
        <v>145</v>
      </c>
      <c r="E263" s="181" t="s">
        <v>1191</v>
      </c>
      <c r="F263" s="182" t="s">
        <v>1192</v>
      </c>
      <c r="G263" s="183" t="s">
        <v>796</v>
      </c>
      <c r="H263" s="184">
        <v>1</v>
      </c>
      <c r="I263" s="185"/>
      <c r="J263" s="186">
        <f t="shared" si="90"/>
        <v>0</v>
      </c>
      <c r="K263" s="182" t="s">
        <v>19</v>
      </c>
      <c r="L263" s="41"/>
      <c r="M263" s="187" t="s">
        <v>19</v>
      </c>
      <c r="N263" s="188" t="s">
        <v>45</v>
      </c>
      <c r="O263" s="66"/>
      <c r="P263" s="189">
        <f t="shared" si="91"/>
        <v>0</v>
      </c>
      <c r="Q263" s="189">
        <v>0</v>
      </c>
      <c r="R263" s="189">
        <f t="shared" si="92"/>
        <v>0</v>
      </c>
      <c r="S263" s="189">
        <v>0</v>
      </c>
      <c r="T263" s="190">
        <f t="shared" si="9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1" t="s">
        <v>150</v>
      </c>
      <c r="AT263" s="191" t="s">
        <v>145</v>
      </c>
      <c r="AU263" s="191" t="s">
        <v>81</v>
      </c>
      <c r="AY263" s="19" t="s">
        <v>142</v>
      </c>
      <c r="BE263" s="192">
        <f t="shared" si="94"/>
        <v>0</v>
      </c>
      <c r="BF263" s="192">
        <f t="shared" si="95"/>
        <v>0</v>
      </c>
      <c r="BG263" s="192">
        <f t="shared" si="96"/>
        <v>0</v>
      </c>
      <c r="BH263" s="192">
        <f t="shared" si="97"/>
        <v>0</v>
      </c>
      <c r="BI263" s="192">
        <f t="shared" si="98"/>
        <v>0</v>
      </c>
      <c r="BJ263" s="19" t="s">
        <v>81</v>
      </c>
      <c r="BK263" s="192">
        <f t="shared" si="99"/>
        <v>0</v>
      </c>
      <c r="BL263" s="19" t="s">
        <v>150</v>
      </c>
      <c r="BM263" s="191" t="s">
        <v>1193</v>
      </c>
    </row>
    <row r="264" spans="2:63" s="12" customFormat="1" ht="25.9" customHeight="1">
      <c r="B264" s="164"/>
      <c r="C264" s="165"/>
      <c r="D264" s="166" t="s">
        <v>73</v>
      </c>
      <c r="E264" s="167" t="s">
        <v>1194</v>
      </c>
      <c r="F264" s="167" t="s">
        <v>1195</v>
      </c>
      <c r="G264" s="165"/>
      <c r="H264" s="165"/>
      <c r="I264" s="168"/>
      <c r="J264" s="169">
        <f>BK264</f>
        <v>0</v>
      </c>
      <c r="K264" s="165"/>
      <c r="L264" s="170"/>
      <c r="M264" s="171"/>
      <c r="N264" s="172"/>
      <c r="O264" s="172"/>
      <c r="P264" s="173">
        <f>SUM(P265:P267)</f>
        <v>0</v>
      </c>
      <c r="Q264" s="172"/>
      <c r="R264" s="173">
        <f>SUM(R265:R267)</f>
        <v>0</v>
      </c>
      <c r="S264" s="172"/>
      <c r="T264" s="174">
        <f>SUM(T265:T267)</f>
        <v>0</v>
      </c>
      <c r="AR264" s="175" t="s">
        <v>81</v>
      </c>
      <c r="AT264" s="176" t="s">
        <v>73</v>
      </c>
      <c r="AU264" s="176" t="s">
        <v>74</v>
      </c>
      <c r="AY264" s="175" t="s">
        <v>142</v>
      </c>
      <c r="BK264" s="177">
        <f>SUM(BK265:BK267)</f>
        <v>0</v>
      </c>
    </row>
    <row r="265" spans="1:65" s="2" customFormat="1" ht="16.5" customHeight="1">
      <c r="A265" s="36"/>
      <c r="B265" s="37"/>
      <c r="C265" s="180" t="s">
        <v>961</v>
      </c>
      <c r="D265" s="180" t="s">
        <v>145</v>
      </c>
      <c r="E265" s="181" t="s">
        <v>1196</v>
      </c>
      <c r="F265" s="182" t="s">
        <v>1197</v>
      </c>
      <c r="G265" s="183" t="s">
        <v>918</v>
      </c>
      <c r="H265" s="184">
        <v>1</v>
      </c>
      <c r="I265" s="185"/>
      <c r="J265" s="186">
        <f>ROUND(I265*H265,2)</f>
        <v>0</v>
      </c>
      <c r="K265" s="182" t="s">
        <v>19</v>
      </c>
      <c r="L265" s="41"/>
      <c r="M265" s="187" t="s">
        <v>19</v>
      </c>
      <c r="N265" s="188" t="s">
        <v>45</v>
      </c>
      <c r="O265" s="66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150</v>
      </c>
      <c r="AT265" s="191" t="s">
        <v>145</v>
      </c>
      <c r="AU265" s="191" t="s">
        <v>81</v>
      </c>
      <c r="AY265" s="19" t="s">
        <v>142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81</v>
      </c>
      <c r="BK265" s="192">
        <f>ROUND(I265*H265,2)</f>
        <v>0</v>
      </c>
      <c r="BL265" s="19" t="s">
        <v>150</v>
      </c>
      <c r="BM265" s="191" t="s">
        <v>1198</v>
      </c>
    </row>
    <row r="266" spans="1:65" s="2" customFormat="1" ht="16.5" customHeight="1">
      <c r="A266" s="36"/>
      <c r="B266" s="37"/>
      <c r="C266" s="180" t="s">
        <v>1199</v>
      </c>
      <c r="D266" s="180" t="s">
        <v>145</v>
      </c>
      <c r="E266" s="181" t="s">
        <v>1200</v>
      </c>
      <c r="F266" s="182" t="s">
        <v>1201</v>
      </c>
      <c r="G266" s="183" t="s">
        <v>1164</v>
      </c>
      <c r="H266" s="184">
        <v>1</v>
      </c>
      <c r="I266" s="185"/>
      <c r="J266" s="186">
        <f>ROUND(I266*H266,2)</f>
        <v>0</v>
      </c>
      <c r="K266" s="182" t="s">
        <v>19</v>
      </c>
      <c r="L266" s="41"/>
      <c r="M266" s="187" t="s">
        <v>19</v>
      </c>
      <c r="N266" s="188" t="s">
        <v>45</v>
      </c>
      <c r="O266" s="66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150</v>
      </c>
      <c r="AT266" s="191" t="s">
        <v>145</v>
      </c>
      <c r="AU266" s="191" t="s">
        <v>81</v>
      </c>
      <c r="AY266" s="19" t="s">
        <v>142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81</v>
      </c>
      <c r="BK266" s="192">
        <f>ROUND(I266*H266,2)</f>
        <v>0</v>
      </c>
      <c r="BL266" s="19" t="s">
        <v>150</v>
      </c>
      <c r="BM266" s="191" t="s">
        <v>1202</v>
      </c>
    </row>
    <row r="267" spans="1:65" s="2" customFormat="1" ht="16.5" customHeight="1">
      <c r="A267" s="36"/>
      <c r="B267" s="37"/>
      <c r="C267" s="180" t="s">
        <v>964</v>
      </c>
      <c r="D267" s="180" t="s">
        <v>145</v>
      </c>
      <c r="E267" s="181" t="s">
        <v>1203</v>
      </c>
      <c r="F267" s="182" t="s">
        <v>1204</v>
      </c>
      <c r="G267" s="183" t="s">
        <v>1164</v>
      </c>
      <c r="H267" s="184">
        <v>1</v>
      </c>
      <c r="I267" s="185"/>
      <c r="J267" s="186">
        <f>ROUND(I267*H267,2)</f>
        <v>0</v>
      </c>
      <c r="K267" s="182" t="s">
        <v>19</v>
      </c>
      <c r="L267" s="41"/>
      <c r="M267" s="247" t="s">
        <v>19</v>
      </c>
      <c r="N267" s="248" t="s">
        <v>45</v>
      </c>
      <c r="O267" s="244"/>
      <c r="P267" s="249">
        <f>O267*H267</f>
        <v>0</v>
      </c>
      <c r="Q267" s="249">
        <v>0</v>
      </c>
      <c r="R267" s="249">
        <f>Q267*H267</f>
        <v>0</v>
      </c>
      <c r="S267" s="249">
        <v>0</v>
      </c>
      <c r="T267" s="25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150</v>
      </c>
      <c r="AT267" s="191" t="s">
        <v>145</v>
      </c>
      <c r="AU267" s="191" t="s">
        <v>81</v>
      </c>
      <c r="AY267" s="19" t="s">
        <v>142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81</v>
      </c>
      <c r="BK267" s="192">
        <f>ROUND(I267*H267,2)</f>
        <v>0</v>
      </c>
      <c r="BL267" s="19" t="s">
        <v>150</v>
      </c>
      <c r="BM267" s="191" t="s">
        <v>1205</v>
      </c>
    </row>
    <row r="268" spans="1:31" s="2" customFormat="1" ht="6.95" customHeight="1">
      <c r="A268" s="36"/>
      <c r="B268" s="49"/>
      <c r="C268" s="50"/>
      <c r="D268" s="50"/>
      <c r="E268" s="50"/>
      <c r="F268" s="50"/>
      <c r="G268" s="50"/>
      <c r="H268" s="50"/>
      <c r="I268" s="50"/>
      <c r="J268" s="50"/>
      <c r="K268" s="50"/>
      <c r="L268" s="41"/>
      <c r="M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</row>
  </sheetData>
  <sheetProtection algorithmName="SHA-512" hashValue="1nyGGgsO6snGyI1d5uLdrjrWo5UprrFJidm/HwDUIGdtfkhBZxsOmtQhkHMbc69u8hbTAYkt4B09Y6cC0XkQXQ==" saltValue="XH4LmHFtXHHcRCGff8n7+8x6DtHnQg/ox1ZP/uCVUwlk8bJwFeiHMr0OSIG5iNL5yeGglSokRuH+uN5U2HPH/g==" spinCount="100000" sheet="1" objects="1" scenarios="1" formatColumns="0" formatRows="0" autoFilter="0"/>
  <autoFilter ref="C106:K267"/>
  <mergeCells count="12">
    <mergeCell ref="E99:H99"/>
    <mergeCell ref="L2:V2"/>
    <mergeCell ref="E50:H50"/>
    <mergeCell ref="E52:H52"/>
    <mergeCell ref="E54:H54"/>
    <mergeCell ref="E95:H95"/>
    <mergeCell ref="E97:H9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2" t="str">
        <f>'Rekapitulace stavby'!K6</f>
        <v>Základní škola Zachar Kroměříž</v>
      </c>
      <c r="F7" s="383"/>
      <c r="G7" s="383"/>
      <c r="H7" s="383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82" t="s">
        <v>103</v>
      </c>
      <c r="F9" s="384"/>
      <c r="G9" s="384"/>
      <c r="H9" s="38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5" t="s">
        <v>1206</v>
      </c>
      <c r="F11" s="384"/>
      <c r="G11" s="384"/>
      <c r="H11" s="38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37</v>
      </c>
      <c r="G14" s="36"/>
      <c r="H14" s="36"/>
      <c r="I14" s="114" t="s">
        <v>23</v>
      </c>
      <c r="J14" s="116" t="str">
        <f>'Rekapitulace stavby'!AN8</f>
        <v>5. 9. 2023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>00287351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Kroměříž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6" t="str">
        <f>'Rekapitulace stavby'!E14</f>
        <v>Vyplň údaj</v>
      </c>
      <c r="F20" s="387"/>
      <c r="G20" s="387"/>
      <c r="H20" s="387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>74298445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Ing. Jakub Burý</v>
      </c>
      <c r="F23" s="36"/>
      <c r="G23" s="36"/>
      <c r="H23" s="36"/>
      <c r="I23" s="114" t="s">
        <v>29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36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8" t="s">
        <v>19</v>
      </c>
      <c r="F29" s="388"/>
      <c r="G29" s="388"/>
      <c r="H29" s="388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40</v>
      </c>
      <c r="E32" s="36"/>
      <c r="F32" s="36"/>
      <c r="G32" s="36"/>
      <c r="H32" s="36"/>
      <c r="I32" s="36"/>
      <c r="J32" s="122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42</v>
      </c>
      <c r="G34" s="36"/>
      <c r="H34" s="36"/>
      <c r="I34" s="123" t="s">
        <v>41</v>
      </c>
      <c r="J34" s="123" t="s">
        <v>43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44</v>
      </c>
      <c r="E35" s="114" t="s">
        <v>45</v>
      </c>
      <c r="F35" s="125">
        <f>ROUND((SUM(BE91:BE147)),2)</f>
        <v>0</v>
      </c>
      <c r="G35" s="36"/>
      <c r="H35" s="36"/>
      <c r="I35" s="126">
        <v>0.21</v>
      </c>
      <c r="J35" s="125">
        <f>ROUND(((SUM(BE91:BE147))*I35),2)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46</v>
      </c>
      <c r="F36" s="125">
        <f>ROUND((SUM(BF91:BF147)),2)</f>
        <v>0</v>
      </c>
      <c r="G36" s="36"/>
      <c r="H36" s="36"/>
      <c r="I36" s="126">
        <v>0.12</v>
      </c>
      <c r="J36" s="125">
        <f>ROUND(((SUM(BF91:BF147))*I36),2)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ROUND((SUM(BG91:BG147)),2)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48</v>
      </c>
      <c r="F38" s="125">
        <f>ROUND((SUM(BH91:BH147)),2)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49</v>
      </c>
      <c r="F39" s="125">
        <f>ROUND((SUM(BI91:BI147)),2)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50</v>
      </c>
      <c r="E41" s="129"/>
      <c r="F41" s="129"/>
      <c r="G41" s="130" t="s">
        <v>51</v>
      </c>
      <c r="H41" s="131" t="s">
        <v>52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9" t="str">
        <f>E7</f>
        <v>Základní škola Zachar Kroměříž</v>
      </c>
      <c r="F50" s="390"/>
      <c r="G50" s="390"/>
      <c r="H50" s="39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9" t="s">
        <v>103</v>
      </c>
      <c r="F52" s="391"/>
      <c r="G52" s="391"/>
      <c r="H52" s="39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8" t="str">
        <f>E11</f>
        <v>D.1.4c - Zdravotechnické instalace</v>
      </c>
      <c r="F54" s="391"/>
      <c r="G54" s="391"/>
      <c r="H54" s="39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5. 9. 2023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Město Kroměříž</v>
      </c>
      <c r="G58" s="38"/>
      <c r="H58" s="38"/>
      <c r="I58" s="31" t="s">
        <v>32</v>
      </c>
      <c r="J58" s="34" t="str">
        <f>E23</f>
        <v>Ing. Jakub Burý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107</v>
      </c>
      <c r="D61" s="139"/>
      <c r="E61" s="139"/>
      <c r="F61" s="139"/>
      <c r="G61" s="139"/>
      <c r="H61" s="139"/>
      <c r="I61" s="139"/>
      <c r="J61" s="140" t="s">
        <v>108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72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109</v>
      </c>
    </row>
    <row r="64" spans="2:12" s="9" customFormat="1" ht="24.95" customHeight="1">
      <c r="B64" s="142"/>
      <c r="C64" s="143"/>
      <c r="D64" s="144" t="s">
        <v>116</v>
      </c>
      <c r="E64" s="145"/>
      <c r="F64" s="145"/>
      <c r="G64" s="145"/>
      <c r="H64" s="145"/>
      <c r="I64" s="145"/>
      <c r="J64" s="146">
        <f>J92</f>
        <v>0</v>
      </c>
      <c r="K64" s="143"/>
      <c r="L64" s="147"/>
    </row>
    <row r="65" spans="2:12" s="10" customFormat="1" ht="19.9" customHeight="1">
      <c r="B65" s="148"/>
      <c r="C65" s="99"/>
      <c r="D65" s="149" t="s">
        <v>1207</v>
      </c>
      <c r="E65" s="150"/>
      <c r="F65" s="150"/>
      <c r="G65" s="150"/>
      <c r="H65" s="150"/>
      <c r="I65" s="150"/>
      <c r="J65" s="151">
        <f>J93</f>
        <v>0</v>
      </c>
      <c r="K65" s="99"/>
      <c r="L65" s="152"/>
    </row>
    <row r="66" spans="2:12" s="10" customFormat="1" ht="19.9" customHeight="1">
      <c r="B66" s="148"/>
      <c r="C66" s="99"/>
      <c r="D66" s="149" t="s">
        <v>1208</v>
      </c>
      <c r="E66" s="150"/>
      <c r="F66" s="150"/>
      <c r="G66" s="150"/>
      <c r="H66" s="150"/>
      <c r="I66" s="150"/>
      <c r="J66" s="151">
        <f>J101</f>
        <v>0</v>
      </c>
      <c r="K66" s="99"/>
      <c r="L66" s="152"/>
    </row>
    <row r="67" spans="2:12" s="10" customFormat="1" ht="19.9" customHeight="1">
      <c r="B67" s="148"/>
      <c r="C67" s="99"/>
      <c r="D67" s="149" t="s">
        <v>1209</v>
      </c>
      <c r="E67" s="150"/>
      <c r="F67" s="150"/>
      <c r="G67" s="150"/>
      <c r="H67" s="150"/>
      <c r="I67" s="150"/>
      <c r="J67" s="151">
        <f>J133</f>
        <v>0</v>
      </c>
      <c r="K67" s="99"/>
      <c r="L67" s="152"/>
    </row>
    <row r="68" spans="2:12" s="10" customFormat="1" ht="19.9" customHeight="1">
      <c r="B68" s="148"/>
      <c r="C68" s="99"/>
      <c r="D68" s="149" t="s">
        <v>121</v>
      </c>
      <c r="E68" s="150"/>
      <c r="F68" s="150"/>
      <c r="G68" s="150"/>
      <c r="H68" s="150"/>
      <c r="I68" s="150"/>
      <c r="J68" s="151">
        <f>J140</f>
        <v>0</v>
      </c>
      <c r="K68" s="99"/>
      <c r="L68" s="152"/>
    </row>
    <row r="69" spans="2:12" s="9" customFormat="1" ht="24.95" customHeight="1">
      <c r="B69" s="142"/>
      <c r="C69" s="143"/>
      <c r="D69" s="144" t="s">
        <v>1210</v>
      </c>
      <c r="E69" s="145"/>
      <c r="F69" s="145"/>
      <c r="G69" s="145"/>
      <c r="H69" s="145"/>
      <c r="I69" s="145"/>
      <c r="J69" s="146">
        <f>J145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127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9" t="str">
        <f>E7</f>
        <v>Základní škola Zachar Kroměříž</v>
      </c>
      <c r="F79" s="390"/>
      <c r="G79" s="390"/>
      <c r="H79" s="390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102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89" t="s">
        <v>103</v>
      </c>
      <c r="F81" s="391"/>
      <c r="G81" s="391"/>
      <c r="H81" s="391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104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38" t="str">
        <f>E11</f>
        <v>D.1.4c - Zdravotechnické instalace</v>
      </c>
      <c r="F83" s="391"/>
      <c r="G83" s="391"/>
      <c r="H83" s="391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F14</f>
        <v xml:space="preserve"> </v>
      </c>
      <c r="G85" s="38"/>
      <c r="H85" s="38"/>
      <c r="I85" s="31" t="s">
        <v>23</v>
      </c>
      <c r="J85" s="61" t="str">
        <f>IF(J14="","",J14)</f>
        <v>5. 9. 2023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25</v>
      </c>
      <c r="D87" s="38"/>
      <c r="E87" s="38"/>
      <c r="F87" s="29" t="str">
        <f>E17</f>
        <v>Město Kroměříž</v>
      </c>
      <c r="G87" s="38"/>
      <c r="H87" s="38"/>
      <c r="I87" s="31" t="s">
        <v>32</v>
      </c>
      <c r="J87" s="34" t="str">
        <f>E23</f>
        <v>Ing. Jakub Burý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30</v>
      </c>
      <c r="D88" s="38"/>
      <c r="E88" s="38"/>
      <c r="F88" s="29" t="str">
        <f>IF(E20="","",E20)</f>
        <v>Vyplň údaj</v>
      </c>
      <c r="G88" s="38"/>
      <c r="H88" s="38"/>
      <c r="I88" s="31" t="s">
        <v>36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3"/>
      <c r="B90" s="154"/>
      <c r="C90" s="155" t="s">
        <v>128</v>
      </c>
      <c r="D90" s="156" t="s">
        <v>59</v>
      </c>
      <c r="E90" s="156" t="s">
        <v>55</v>
      </c>
      <c r="F90" s="156" t="s">
        <v>56</v>
      </c>
      <c r="G90" s="156" t="s">
        <v>129</v>
      </c>
      <c r="H90" s="156" t="s">
        <v>130</v>
      </c>
      <c r="I90" s="156" t="s">
        <v>131</v>
      </c>
      <c r="J90" s="156" t="s">
        <v>108</v>
      </c>
      <c r="K90" s="157" t="s">
        <v>132</v>
      </c>
      <c r="L90" s="158"/>
      <c r="M90" s="70" t="s">
        <v>19</v>
      </c>
      <c r="N90" s="71" t="s">
        <v>44</v>
      </c>
      <c r="O90" s="71" t="s">
        <v>133</v>
      </c>
      <c r="P90" s="71" t="s">
        <v>134</v>
      </c>
      <c r="Q90" s="71" t="s">
        <v>135</v>
      </c>
      <c r="R90" s="71" t="s">
        <v>136</v>
      </c>
      <c r="S90" s="71" t="s">
        <v>137</v>
      </c>
      <c r="T90" s="72" t="s">
        <v>138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3" s="2" customFormat="1" ht="22.9" customHeight="1">
      <c r="A91" s="36"/>
      <c r="B91" s="37"/>
      <c r="C91" s="77" t="s">
        <v>139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P92+P145</f>
        <v>0</v>
      </c>
      <c r="Q91" s="74"/>
      <c r="R91" s="161">
        <f>R92+R145</f>
        <v>0</v>
      </c>
      <c r="S91" s="74"/>
      <c r="T91" s="162">
        <f>T92+T145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73</v>
      </c>
      <c r="AU91" s="19" t="s">
        <v>109</v>
      </c>
      <c r="BK91" s="163">
        <f>BK92+BK145</f>
        <v>0</v>
      </c>
    </row>
    <row r="92" spans="2:63" s="12" customFormat="1" ht="25.9" customHeight="1">
      <c r="B92" s="164"/>
      <c r="C92" s="165"/>
      <c r="D92" s="166" t="s">
        <v>73</v>
      </c>
      <c r="E92" s="167" t="s">
        <v>294</v>
      </c>
      <c r="F92" s="167" t="s">
        <v>295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P93+P101+P133+P140</f>
        <v>0</v>
      </c>
      <c r="Q92" s="172"/>
      <c r="R92" s="173">
        <f>R93+R101+R133+R140</f>
        <v>0</v>
      </c>
      <c r="S92" s="172"/>
      <c r="T92" s="174">
        <f>T93+T101+T133+T140</f>
        <v>0</v>
      </c>
      <c r="AR92" s="175" t="s">
        <v>83</v>
      </c>
      <c r="AT92" s="176" t="s">
        <v>73</v>
      </c>
      <c r="AU92" s="176" t="s">
        <v>74</v>
      </c>
      <c r="AY92" s="175" t="s">
        <v>142</v>
      </c>
      <c r="BK92" s="177">
        <f>BK93+BK101+BK133+BK140</f>
        <v>0</v>
      </c>
    </row>
    <row r="93" spans="2:63" s="12" customFormat="1" ht="22.9" customHeight="1">
      <c r="B93" s="164"/>
      <c r="C93" s="165"/>
      <c r="D93" s="166" t="s">
        <v>73</v>
      </c>
      <c r="E93" s="178" t="s">
        <v>1211</v>
      </c>
      <c r="F93" s="178" t="s">
        <v>1212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SUM(P94:P100)</f>
        <v>0</v>
      </c>
      <c r="Q93" s="172"/>
      <c r="R93" s="173">
        <f>SUM(R94:R100)</f>
        <v>0</v>
      </c>
      <c r="S93" s="172"/>
      <c r="T93" s="174">
        <f>SUM(T94:T100)</f>
        <v>0</v>
      </c>
      <c r="AR93" s="175" t="s">
        <v>83</v>
      </c>
      <c r="AT93" s="176" t="s">
        <v>73</v>
      </c>
      <c r="AU93" s="176" t="s">
        <v>81</v>
      </c>
      <c r="AY93" s="175" t="s">
        <v>142</v>
      </c>
      <c r="BK93" s="177">
        <f>SUM(BK94:BK100)</f>
        <v>0</v>
      </c>
    </row>
    <row r="94" spans="1:65" s="2" customFormat="1" ht="16.5" customHeight="1">
      <c r="A94" s="36"/>
      <c r="B94" s="37"/>
      <c r="C94" s="180" t="s">
        <v>81</v>
      </c>
      <c r="D94" s="180" t="s">
        <v>145</v>
      </c>
      <c r="E94" s="181" t="s">
        <v>1213</v>
      </c>
      <c r="F94" s="182" t="s">
        <v>1214</v>
      </c>
      <c r="G94" s="183" t="s">
        <v>320</v>
      </c>
      <c r="H94" s="184">
        <v>50</v>
      </c>
      <c r="I94" s="185"/>
      <c r="J94" s="186">
        <f aca="true" t="shared" si="0" ref="J94:J99">ROUND(I94*H94,2)</f>
        <v>0</v>
      </c>
      <c r="K94" s="182" t="s">
        <v>1215</v>
      </c>
      <c r="L94" s="41"/>
      <c r="M94" s="187" t="s">
        <v>19</v>
      </c>
      <c r="N94" s="188" t="s">
        <v>45</v>
      </c>
      <c r="O94" s="66"/>
      <c r="P94" s="189">
        <f aca="true" t="shared" si="1" ref="P94:P99">O94*H94</f>
        <v>0</v>
      </c>
      <c r="Q94" s="189">
        <v>0</v>
      </c>
      <c r="R94" s="189">
        <f aca="true" t="shared" si="2" ref="R94:R99">Q94*H94</f>
        <v>0</v>
      </c>
      <c r="S94" s="189">
        <v>0</v>
      </c>
      <c r="T94" s="190">
        <f aca="true" t="shared" si="3" ref="T94:T99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244</v>
      </c>
      <c r="AT94" s="191" t="s">
        <v>145</v>
      </c>
      <c r="AU94" s="191" t="s">
        <v>83</v>
      </c>
      <c r="AY94" s="19" t="s">
        <v>142</v>
      </c>
      <c r="BE94" s="192">
        <f aca="true" t="shared" si="4" ref="BE94:BE99">IF(N94="základní",J94,0)</f>
        <v>0</v>
      </c>
      <c r="BF94" s="192">
        <f aca="true" t="shared" si="5" ref="BF94:BF99">IF(N94="snížená",J94,0)</f>
        <v>0</v>
      </c>
      <c r="BG94" s="192">
        <f aca="true" t="shared" si="6" ref="BG94:BG99">IF(N94="zákl. přenesená",J94,0)</f>
        <v>0</v>
      </c>
      <c r="BH94" s="192">
        <f aca="true" t="shared" si="7" ref="BH94:BH99">IF(N94="sníž. přenesená",J94,0)</f>
        <v>0</v>
      </c>
      <c r="BI94" s="192">
        <f aca="true" t="shared" si="8" ref="BI94:BI99">IF(N94="nulová",J94,0)</f>
        <v>0</v>
      </c>
      <c r="BJ94" s="19" t="s">
        <v>81</v>
      </c>
      <c r="BK94" s="192">
        <f aca="true" t="shared" si="9" ref="BK94:BK99">ROUND(I94*H94,2)</f>
        <v>0</v>
      </c>
      <c r="BL94" s="19" t="s">
        <v>244</v>
      </c>
      <c r="BM94" s="191" t="s">
        <v>150</v>
      </c>
    </row>
    <row r="95" spans="1:65" s="2" customFormat="1" ht="24.2" customHeight="1">
      <c r="A95" s="36"/>
      <c r="B95" s="37"/>
      <c r="C95" s="180" t="s">
        <v>83</v>
      </c>
      <c r="D95" s="180" t="s">
        <v>145</v>
      </c>
      <c r="E95" s="181" t="s">
        <v>1216</v>
      </c>
      <c r="F95" s="182" t="s">
        <v>1217</v>
      </c>
      <c r="G95" s="183" t="s">
        <v>320</v>
      </c>
      <c r="H95" s="184">
        <v>50</v>
      </c>
      <c r="I95" s="185"/>
      <c r="J95" s="186">
        <f t="shared" si="0"/>
        <v>0</v>
      </c>
      <c r="K95" s="182" t="s">
        <v>19</v>
      </c>
      <c r="L95" s="41"/>
      <c r="M95" s="187" t="s">
        <v>19</v>
      </c>
      <c r="N95" s="188" t="s">
        <v>45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244</v>
      </c>
      <c r="AT95" s="191" t="s">
        <v>145</v>
      </c>
      <c r="AU95" s="191" t="s">
        <v>83</v>
      </c>
      <c r="AY95" s="19" t="s">
        <v>142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81</v>
      </c>
      <c r="BK95" s="192">
        <f t="shared" si="9"/>
        <v>0</v>
      </c>
      <c r="BL95" s="19" t="s">
        <v>244</v>
      </c>
      <c r="BM95" s="191" t="s">
        <v>143</v>
      </c>
    </row>
    <row r="96" spans="1:65" s="2" customFormat="1" ht="33" customHeight="1">
      <c r="A96" s="36"/>
      <c r="B96" s="37"/>
      <c r="C96" s="180" t="s">
        <v>160</v>
      </c>
      <c r="D96" s="180" t="s">
        <v>145</v>
      </c>
      <c r="E96" s="181" t="s">
        <v>1218</v>
      </c>
      <c r="F96" s="182" t="s">
        <v>1219</v>
      </c>
      <c r="G96" s="183" t="s">
        <v>320</v>
      </c>
      <c r="H96" s="184">
        <v>50</v>
      </c>
      <c r="I96" s="185"/>
      <c r="J96" s="186">
        <f t="shared" si="0"/>
        <v>0</v>
      </c>
      <c r="K96" s="182" t="s">
        <v>1215</v>
      </c>
      <c r="L96" s="41"/>
      <c r="M96" s="187" t="s">
        <v>19</v>
      </c>
      <c r="N96" s="188" t="s">
        <v>45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244</v>
      </c>
      <c r="AT96" s="191" t="s">
        <v>145</v>
      </c>
      <c r="AU96" s="191" t="s">
        <v>83</v>
      </c>
      <c r="AY96" s="19" t="s">
        <v>142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81</v>
      </c>
      <c r="BK96" s="192">
        <f t="shared" si="9"/>
        <v>0</v>
      </c>
      <c r="BL96" s="19" t="s">
        <v>244</v>
      </c>
      <c r="BM96" s="191" t="s">
        <v>192</v>
      </c>
    </row>
    <row r="97" spans="1:65" s="2" customFormat="1" ht="24.2" customHeight="1">
      <c r="A97" s="36"/>
      <c r="B97" s="37"/>
      <c r="C97" s="180" t="s">
        <v>150</v>
      </c>
      <c r="D97" s="180" t="s">
        <v>145</v>
      </c>
      <c r="E97" s="181" t="s">
        <v>1220</v>
      </c>
      <c r="F97" s="182" t="s">
        <v>1221</v>
      </c>
      <c r="G97" s="183" t="s">
        <v>320</v>
      </c>
      <c r="H97" s="184">
        <v>50</v>
      </c>
      <c r="I97" s="185"/>
      <c r="J97" s="186">
        <f t="shared" si="0"/>
        <v>0</v>
      </c>
      <c r="K97" s="182" t="s">
        <v>1215</v>
      </c>
      <c r="L97" s="41"/>
      <c r="M97" s="187" t="s">
        <v>19</v>
      </c>
      <c r="N97" s="188" t="s">
        <v>45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244</v>
      </c>
      <c r="AT97" s="191" t="s">
        <v>145</v>
      </c>
      <c r="AU97" s="191" t="s">
        <v>83</v>
      </c>
      <c r="AY97" s="19" t="s">
        <v>142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81</v>
      </c>
      <c r="BK97" s="192">
        <f t="shared" si="9"/>
        <v>0</v>
      </c>
      <c r="BL97" s="19" t="s">
        <v>244</v>
      </c>
      <c r="BM97" s="191" t="s">
        <v>206</v>
      </c>
    </row>
    <row r="98" spans="1:65" s="2" customFormat="1" ht="16.5" customHeight="1">
      <c r="A98" s="36"/>
      <c r="B98" s="37"/>
      <c r="C98" s="180" t="s">
        <v>173</v>
      </c>
      <c r="D98" s="180" t="s">
        <v>145</v>
      </c>
      <c r="E98" s="181" t="s">
        <v>1222</v>
      </c>
      <c r="F98" s="182" t="s">
        <v>1223</v>
      </c>
      <c r="G98" s="183" t="s">
        <v>796</v>
      </c>
      <c r="H98" s="184">
        <v>3</v>
      </c>
      <c r="I98" s="185"/>
      <c r="J98" s="186">
        <f t="shared" si="0"/>
        <v>0</v>
      </c>
      <c r="K98" s="182" t="s">
        <v>19</v>
      </c>
      <c r="L98" s="41"/>
      <c r="M98" s="187" t="s">
        <v>19</v>
      </c>
      <c r="N98" s="188" t="s">
        <v>45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244</v>
      </c>
      <c r="AT98" s="191" t="s">
        <v>145</v>
      </c>
      <c r="AU98" s="191" t="s">
        <v>83</v>
      </c>
      <c r="AY98" s="19" t="s">
        <v>142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81</v>
      </c>
      <c r="BK98" s="192">
        <f t="shared" si="9"/>
        <v>0</v>
      </c>
      <c r="BL98" s="19" t="s">
        <v>244</v>
      </c>
      <c r="BM98" s="191" t="s">
        <v>8</v>
      </c>
    </row>
    <row r="99" spans="1:65" s="2" customFormat="1" ht="44.25" customHeight="1">
      <c r="A99" s="36"/>
      <c r="B99" s="37"/>
      <c r="C99" s="180" t="s">
        <v>143</v>
      </c>
      <c r="D99" s="180" t="s">
        <v>145</v>
      </c>
      <c r="E99" s="181" t="s">
        <v>1224</v>
      </c>
      <c r="F99" s="182" t="s">
        <v>1225</v>
      </c>
      <c r="G99" s="183" t="s">
        <v>312</v>
      </c>
      <c r="H99" s="230"/>
      <c r="I99" s="185"/>
      <c r="J99" s="186">
        <f t="shared" si="0"/>
        <v>0</v>
      </c>
      <c r="K99" s="182" t="s">
        <v>149</v>
      </c>
      <c r="L99" s="41"/>
      <c r="M99" s="187" t="s">
        <v>19</v>
      </c>
      <c r="N99" s="188" t="s">
        <v>45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244</v>
      </c>
      <c r="AT99" s="191" t="s">
        <v>145</v>
      </c>
      <c r="AU99" s="191" t="s">
        <v>83</v>
      </c>
      <c r="AY99" s="19" t="s">
        <v>142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81</v>
      </c>
      <c r="BK99" s="192">
        <f t="shared" si="9"/>
        <v>0</v>
      </c>
      <c r="BL99" s="19" t="s">
        <v>244</v>
      </c>
      <c r="BM99" s="191" t="s">
        <v>231</v>
      </c>
    </row>
    <row r="100" spans="1:47" s="2" customFormat="1" ht="11.25">
      <c r="A100" s="36"/>
      <c r="B100" s="37"/>
      <c r="C100" s="38"/>
      <c r="D100" s="193" t="s">
        <v>152</v>
      </c>
      <c r="E100" s="38"/>
      <c r="F100" s="194" t="s">
        <v>1226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152</v>
      </c>
      <c r="AU100" s="19" t="s">
        <v>83</v>
      </c>
    </row>
    <row r="101" spans="2:63" s="12" customFormat="1" ht="22.9" customHeight="1">
      <c r="B101" s="164"/>
      <c r="C101" s="165"/>
      <c r="D101" s="166" t="s">
        <v>73</v>
      </c>
      <c r="E101" s="178" t="s">
        <v>1227</v>
      </c>
      <c r="F101" s="178" t="s">
        <v>1228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SUM(P102:P132)</f>
        <v>0</v>
      </c>
      <c r="Q101" s="172"/>
      <c r="R101" s="173">
        <f>SUM(R102:R132)</f>
        <v>0</v>
      </c>
      <c r="S101" s="172"/>
      <c r="T101" s="174">
        <f>SUM(T102:T132)</f>
        <v>0</v>
      </c>
      <c r="AR101" s="175" t="s">
        <v>83</v>
      </c>
      <c r="AT101" s="176" t="s">
        <v>73</v>
      </c>
      <c r="AU101" s="176" t="s">
        <v>81</v>
      </c>
      <c r="AY101" s="175" t="s">
        <v>142</v>
      </c>
      <c r="BK101" s="177">
        <f>SUM(BK102:BK132)</f>
        <v>0</v>
      </c>
    </row>
    <row r="102" spans="1:65" s="2" customFormat="1" ht="24.2" customHeight="1">
      <c r="A102" s="36"/>
      <c r="B102" s="37"/>
      <c r="C102" s="180" t="s">
        <v>184</v>
      </c>
      <c r="D102" s="180" t="s">
        <v>145</v>
      </c>
      <c r="E102" s="181" t="s">
        <v>1229</v>
      </c>
      <c r="F102" s="182" t="s">
        <v>1230</v>
      </c>
      <c r="G102" s="183" t="s">
        <v>320</v>
      </c>
      <c r="H102" s="184">
        <v>45</v>
      </c>
      <c r="I102" s="185"/>
      <c r="J102" s="186">
        <f aca="true" t="shared" si="10" ref="J102:J131">ROUND(I102*H102,2)</f>
        <v>0</v>
      </c>
      <c r="K102" s="182" t="s">
        <v>1215</v>
      </c>
      <c r="L102" s="41"/>
      <c r="M102" s="187" t="s">
        <v>19</v>
      </c>
      <c r="N102" s="188" t="s">
        <v>45</v>
      </c>
      <c r="O102" s="66"/>
      <c r="P102" s="189">
        <f aca="true" t="shared" si="11" ref="P102:P131">O102*H102</f>
        <v>0</v>
      </c>
      <c r="Q102" s="189">
        <v>0</v>
      </c>
      <c r="R102" s="189">
        <f aca="true" t="shared" si="12" ref="R102:R131">Q102*H102</f>
        <v>0</v>
      </c>
      <c r="S102" s="189">
        <v>0</v>
      </c>
      <c r="T102" s="190">
        <f aca="true" t="shared" si="13" ref="T102:T131"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244</v>
      </c>
      <c r="AT102" s="191" t="s">
        <v>145</v>
      </c>
      <c r="AU102" s="191" t="s">
        <v>83</v>
      </c>
      <c r="AY102" s="19" t="s">
        <v>142</v>
      </c>
      <c r="BE102" s="192">
        <f aca="true" t="shared" si="14" ref="BE102:BE131">IF(N102="základní",J102,0)</f>
        <v>0</v>
      </c>
      <c r="BF102" s="192">
        <f aca="true" t="shared" si="15" ref="BF102:BF131">IF(N102="snížená",J102,0)</f>
        <v>0</v>
      </c>
      <c r="BG102" s="192">
        <f aca="true" t="shared" si="16" ref="BG102:BG131">IF(N102="zákl. přenesená",J102,0)</f>
        <v>0</v>
      </c>
      <c r="BH102" s="192">
        <f aca="true" t="shared" si="17" ref="BH102:BH131">IF(N102="sníž. přenesená",J102,0)</f>
        <v>0</v>
      </c>
      <c r="BI102" s="192">
        <f aca="true" t="shared" si="18" ref="BI102:BI131">IF(N102="nulová",J102,0)</f>
        <v>0</v>
      </c>
      <c r="BJ102" s="19" t="s">
        <v>81</v>
      </c>
      <c r="BK102" s="192">
        <f aca="true" t="shared" si="19" ref="BK102:BK131">ROUND(I102*H102,2)</f>
        <v>0</v>
      </c>
      <c r="BL102" s="19" t="s">
        <v>244</v>
      </c>
      <c r="BM102" s="191" t="s">
        <v>244</v>
      </c>
    </row>
    <row r="103" spans="1:65" s="2" customFormat="1" ht="24.2" customHeight="1">
      <c r="A103" s="36"/>
      <c r="B103" s="37"/>
      <c r="C103" s="180" t="s">
        <v>192</v>
      </c>
      <c r="D103" s="180" t="s">
        <v>145</v>
      </c>
      <c r="E103" s="181" t="s">
        <v>1231</v>
      </c>
      <c r="F103" s="182" t="s">
        <v>1232</v>
      </c>
      <c r="G103" s="183" t="s">
        <v>320</v>
      </c>
      <c r="H103" s="184">
        <v>15</v>
      </c>
      <c r="I103" s="185"/>
      <c r="J103" s="186">
        <f t="shared" si="10"/>
        <v>0</v>
      </c>
      <c r="K103" s="182" t="s">
        <v>1215</v>
      </c>
      <c r="L103" s="41"/>
      <c r="M103" s="187" t="s">
        <v>19</v>
      </c>
      <c r="N103" s="188" t="s">
        <v>45</v>
      </c>
      <c r="O103" s="66"/>
      <c r="P103" s="189">
        <f t="shared" si="11"/>
        <v>0</v>
      </c>
      <c r="Q103" s="189">
        <v>0</v>
      </c>
      <c r="R103" s="189">
        <f t="shared" si="12"/>
        <v>0</v>
      </c>
      <c r="S103" s="189">
        <v>0</v>
      </c>
      <c r="T103" s="190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244</v>
      </c>
      <c r="AT103" s="191" t="s">
        <v>145</v>
      </c>
      <c r="AU103" s="191" t="s">
        <v>83</v>
      </c>
      <c r="AY103" s="19" t="s">
        <v>142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9" t="s">
        <v>81</v>
      </c>
      <c r="BK103" s="192">
        <f t="shared" si="19"/>
        <v>0</v>
      </c>
      <c r="BL103" s="19" t="s">
        <v>244</v>
      </c>
      <c r="BM103" s="191" t="s">
        <v>255</v>
      </c>
    </row>
    <row r="104" spans="1:65" s="2" customFormat="1" ht="24.2" customHeight="1">
      <c r="A104" s="36"/>
      <c r="B104" s="37"/>
      <c r="C104" s="180" t="s">
        <v>199</v>
      </c>
      <c r="D104" s="180" t="s">
        <v>145</v>
      </c>
      <c r="E104" s="181" t="s">
        <v>1233</v>
      </c>
      <c r="F104" s="182" t="s">
        <v>1234</v>
      </c>
      <c r="G104" s="183" t="s">
        <v>320</v>
      </c>
      <c r="H104" s="184">
        <v>80</v>
      </c>
      <c r="I104" s="185"/>
      <c r="J104" s="186">
        <f t="shared" si="10"/>
        <v>0</v>
      </c>
      <c r="K104" s="182" t="s">
        <v>1215</v>
      </c>
      <c r="L104" s="41"/>
      <c r="M104" s="187" t="s">
        <v>19</v>
      </c>
      <c r="N104" s="188" t="s">
        <v>45</v>
      </c>
      <c r="O104" s="66"/>
      <c r="P104" s="189">
        <f t="shared" si="11"/>
        <v>0</v>
      </c>
      <c r="Q104" s="189">
        <v>0</v>
      </c>
      <c r="R104" s="189">
        <f t="shared" si="12"/>
        <v>0</v>
      </c>
      <c r="S104" s="189">
        <v>0</v>
      </c>
      <c r="T104" s="190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244</v>
      </c>
      <c r="AT104" s="191" t="s">
        <v>145</v>
      </c>
      <c r="AU104" s="191" t="s">
        <v>83</v>
      </c>
      <c r="AY104" s="19" t="s">
        <v>142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9" t="s">
        <v>81</v>
      </c>
      <c r="BK104" s="192">
        <f t="shared" si="19"/>
        <v>0</v>
      </c>
      <c r="BL104" s="19" t="s">
        <v>244</v>
      </c>
      <c r="BM104" s="191" t="s">
        <v>272</v>
      </c>
    </row>
    <row r="105" spans="1:65" s="2" customFormat="1" ht="16.5" customHeight="1">
      <c r="A105" s="36"/>
      <c r="B105" s="37"/>
      <c r="C105" s="180" t="s">
        <v>206</v>
      </c>
      <c r="D105" s="180" t="s">
        <v>145</v>
      </c>
      <c r="E105" s="181" t="s">
        <v>1235</v>
      </c>
      <c r="F105" s="182" t="s">
        <v>1236</v>
      </c>
      <c r="G105" s="183" t="s">
        <v>320</v>
      </c>
      <c r="H105" s="184">
        <v>45</v>
      </c>
      <c r="I105" s="185"/>
      <c r="J105" s="186">
        <f t="shared" si="10"/>
        <v>0</v>
      </c>
      <c r="K105" s="182" t="s">
        <v>1215</v>
      </c>
      <c r="L105" s="41"/>
      <c r="M105" s="187" t="s">
        <v>19</v>
      </c>
      <c r="N105" s="188" t="s">
        <v>45</v>
      </c>
      <c r="O105" s="66"/>
      <c r="P105" s="189">
        <f t="shared" si="11"/>
        <v>0</v>
      </c>
      <c r="Q105" s="189">
        <v>0</v>
      </c>
      <c r="R105" s="189">
        <f t="shared" si="12"/>
        <v>0</v>
      </c>
      <c r="S105" s="189">
        <v>0</v>
      </c>
      <c r="T105" s="190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244</v>
      </c>
      <c r="AT105" s="191" t="s">
        <v>145</v>
      </c>
      <c r="AU105" s="191" t="s">
        <v>83</v>
      </c>
      <c r="AY105" s="19" t="s">
        <v>142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9" t="s">
        <v>81</v>
      </c>
      <c r="BK105" s="192">
        <f t="shared" si="19"/>
        <v>0</v>
      </c>
      <c r="BL105" s="19" t="s">
        <v>244</v>
      </c>
      <c r="BM105" s="191" t="s">
        <v>282</v>
      </c>
    </row>
    <row r="106" spans="1:65" s="2" customFormat="1" ht="16.5" customHeight="1">
      <c r="A106" s="36"/>
      <c r="B106" s="37"/>
      <c r="C106" s="180" t="s">
        <v>211</v>
      </c>
      <c r="D106" s="180" t="s">
        <v>145</v>
      </c>
      <c r="E106" s="181" t="s">
        <v>1237</v>
      </c>
      <c r="F106" s="182" t="s">
        <v>1238</v>
      </c>
      <c r="G106" s="183" t="s">
        <v>320</v>
      </c>
      <c r="H106" s="184">
        <v>15</v>
      </c>
      <c r="I106" s="185"/>
      <c r="J106" s="186">
        <f t="shared" si="10"/>
        <v>0</v>
      </c>
      <c r="K106" s="182" t="s">
        <v>1215</v>
      </c>
      <c r="L106" s="41"/>
      <c r="M106" s="187" t="s">
        <v>19</v>
      </c>
      <c r="N106" s="188" t="s">
        <v>45</v>
      </c>
      <c r="O106" s="66"/>
      <c r="P106" s="189">
        <f t="shared" si="11"/>
        <v>0</v>
      </c>
      <c r="Q106" s="189">
        <v>0</v>
      </c>
      <c r="R106" s="189">
        <f t="shared" si="12"/>
        <v>0</v>
      </c>
      <c r="S106" s="189">
        <v>0</v>
      </c>
      <c r="T106" s="190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244</v>
      </c>
      <c r="AT106" s="191" t="s">
        <v>145</v>
      </c>
      <c r="AU106" s="191" t="s">
        <v>83</v>
      </c>
      <c r="AY106" s="19" t="s">
        <v>142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9" t="s">
        <v>81</v>
      </c>
      <c r="BK106" s="192">
        <f t="shared" si="19"/>
        <v>0</v>
      </c>
      <c r="BL106" s="19" t="s">
        <v>244</v>
      </c>
      <c r="BM106" s="191" t="s">
        <v>298</v>
      </c>
    </row>
    <row r="107" spans="1:65" s="2" customFormat="1" ht="16.5" customHeight="1">
      <c r="A107" s="36"/>
      <c r="B107" s="37"/>
      <c r="C107" s="180" t="s">
        <v>8</v>
      </c>
      <c r="D107" s="180" t="s">
        <v>145</v>
      </c>
      <c r="E107" s="181" t="s">
        <v>1239</v>
      </c>
      <c r="F107" s="182" t="s">
        <v>1240</v>
      </c>
      <c r="G107" s="183" t="s">
        <v>320</v>
      </c>
      <c r="H107" s="184">
        <v>80</v>
      </c>
      <c r="I107" s="185"/>
      <c r="J107" s="186">
        <f t="shared" si="10"/>
        <v>0</v>
      </c>
      <c r="K107" s="182" t="s">
        <v>1215</v>
      </c>
      <c r="L107" s="41"/>
      <c r="M107" s="187" t="s">
        <v>19</v>
      </c>
      <c r="N107" s="188" t="s">
        <v>45</v>
      </c>
      <c r="O107" s="66"/>
      <c r="P107" s="189">
        <f t="shared" si="11"/>
        <v>0</v>
      </c>
      <c r="Q107" s="189">
        <v>0</v>
      </c>
      <c r="R107" s="189">
        <f t="shared" si="12"/>
        <v>0</v>
      </c>
      <c r="S107" s="189">
        <v>0</v>
      </c>
      <c r="T107" s="190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244</v>
      </c>
      <c r="AT107" s="191" t="s">
        <v>145</v>
      </c>
      <c r="AU107" s="191" t="s">
        <v>83</v>
      </c>
      <c r="AY107" s="19" t="s">
        <v>142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9" t="s">
        <v>81</v>
      </c>
      <c r="BK107" s="192">
        <f t="shared" si="19"/>
        <v>0</v>
      </c>
      <c r="BL107" s="19" t="s">
        <v>244</v>
      </c>
      <c r="BM107" s="191" t="s">
        <v>309</v>
      </c>
    </row>
    <row r="108" spans="1:65" s="2" customFormat="1" ht="37.9" customHeight="1">
      <c r="A108" s="36"/>
      <c r="B108" s="37"/>
      <c r="C108" s="180" t="s">
        <v>225</v>
      </c>
      <c r="D108" s="180" t="s">
        <v>145</v>
      </c>
      <c r="E108" s="181" t="s">
        <v>1241</v>
      </c>
      <c r="F108" s="182" t="s">
        <v>1242</v>
      </c>
      <c r="G108" s="183" t="s">
        <v>320</v>
      </c>
      <c r="H108" s="184">
        <v>10</v>
      </c>
      <c r="I108" s="185"/>
      <c r="J108" s="186">
        <f t="shared" si="10"/>
        <v>0</v>
      </c>
      <c r="K108" s="182" t="s">
        <v>19</v>
      </c>
      <c r="L108" s="41"/>
      <c r="M108" s="187" t="s">
        <v>19</v>
      </c>
      <c r="N108" s="188" t="s">
        <v>45</v>
      </c>
      <c r="O108" s="66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244</v>
      </c>
      <c r="AT108" s="191" t="s">
        <v>145</v>
      </c>
      <c r="AU108" s="191" t="s">
        <v>83</v>
      </c>
      <c r="AY108" s="19" t="s">
        <v>142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81</v>
      </c>
      <c r="BK108" s="192">
        <f t="shared" si="19"/>
        <v>0</v>
      </c>
      <c r="BL108" s="19" t="s">
        <v>244</v>
      </c>
      <c r="BM108" s="191" t="s">
        <v>326</v>
      </c>
    </row>
    <row r="109" spans="1:65" s="2" customFormat="1" ht="37.9" customHeight="1">
      <c r="A109" s="36"/>
      <c r="B109" s="37"/>
      <c r="C109" s="180" t="s">
        <v>231</v>
      </c>
      <c r="D109" s="180" t="s">
        <v>145</v>
      </c>
      <c r="E109" s="181" t="s">
        <v>1243</v>
      </c>
      <c r="F109" s="182" t="s">
        <v>1244</v>
      </c>
      <c r="G109" s="183" t="s">
        <v>320</v>
      </c>
      <c r="H109" s="184">
        <v>37</v>
      </c>
      <c r="I109" s="185"/>
      <c r="J109" s="186">
        <f t="shared" si="10"/>
        <v>0</v>
      </c>
      <c r="K109" s="182" t="s">
        <v>19</v>
      </c>
      <c r="L109" s="41"/>
      <c r="M109" s="187" t="s">
        <v>19</v>
      </c>
      <c r="N109" s="188" t="s">
        <v>45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244</v>
      </c>
      <c r="AT109" s="191" t="s">
        <v>145</v>
      </c>
      <c r="AU109" s="191" t="s">
        <v>83</v>
      </c>
      <c r="AY109" s="19" t="s">
        <v>142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81</v>
      </c>
      <c r="BK109" s="192">
        <f t="shared" si="19"/>
        <v>0</v>
      </c>
      <c r="BL109" s="19" t="s">
        <v>244</v>
      </c>
      <c r="BM109" s="191" t="s">
        <v>337</v>
      </c>
    </row>
    <row r="110" spans="1:65" s="2" customFormat="1" ht="16.5" customHeight="1">
      <c r="A110" s="36"/>
      <c r="B110" s="37"/>
      <c r="C110" s="180" t="s">
        <v>237</v>
      </c>
      <c r="D110" s="180" t="s">
        <v>145</v>
      </c>
      <c r="E110" s="181" t="s">
        <v>1245</v>
      </c>
      <c r="F110" s="182" t="s">
        <v>1246</v>
      </c>
      <c r="G110" s="183" t="s">
        <v>320</v>
      </c>
      <c r="H110" s="184">
        <v>10</v>
      </c>
      <c r="I110" s="185"/>
      <c r="J110" s="186">
        <f t="shared" si="10"/>
        <v>0</v>
      </c>
      <c r="K110" s="182" t="s">
        <v>1215</v>
      </c>
      <c r="L110" s="41"/>
      <c r="M110" s="187" t="s">
        <v>19</v>
      </c>
      <c r="N110" s="188" t="s">
        <v>45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244</v>
      </c>
      <c r="AT110" s="191" t="s">
        <v>145</v>
      </c>
      <c r="AU110" s="191" t="s">
        <v>83</v>
      </c>
      <c r="AY110" s="19" t="s">
        <v>142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81</v>
      </c>
      <c r="BK110" s="192">
        <f t="shared" si="19"/>
        <v>0</v>
      </c>
      <c r="BL110" s="19" t="s">
        <v>244</v>
      </c>
      <c r="BM110" s="191" t="s">
        <v>307</v>
      </c>
    </row>
    <row r="111" spans="1:65" s="2" customFormat="1" ht="16.5" customHeight="1">
      <c r="A111" s="36"/>
      <c r="B111" s="37"/>
      <c r="C111" s="180" t="s">
        <v>244</v>
      </c>
      <c r="D111" s="180" t="s">
        <v>145</v>
      </c>
      <c r="E111" s="181" t="s">
        <v>1247</v>
      </c>
      <c r="F111" s="182" t="s">
        <v>1248</v>
      </c>
      <c r="G111" s="183" t="s">
        <v>320</v>
      </c>
      <c r="H111" s="184">
        <v>37</v>
      </c>
      <c r="I111" s="185"/>
      <c r="J111" s="186">
        <f t="shared" si="10"/>
        <v>0</v>
      </c>
      <c r="K111" s="182" t="s">
        <v>1215</v>
      </c>
      <c r="L111" s="41"/>
      <c r="M111" s="187" t="s">
        <v>19</v>
      </c>
      <c r="N111" s="188" t="s">
        <v>45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244</v>
      </c>
      <c r="AT111" s="191" t="s">
        <v>145</v>
      </c>
      <c r="AU111" s="191" t="s">
        <v>83</v>
      </c>
      <c r="AY111" s="19" t="s">
        <v>142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81</v>
      </c>
      <c r="BK111" s="192">
        <f t="shared" si="19"/>
        <v>0</v>
      </c>
      <c r="BL111" s="19" t="s">
        <v>244</v>
      </c>
      <c r="BM111" s="191" t="s">
        <v>362</v>
      </c>
    </row>
    <row r="112" spans="1:65" s="2" customFormat="1" ht="44.25" customHeight="1">
      <c r="A112" s="36"/>
      <c r="B112" s="37"/>
      <c r="C112" s="180" t="s">
        <v>250</v>
      </c>
      <c r="D112" s="180" t="s">
        <v>145</v>
      </c>
      <c r="E112" s="181" t="s">
        <v>1249</v>
      </c>
      <c r="F112" s="182" t="s">
        <v>1250</v>
      </c>
      <c r="G112" s="183" t="s">
        <v>320</v>
      </c>
      <c r="H112" s="184">
        <v>2.5</v>
      </c>
      <c r="I112" s="185"/>
      <c r="J112" s="186">
        <f t="shared" si="10"/>
        <v>0</v>
      </c>
      <c r="K112" s="182" t="s">
        <v>1215</v>
      </c>
      <c r="L112" s="41"/>
      <c r="M112" s="187" t="s">
        <v>19</v>
      </c>
      <c r="N112" s="188" t="s">
        <v>45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244</v>
      </c>
      <c r="AT112" s="191" t="s">
        <v>145</v>
      </c>
      <c r="AU112" s="191" t="s">
        <v>83</v>
      </c>
      <c r="AY112" s="19" t="s">
        <v>142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81</v>
      </c>
      <c r="BK112" s="192">
        <f t="shared" si="19"/>
        <v>0</v>
      </c>
      <c r="BL112" s="19" t="s">
        <v>244</v>
      </c>
      <c r="BM112" s="191" t="s">
        <v>375</v>
      </c>
    </row>
    <row r="113" spans="1:65" s="2" customFormat="1" ht="49.15" customHeight="1">
      <c r="A113" s="36"/>
      <c r="B113" s="37"/>
      <c r="C113" s="180" t="s">
        <v>255</v>
      </c>
      <c r="D113" s="180" t="s">
        <v>145</v>
      </c>
      <c r="E113" s="181" t="s">
        <v>1251</v>
      </c>
      <c r="F113" s="182" t="s">
        <v>1252</v>
      </c>
      <c r="G113" s="183" t="s">
        <v>320</v>
      </c>
      <c r="H113" s="184">
        <v>54.5</v>
      </c>
      <c r="I113" s="185"/>
      <c r="J113" s="186">
        <f t="shared" si="10"/>
        <v>0</v>
      </c>
      <c r="K113" s="182" t="s">
        <v>1215</v>
      </c>
      <c r="L113" s="41"/>
      <c r="M113" s="187" t="s">
        <v>19</v>
      </c>
      <c r="N113" s="188" t="s">
        <v>45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244</v>
      </c>
      <c r="AT113" s="191" t="s">
        <v>145</v>
      </c>
      <c r="AU113" s="191" t="s">
        <v>83</v>
      </c>
      <c r="AY113" s="19" t="s">
        <v>142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81</v>
      </c>
      <c r="BK113" s="192">
        <f t="shared" si="19"/>
        <v>0</v>
      </c>
      <c r="BL113" s="19" t="s">
        <v>244</v>
      </c>
      <c r="BM113" s="191" t="s">
        <v>389</v>
      </c>
    </row>
    <row r="114" spans="1:65" s="2" customFormat="1" ht="49.15" customHeight="1">
      <c r="A114" s="36"/>
      <c r="B114" s="37"/>
      <c r="C114" s="180" t="s">
        <v>266</v>
      </c>
      <c r="D114" s="180" t="s">
        <v>145</v>
      </c>
      <c r="E114" s="181" t="s">
        <v>1253</v>
      </c>
      <c r="F114" s="182" t="s">
        <v>1254</v>
      </c>
      <c r="G114" s="183" t="s">
        <v>320</v>
      </c>
      <c r="H114" s="184">
        <v>40</v>
      </c>
      <c r="I114" s="185"/>
      <c r="J114" s="186">
        <f t="shared" si="10"/>
        <v>0</v>
      </c>
      <c r="K114" s="182" t="s">
        <v>1215</v>
      </c>
      <c r="L114" s="41"/>
      <c r="M114" s="187" t="s">
        <v>19</v>
      </c>
      <c r="N114" s="188" t="s">
        <v>45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244</v>
      </c>
      <c r="AT114" s="191" t="s">
        <v>145</v>
      </c>
      <c r="AU114" s="191" t="s">
        <v>83</v>
      </c>
      <c r="AY114" s="19" t="s">
        <v>142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81</v>
      </c>
      <c r="BK114" s="192">
        <f t="shared" si="19"/>
        <v>0</v>
      </c>
      <c r="BL114" s="19" t="s">
        <v>244</v>
      </c>
      <c r="BM114" s="191" t="s">
        <v>400</v>
      </c>
    </row>
    <row r="115" spans="1:65" s="2" customFormat="1" ht="44.25" customHeight="1">
      <c r="A115" s="36"/>
      <c r="B115" s="37"/>
      <c r="C115" s="180" t="s">
        <v>272</v>
      </c>
      <c r="D115" s="180" t="s">
        <v>145</v>
      </c>
      <c r="E115" s="181" t="s">
        <v>1255</v>
      </c>
      <c r="F115" s="182" t="s">
        <v>1256</v>
      </c>
      <c r="G115" s="183" t="s">
        <v>320</v>
      </c>
      <c r="H115" s="184">
        <v>42.5</v>
      </c>
      <c r="I115" s="185"/>
      <c r="J115" s="186">
        <f t="shared" si="10"/>
        <v>0</v>
      </c>
      <c r="K115" s="182" t="s">
        <v>1215</v>
      </c>
      <c r="L115" s="41"/>
      <c r="M115" s="187" t="s">
        <v>19</v>
      </c>
      <c r="N115" s="188" t="s">
        <v>45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244</v>
      </c>
      <c r="AT115" s="191" t="s">
        <v>145</v>
      </c>
      <c r="AU115" s="191" t="s">
        <v>83</v>
      </c>
      <c r="AY115" s="19" t="s">
        <v>142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81</v>
      </c>
      <c r="BK115" s="192">
        <f t="shared" si="19"/>
        <v>0</v>
      </c>
      <c r="BL115" s="19" t="s">
        <v>244</v>
      </c>
      <c r="BM115" s="191" t="s">
        <v>409</v>
      </c>
    </row>
    <row r="116" spans="1:65" s="2" customFormat="1" ht="49.15" customHeight="1">
      <c r="A116" s="36"/>
      <c r="B116" s="37"/>
      <c r="C116" s="180" t="s">
        <v>7</v>
      </c>
      <c r="D116" s="180" t="s">
        <v>145</v>
      </c>
      <c r="E116" s="181" t="s">
        <v>1257</v>
      </c>
      <c r="F116" s="182" t="s">
        <v>1258</v>
      </c>
      <c r="G116" s="183" t="s">
        <v>320</v>
      </c>
      <c r="H116" s="184">
        <v>7.5</v>
      </c>
      <c r="I116" s="185"/>
      <c r="J116" s="186">
        <f t="shared" si="10"/>
        <v>0</v>
      </c>
      <c r="K116" s="182" t="s">
        <v>1215</v>
      </c>
      <c r="L116" s="41"/>
      <c r="M116" s="187" t="s">
        <v>19</v>
      </c>
      <c r="N116" s="188" t="s">
        <v>45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244</v>
      </c>
      <c r="AT116" s="191" t="s">
        <v>145</v>
      </c>
      <c r="AU116" s="191" t="s">
        <v>83</v>
      </c>
      <c r="AY116" s="19" t="s">
        <v>142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81</v>
      </c>
      <c r="BK116" s="192">
        <f t="shared" si="19"/>
        <v>0</v>
      </c>
      <c r="BL116" s="19" t="s">
        <v>244</v>
      </c>
      <c r="BM116" s="191" t="s">
        <v>418</v>
      </c>
    </row>
    <row r="117" spans="1:65" s="2" customFormat="1" ht="49.15" customHeight="1">
      <c r="A117" s="36"/>
      <c r="B117" s="37"/>
      <c r="C117" s="180" t="s">
        <v>282</v>
      </c>
      <c r="D117" s="180" t="s">
        <v>145</v>
      </c>
      <c r="E117" s="181" t="s">
        <v>1259</v>
      </c>
      <c r="F117" s="182" t="s">
        <v>1260</v>
      </c>
      <c r="G117" s="183" t="s">
        <v>320</v>
      </c>
      <c r="H117" s="184">
        <v>40</v>
      </c>
      <c r="I117" s="185"/>
      <c r="J117" s="186">
        <f t="shared" si="10"/>
        <v>0</v>
      </c>
      <c r="K117" s="182" t="s">
        <v>1215</v>
      </c>
      <c r="L117" s="41"/>
      <c r="M117" s="187" t="s">
        <v>19</v>
      </c>
      <c r="N117" s="188" t="s">
        <v>45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244</v>
      </c>
      <c r="AT117" s="191" t="s">
        <v>145</v>
      </c>
      <c r="AU117" s="191" t="s">
        <v>83</v>
      </c>
      <c r="AY117" s="19" t="s">
        <v>142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81</v>
      </c>
      <c r="BK117" s="192">
        <f t="shared" si="19"/>
        <v>0</v>
      </c>
      <c r="BL117" s="19" t="s">
        <v>244</v>
      </c>
      <c r="BM117" s="191" t="s">
        <v>433</v>
      </c>
    </row>
    <row r="118" spans="1:65" s="2" customFormat="1" ht="21.75" customHeight="1">
      <c r="A118" s="36"/>
      <c r="B118" s="37"/>
      <c r="C118" s="180" t="s">
        <v>289</v>
      </c>
      <c r="D118" s="180" t="s">
        <v>145</v>
      </c>
      <c r="E118" s="181" t="s">
        <v>1261</v>
      </c>
      <c r="F118" s="182" t="s">
        <v>1262</v>
      </c>
      <c r="G118" s="183" t="s">
        <v>796</v>
      </c>
      <c r="H118" s="184">
        <v>1</v>
      </c>
      <c r="I118" s="185"/>
      <c r="J118" s="186">
        <f t="shared" si="10"/>
        <v>0</v>
      </c>
      <c r="K118" s="182" t="s">
        <v>1215</v>
      </c>
      <c r="L118" s="41"/>
      <c r="M118" s="187" t="s">
        <v>19</v>
      </c>
      <c r="N118" s="188" t="s">
        <v>45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244</v>
      </c>
      <c r="AT118" s="191" t="s">
        <v>145</v>
      </c>
      <c r="AU118" s="191" t="s">
        <v>83</v>
      </c>
      <c r="AY118" s="19" t="s">
        <v>142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81</v>
      </c>
      <c r="BK118" s="192">
        <f t="shared" si="19"/>
        <v>0</v>
      </c>
      <c r="BL118" s="19" t="s">
        <v>244</v>
      </c>
      <c r="BM118" s="191" t="s">
        <v>445</v>
      </c>
    </row>
    <row r="119" spans="1:65" s="2" customFormat="1" ht="16.5" customHeight="1">
      <c r="A119" s="36"/>
      <c r="B119" s="37"/>
      <c r="C119" s="180" t="s">
        <v>298</v>
      </c>
      <c r="D119" s="180" t="s">
        <v>145</v>
      </c>
      <c r="E119" s="181" t="s">
        <v>1263</v>
      </c>
      <c r="F119" s="182" t="s">
        <v>1264</v>
      </c>
      <c r="G119" s="183" t="s">
        <v>796</v>
      </c>
      <c r="H119" s="184">
        <v>3</v>
      </c>
      <c r="I119" s="185"/>
      <c r="J119" s="186">
        <f t="shared" si="10"/>
        <v>0</v>
      </c>
      <c r="K119" s="182" t="s">
        <v>1215</v>
      </c>
      <c r="L119" s="41"/>
      <c r="M119" s="187" t="s">
        <v>19</v>
      </c>
      <c r="N119" s="188" t="s">
        <v>45</v>
      </c>
      <c r="O119" s="66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244</v>
      </c>
      <c r="AT119" s="191" t="s">
        <v>145</v>
      </c>
      <c r="AU119" s="191" t="s">
        <v>83</v>
      </c>
      <c r="AY119" s="19" t="s">
        <v>142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81</v>
      </c>
      <c r="BK119" s="192">
        <f t="shared" si="19"/>
        <v>0</v>
      </c>
      <c r="BL119" s="19" t="s">
        <v>244</v>
      </c>
      <c r="BM119" s="191" t="s">
        <v>457</v>
      </c>
    </row>
    <row r="120" spans="1:65" s="2" customFormat="1" ht="21.75" customHeight="1">
      <c r="A120" s="36"/>
      <c r="B120" s="37"/>
      <c r="C120" s="180" t="s">
        <v>304</v>
      </c>
      <c r="D120" s="180" t="s">
        <v>145</v>
      </c>
      <c r="E120" s="181" t="s">
        <v>1265</v>
      </c>
      <c r="F120" s="182" t="s">
        <v>1266</v>
      </c>
      <c r="G120" s="183" t="s">
        <v>796</v>
      </c>
      <c r="H120" s="184">
        <v>2</v>
      </c>
      <c r="I120" s="185"/>
      <c r="J120" s="186">
        <f t="shared" si="10"/>
        <v>0</v>
      </c>
      <c r="K120" s="182" t="s">
        <v>1215</v>
      </c>
      <c r="L120" s="41"/>
      <c r="M120" s="187" t="s">
        <v>19</v>
      </c>
      <c r="N120" s="188" t="s">
        <v>45</v>
      </c>
      <c r="O120" s="66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244</v>
      </c>
      <c r="AT120" s="191" t="s">
        <v>145</v>
      </c>
      <c r="AU120" s="191" t="s">
        <v>83</v>
      </c>
      <c r="AY120" s="19" t="s">
        <v>142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81</v>
      </c>
      <c r="BK120" s="192">
        <f t="shared" si="19"/>
        <v>0</v>
      </c>
      <c r="BL120" s="19" t="s">
        <v>244</v>
      </c>
      <c r="BM120" s="191" t="s">
        <v>472</v>
      </c>
    </row>
    <row r="121" spans="1:65" s="2" customFormat="1" ht="24.2" customHeight="1">
      <c r="A121" s="36"/>
      <c r="B121" s="37"/>
      <c r="C121" s="180" t="s">
        <v>309</v>
      </c>
      <c r="D121" s="180" t="s">
        <v>145</v>
      </c>
      <c r="E121" s="181" t="s">
        <v>1267</v>
      </c>
      <c r="F121" s="182" t="s">
        <v>1268</v>
      </c>
      <c r="G121" s="183" t="s">
        <v>796</v>
      </c>
      <c r="H121" s="184">
        <v>2</v>
      </c>
      <c r="I121" s="185"/>
      <c r="J121" s="186">
        <f t="shared" si="10"/>
        <v>0</v>
      </c>
      <c r="K121" s="182" t="s">
        <v>1215</v>
      </c>
      <c r="L121" s="41"/>
      <c r="M121" s="187" t="s">
        <v>19</v>
      </c>
      <c r="N121" s="188" t="s">
        <v>45</v>
      </c>
      <c r="O121" s="66"/>
      <c r="P121" s="189">
        <f t="shared" si="11"/>
        <v>0</v>
      </c>
      <c r="Q121" s="189">
        <v>0</v>
      </c>
      <c r="R121" s="189">
        <f t="shared" si="12"/>
        <v>0</v>
      </c>
      <c r="S121" s="189">
        <v>0</v>
      </c>
      <c r="T121" s="190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244</v>
      </c>
      <c r="AT121" s="191" t="s">
        <v>145</v>
      </c>
      <c r="AU121" s="191" t="s">
        <v>83</v>
      </c>
      <c r="AY121" s="19" t="s">
        <v>142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9" t="s">
        <v>81</v>
      </c>
      <c r="BK121" s="192">
        <f t="shared" si="19"/>
        <v>0</v>
      </c>
      <c r="BL121" s="19" t="s">
        <v>244</v>
      </c>
      <c r="BM121" s="191" t="s">
        <v>482</v>
      </c>
    </row>
    <row r="122" spans="1:65" s="2" customFormat="1" ht="16.5" customHeight="1">
      <c r="A122" s="36"/>
      <c r="B122" s="37"/>
      <c r="C122" s="180" t="s">
        <v>317</v>
      </c>
      <c r="D122" s="180" t="s">
        <v>145</v>
      </c>
      <c r="E122" s="181" t="s">
        <v>1269</v>
      </c>
      <c r="F122" s="182" t="s">
        <v>1270</v>
      </c>
      <c r="G122" s="183" t="s">
        <v>796</v>
      </c>
      <c r="H122" s="184">
        <v>4</v>
      </c>
      <c r="I122" s="185"/>
      <c r="J122" s="186">
        <f t="shared" si="10"/>
        <v>0</v>
      </c>
      <c r="K122" s="182" t="s">
        <v>1215</v>
      </c>
      <c r="L122" s="41"/>
      <c r="M122" s="187" t="s">
        <v>19</v>
      </c>
      <c r="N122" s="188" t="s">
        <v>45</v>
      </c>
      <c r="O122" s="66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244</v>
      </c>
      <c r="AT122" s="191" t="s">
        <v>145</v>
      </c>
      <c r="AU122" s="191" t="s">
        <v>83</v>
      </c>
      <c r="AY122" s="19" t="s">
        <v>142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81</v>
      </c>
      <c r="BK122" s="192">
        <f t="shared" si="19"/>
        <v>0</v>
      </c>
      <c r="BL122" s="19" t="s">
        <v>244</v>
      </c>
      <c r="BM122" s="191" t="s">
        <v>492</v>
      </c>
    </row>
    <row r="123" spans="1:65" s="2" customFormat="1" ht="16.5" customHeight="1">
      <c r="A123" s="36"/>
      <c r="B123" s="37"/>
      <c r="C123" s="180" t="s">
        <v>326</v>
      </c>
      <c r="D123" s="180" t="s">
        <v>145</v>
      </c>
      <c r="E123" s="181" t="s">
        <v>1271</v>
      </c>
      <c r="F123" s="182" t="s">
        <v>1272</v>
      </c>
      <c r="G123" s="183" t="s">
        <v>796</v>
      </c>
      <c r="H123" s="184">
        <v>4</v>
      </c>
      <c r="I123" s="185"/>
      <c r="J123" s="186">
        <f t="shared" si="10"/>
        <v>0</v>
      </c>
      <c r="K123" s="182" t="s">
        <v>1215</v>
      </c>
      <c r="L123" s="41"/>
      <c r="M123" s="187" t="s">
        <v>19</v>
      </c>
      <c r="N123" s="188" t="s">
        <v>45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244</v>
      </c>
      <c r="AT123" s="191" t="s">
        <v>145</v>
      </c>
      <c r="AU123" s="191" t="s">
        <v>83</v>
      </c>
      <c r="AY123" s="19" t="s">
        <v>142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81</v>
      </c>
      <c r="BK123" s="192">
        <f t="shared" si="19"/>
        <v>0</v>
      </c>
      <c r="BL123" s="19" t="s">
        <v>244</v>
      </c>
      <c r="BM123" s="191" t="s">
        <v>504</v>
      </c>
    </row>
    <row r="124" spans="1:65" s="2" customFormat="1" ht="16.5" customHeight="1">
      <c r="A124" s="36"/>
      <c r="B124" s="37"/>
      <c r="C124" s="180" t="s">
        <v>331</v>
      </c>
      <c r="D124" s="180" t="s">
        <v>145</v>
      </c>
      <c r="E124" s="181" t="s">
        <v>1273</v>
      </c>
      <c r="F124" s="182" t="s">
        <v>1274</v>
      </c>
      <c r="G124" s="183" t="s">
        <v>796</v>
      </c>
      <c r="H124" s="184">
        <v>4</v>
      </c>
      <c r="I124" s="185"/>
      <c r="J124" s="186">
        <f t="shared" si="10"/>
        <v>0</v>
      </c>
      <c r="K124" s="182" t="s">
        <v>1215</v>
      </c>
      <c r="L124" s="41"/>
      <c r="M124" s="187" t="s">
        <v>19</v>
      </c>
      <c r="N124" s="188" t="s">
        <v>45</v>
      </c>
      <c r="O124" s="66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244</v>
      </c>
      <c r="AT124" s="191" t="s">
        <v>145</v>
      </c>
      <c r="AU124" s="191" t="s">
        <v>83</v>
      </c>
      <c r="AY124" s="19" t="s">
        <v>142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81</v>
      </c>
      <c r="BK124" s="192">
        <f t="shared" si="19"/>
        <v>0</v>
      </c>
      <c r="BL124" s="19" t="s">
        <v>244</v>
      </c>
      <c r="BM124" s="191" t="s">
        <v>516</v>
      </c>
    </row>
    <row r="125" spans="1:65" s="2" customFormat="1" ht="16.5" customHeight="1">
      <c r="A125" s="36"/>
      <c r="B125" s="37"/>
      <c r="C125" s="180" t="s">
        <v>337</v>
      </c>
      <c r="D125" s="180" t="s">
        <v>145</v>
      </c>
      <c r="E125" s="181" t="s">
        <v>1275</v>
      </c>
      <c r="F125" s="182" t="s">
        <v>1276</v>
      </c>
      <c r="G125" s="183" t="s">
        <v>796</v>
      </c>
      <c r="H125" s="184">
        <v>1</v>
      </c>
      <c r="I125" s="185"/>
      <c r="J125" s="186">
        <f t="shared" si="10"/>
        <v>0</v>
      </c>
      <c r="K125" s="182" t="s">
        <v>1215</v>
      </c>
      <c r="L125" s="41"/>
      <c r="M125" s="187" t="s">
        <v>19</v>
      </c>
      <c r="N125" s="188" t="s">
        <v>45</v>
      </c>
      <c r="O125" s="66"/>
      <c r="P125" s="189">
        <f t="shared" si="11"/>
        <v>0</v>
      </c>
      <c r="Q125" s="189">
        <v>0</v>
      </c>
      <c r="R125" s="189">
        <f t="shared" si="12"/>
        <v>0</v>
      </c>
      <c r="S125" s="189">
        <v>0</v>
      </c>
      <c r="T125" s="190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244</v>
      </c>
      <c r="AT125" s="191" t="s">
        <v>145</v>
      </c>
      <c r="AU125" s="191" t="s">
        <v>83</v>
      </c>
      <c r="AY125" s="19" t="s">
        <v>142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81</v>
      </c>
      <c r="BK125" s="192">
        <f t="shared" si="19"/>
        <v>0</v>
      </c>
      <c r="BL125" s="19" t="s">
        <v>244</v>
      </c>
      <c r="BM125" s="191" t="s">
        <v>525</v>
      </c>
    </row>
    <row r="126" spans="1:65" s="2" customFormat="1" ht="16.5" customHeight="1">
      <c r="A126" s="36"/>
      <c r="B126" s="37"/>
      <c r="C126" s="180" t="s">
        <v>344</v>
      </c>
      <c r="D126" s="180" t="s">
        <v>145</v>
      </c>
      <c r="E126" s="181" t="s">
        <v>1277</v>
      </c>
      <c r="F126" s="182" t="s">
        <v>1278</v>
      </c>
      <c r="G126" s="183" t="s">
        <v>796</v>
      </c>
      <c r="H126" s="184">
        <v>1</v>
      </c>
      <c r="I126" s="185"/>
      <c r="J126" s="186">
        <f t="shared" si="10"/>
        <v>0</v>
      </c>
      <c r="K126" s="182" t="s">
        <v>1215</v>
      </c>
      <c r="L126" s="41"/>
      <c r="M126" s="187" t="s">
        <v>19</v>
      </c>
      <c r="N126" s="188" t="s">
        <v>45</v>
      </c>
      <c r="O126" s="66"/>
      <c r="P126" s="189">
        <f t="shared" si="11"/>
        <v>0</v>
      </c>
      <c r="Q126" s="189">
        <v>0</v>
      </c>
      <c r="R126" s="189">
        <f t="shared" si="12"/>
        <v>0</v>
      </c>
      <c r="S126" s="189">
        <v>0</v>
      </c>
      <c r="T126" s="190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244</v>
      </c>
      <c r="AT126" s="191" t="s">
        <v>145</v>
      </c>
      <c r="AU126" s="191" t="s">
        <v>83</v>
      </c>
      <c r="AY126" s="19" t="s">
        <v>142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9" t="s">
        <v>81</v>
      </c>
      <c r="BK126" s="192">
        <f t="shared" si="19"/>
        <v>0</v>
      </c>
      <c r="BL126" s="19" t="s">
        <v>244</v>
      </c>
      <c r="BM126" s="191" t="s">
        <v>537</v>
      </c>
    </row>
    <row r="127" spans="1:65" s="2" customFormat="1" ht="16.5" customHeight="1">
      <c r="A127" s="36"/>
      <c r="B127" s="37"/>
      <c r="C127" s="180" t="s">
        <v>307</v>
      </c>
      <c r="D127" s="180" t="s">
        <v>145</v>
      </c>
      <c r="E127" s="181" t="s">
        <v>1279</v>
      </c>
      <c r="F127" s="182" t="s">
        <v>1280</v>
      </c>
      <c r="G127" s="183" t="s">
        <v>796</v>
      </c>
      <c r="H127" s="184">
        <v>2</v>
      </c>
      <c r="I127" s="185"/>
      <c r="J127" s="186">
        <f t="shared" si="10"/>
        <v>0</v>
      </c>
      <c r="K127" s="182" t="s">
        <v>1215</v>
      </c>
      <c r="L127" s="41"/>
      <c r="M127" s="187" t="s">
        <v>19</v>
      </c>
      <c r="N127" s="188" t="s">
        <v>45</v>
      </c>
      <c r="O127" s="66"/>
      <c r="P127" s="189">
        <f t="shared" si="11"/>
        <v>0</v>
      </c>
      <c r="Q127" s="189">
        <v>0</v>
      </c>
      <c r="R127" s="189">
        <f t="shared" si="12"/>
        <v>0</v>
      </c>
      <c r="S127" s="189">
        <v>0</v>
      </c>
      <c r="T127" s="190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244</v>
      </c>
      <c r="AT127" s="191" t="s">
        <v>145</v>
      </c>
      <c r="AU127" s="191" t="s">
        <v>83</v>
      </c>
      <c r="AY127" s="19" t="s">
        <v>142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9" t="s">
        <v>81</v>
      </c>
      <c r="BK127" s="192">
        <f t="shared" si="19"/>
        <v>0</v>
      </c>
      <c r="BL127" s="19" t="s">
        <v>244</v>
      </c>
      <c r="BM127" s="191" t="s">
        <v>547</v>
      </c>
    </row>
    <row r="128" spans="1:65" s="2" customFormat="1" ht="16.5" customHeight="1">
      <c r="A128" s="36"/>
      <c r="B128" s="37"/>
      <c r="C128" s="180" t="s">
        <v>357</v>
      </c>
      <c r="D128" s="180" t="s">
        <v>145</v>
      </c>
      <c r="E128" s="181" t="s">
        <v>1281</v>
      </c>
      <c r="F128" s="182" t="s">
        <v>1282</v>
      </c>
      <c r="G128" s="183" t="s">
        <v>320</v>
      </c>
      <c r="H128" s="184">
        <v>347</v>
      </c>
      <c r="I128" s="185"/>
      <c r="J128" s="186">
        <f t="shared" si="10"/>
        <v>0</v>
      </c>
      <c r="K128" s="182" t="s">
        <v>1215</v>
      </c>
      <c r="L128" s="41"/>
      <c r="M128" s="187" t="s">
        <v>19</v>
      </c>
      <c r="N128" s="188" t="s">
        <v>45</v>
      </c>
      <c r="O128" s="66"/>
      <c r="P128" s="189">
        <f t="shared" si="11"/>
        <v>0</v>
      </c>
      <c r="Q128" s="189">
        <v>0</v>
      </c>
      <c r="R128" s="189">
        <f t="shared" si="12"/>
        <v>0</v>
      </c>
      <c r="S128" s="189">
        <v>0</v>
      </c>
      <c r="T128" s="190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244</v>
      </c>
      <c r="AT128" s="191" t="s">
        <v>145</v>
      </c>
      <c r="AU128" s="191" t="s">
        <v>83</v>
      </c>
      <c r="AY128" s="19" t="s">
        <v>142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9" t="s">
        <v>81</v>
      </c>
      <c r="BK128" s="192">
        <f t="shared" si="19"/>
        <v>0</v>
      </c>
      <c r="BL128" s="19" t="s">
        <v>244</v>
      </c>
      <c r="BM128" s="191" t="s">
        <v>557</v>
      </c>
    </row>
    <row r="129" spans="1:65" s="2" customFormat="1" ht="21.75" customHeight="1">
      <c r="A129" s="36"/>
      <c r="B129" s="37"/>
      <c r="C129" s="180" t="s">
        <v>362</v>
      </c>
      <c r="D129" s="180" t="s">
        <v>145</v>
      </c>
      <c r="E129" s="181" t="s">
        <v>1283</v>
      </c>
      <c r="F129" s="182" t="s">
        <v>1284</v>
      </c>
      <c r="G129" s="183" t="s">
        <v>320</v>
      </c>
      <c r="H129" s="184">
        <v>347</v>
      </c>
      <c r="I129" s="185"/>
      <c r="J129" s="186">
        <f t="shared" si="10"/>
        <v>0</v>
      </c>
      <c r="K129" s="182" t="s">
        <v>1215</v>
      </c>
      <c r="L129" s="41"/>
      <c r="M129" s="187" t="s">
        <v>19</v>
      </c>
      <c r="N129" s="188" t="s">
        <v>45</v>
      </c>
      <c r="O129" s="66"/>
      <c r="P129" s="189">
        <f t="shared" si="11"/>
        <v>0</v>
      </c>
      <c r="Q129" s="189">
        <v>0</v>
      </c>
      <c r="R129" s="189">
        <f t="shared" si="12"/>
        <v>0</v>
      </c>
      <c r="S129" s="189">
        <v>0</v>
      </c>
      <c r="T129" s="190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244</v>
      </c>
      <c r="AT129" s="191" t="s">
        <v>145</v>
      </c>
      <c r="AU129" s="191" t="s">
        <v>83</v>
      </c>
      <c r="AY129" s="19" t="s">
        <v>142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9" t="s">
        <v>81</v>
      </c>
      <c r="BK129" s="192">
        <f t="shared" si="19"/>
        <v>0</v>
      </c>
      <c r="BL129" s="19" t="s">
        <v>244</v>
      </c>
      <c r="BM129" s="191" t="s">
        <v>568</v>
      </c>
    </row>
    <row r="130" spans="1:65" s="2" customFormat="1" ht="24.2" customHeight="1">
      <c r="A130" s="36"/>
      <c r="B130" s="37"/>
      <c r="C130" s="180" t="s">
        <v>369</v>
      </c>
      <c r="D130" s="180" t="s">
        <v>145</v>
      </c>
      <c r="E130" s="181" t="s">
        <v>1285</v>
      </c>
      <c r="F130" s="182" t="s">
        <v>1286</v>
      </c>
      <c r="G130" s="183" t="s">
        <v>796</v>
      </c>
      <c r="H130" s="184">
        <v>3</v>
      </c>
      <c r="I130" s="185"/>
      <c r="J130" s="186">
        <f t="shared" si="10"/>
        <v>0</v>
      </c>
      <c r="K130" s="182" t="s">
        <v>1215</v>
      </c>
      <c r="L130" s="41"/>
      <c r="M130" s="187" t="s">
        <v>19</v>
      </c>
      <c r="N130" s="188" t="s">
        <v>45</v>
      </c>
      <c r="O130" s="66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244</v>
      </c>
      <c r="AT130" s="191" t="s">
        <v>145</v>
      </c>
      <c r="AU130" s="191" t="s">
        <v>83</v>
      </c>
      <c r="AY130" s="19" t="s">
        <v>142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81</v>
      </c>
      <c r="BK130" s="192">
        <f t="shared" si="19"/>
        <v>0</v>
      </c>
      <c r="BL130" s="19" t="s">
        <v>244</v>
      </c>
      <c r="BM130" s="191" t="s">
        <v>584</v>
      </c>
    </row>
    <row r="131" spans="1:65" s="2" customFormat="1" ht="44.25" customHeight="1">
      <c r="A131" s="36"/>
      <c r="B131" s="37"/>
      <c r="C131" s="180" t="s">
        <v>375</v>
      </c>
      <c r="D131" s="180" t="s">
        <v>145</v>
      </c>
      <c r="E131" s="181" t="s">
        <v>1287</v>
      </c>
      <c r="F131" s="182" t="s">
        <v>1288</v>
      </c>
      <c r="G131" s="183" t="s">
        <v>312</v>
      </c>
      <c r="H131" s="230"/>
      <c r="I131" s="185"/>
      <c r="J131" s="186">
        <f t="shared" si="10"/>
        <v>0</v>
      </c>
      <c r="K131" s="182" t="s">
        <v>149</v>
      </c>
      <c r="L131" s="41"/>
      <c r="M131" s="187" t="s">
        <v>19</v>
      </c>
      <c r="N131" s="188" t="s">
        <v>45</v>
      </c>
      <c r="O131" s="66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244</v>
      </c>
      <c r="AT131" s="191" t="s">
        <v>145</v>
      </c>
      <c r="AU131" s="191" t="s">
        <v>83</v>
      </c>
      <c r="AY131" s="19" t="s">
        <v>142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81</v>
      </c>
      <c r="BK131" s="192">
        <f t="shared" si="19"/>
        <v>0</v>
      </c>
      <c r="BL131" s="19" t="s">
        <v>244</v>
      </c>
      <c r="BM131" s="191" t="s">
        <v>594</v>
      </c>
    </row>
    <row r="132" spans="1:47" s="2" customFormat="1" ht="11.25">
      <c r="A132" s="36"/>
      <c r="B132" s="37"/>
      <c r="C132" s="38"/>
      <c r="D132" s="193" t="s">
        <v>152</v>
      </c>
      <c r="E132" s="38"/>
      <c r="F132" s="194" t="s">
        <v>1289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152</v>
      </c>
      <c r="AU132" s="19" t="s">
        <v>83</v>
      </c>
    </row>
    <row r="133" spans="2:63" s="12" customFormat="1" ht="22.9" customHeight="1">
      <c r="B133" s="164"/>
      <c r="C133" s="165"/>
      <c r="D133" s="166" t="s">
        <v>73</v>
      </c>
      <c r="E133" s="178" t="s">
        <v>1290</v>
      </c>
      <c r="F133" s="178" t="s">
        <v>1291</v>
      </c>
      <c r="G133" s="165"/>
      <c r="H133" s="165"/>
      <c r="I133" s="168"/>
      <c r="J133" s="179">
        <f>BK133</f>
        <v>0</v>
      </c>
      <c r="K133" s="165"/>
      <c r="L133" s="170"/>
      <c r="M133" s="171"/>
      <c r="N133" s="172"/>
      <c r="O133" s="172"/>
      <c r="P133" s="173">
        <f>SUM(P134:P139)</f>
        <v>0</v>
      </c>
      <c r="Q133" s="172"/>
      <c r="R133" s="173">
        <f>SUM(R134:R139)</f>
        <v>0</v>
      </c>
      <c r="S133" s="172"/>
      <c r="T133" s="174">
        <f>SUM(T134:T139)</f>
        <v>0</v>
      </c>
      <c r="AR133" s="175" t="s">
        <v>83</v>
      </c>
      <c r="AT133" s="176" t="s">
        <v>73</v>
      </c>
      <c r="AU133" s="176" t="s">
        <v>81</v>
      </c>
      <c r="AY133" s="175" t="s">
        <v>142</v>
      </c>
      <c r="BK133" s="177">
        <f>SUM(BK134:BK139)</f>
        <v>0</v>
      </c>
    </row>
    <row r="134" spans="1:65" s="2" customFormat="1" ht="24.2" customHeight="1">
      <c r="A134" s="36"/>
      <c r="B134" s="37"/>
      <c r="C134" s="180" t="s">
        <v>382</v>
      </c>
      <c r="D134" s="180" t="s">
        <v>145</v>
      </c>
      <c r="E134" s="181" t="s">
        <v>1292</v>
      </c>
      <c r="F134" s="182" t="s">
        <v>1293</v>
      </c>
      <c r="G134" s="183" t="s">
        <v>796</v>
      </c>
      <c r="H134" s="184">
        <v>2</v>
      </c>
      <c r="I134" s="185"/>
      <c r="J134" s="186">
        <f>ROUND(I134*H134,2)</f>
        <v>0</v>
      </c>
      <c r="K134" s="182" t="s">
        <v>1215</v>
      </c>
      <c r="L134" s="41"/>
      <c r="M134" s="187" t="s">
        <v>19</v>
      </c>
      <c r="N134" s="188" t="s">
        <v>45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244</v>
      </c>
      <c r="AT134" s="191" t="s">
        <v>145</v>
      </c>
      <c r="AU134" s="191" t="s">
        <v>83</v>
      </c>
      <c r="AY134" s="19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81</v>
      </c>
      <c r="BK134" s="192">
        <f>ROUND(I134*H134,2)</f>
        <v>0</v>
      </c>
      <c r="BL134" s="19" t="s">
        <v>244</v>
      </c>
      <c r="BM134" s="191" t="s">
        <v>603</v>
      </c>
    </row>
    <row r="135" spans="1:65" s="2" customFormat="1" ht="33" customHeight="1">
      <c r="A135" s="36"/>
      <c r="B135" s="37"/>
      <c r="C135" s="180" t="s">
        <v>389</v>
      </c>
      <c r="D135" s="180" t="s">
        <v>145</v>
      </c>
      <c r="E135" s="181" t="s">
        <v>1294</v>
      </c>
      <c r="F135" s="182" t="s">
        <v>1295</v>
      </c>
      <c r="G135" s="183" t="s">
        <v>918</v>
      </c>
      <c r="H135" s="184">
        <v>4</v>
      </c>
      <c r="I135" s="185"/>
      <c r="J135" s="186">
        <f>ROUND(I135*H135,2)</f>
        <v>0</v>
      </c>
      <c r="K135" s="182" t="s">
        <v>1215</v>
      </c>
      <c r="L135" s="41"/>
      <c r="M135" s="187" t="s">
        <v>19</v>
      </c>
      <c r="N135" s="188" t="s">
        <v>45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244</v>
      </c>
      <c r="AT135" s="191" t="s">
        <v>145</v>
      </c>
      <c r="AU135" s="191" t="s">
        <v>83</v>
      </c>
      <c r="AY135" s="19" t="s">
        <v>142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81</v>
      </c>
      <c r="BK135" s="192">
        <f>ROUND(I135*H135,2)</f>
        <v>0</v>
      </c>
      <c r="BL135" s="19" t="s">
        <v>244</v>
      </c>
      <c r="BM135" s="191" t="s">
        <v>617</v>
      </c>
    </row>
    <row r="136" spans="1:65" s="2" customFormat="1" ht="21.75" customHeight="1">
      <c r="A136" s="36"/>
      <c r="B136" s="37"/>
      <c r="C136" s="180" t="s">
        <v>394</v>
      </c>
      <c r="D136" s="180" t="s">
        <v>145</v>
      </c>
      <c r="E136" s="181" t="s">
        <v>1296</v>
      </c>
      <c r="F136" s="182" t="s">
        <v>1297</v>
      </c>
      <c r="G136" s="183" t="s">
        <v>796</v>
      </c>
      <c r="H136" s="184">
        <v>4</v>
      </c>
      <c r="I136" s="185"/>
      <c r="J136" s="186">
        <f>ROUND(I136*H136,2)</f>
        <v>0</v>
      </c>
      <c r="K136" s="182" t="s">
        <v>19</v>
      </c>
      <c r="L136" s="41"/>
      <c r="M136" s="187" t="s">
        <v>19</v>
      </c>
      <c r="N136" s="188" t="s">
        <v>45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244</v>
      </c>
      <c r="AT136" s="191" t="s">
        <v>145</v>
      </c>
      <c r="AU136" s="191" t="s">
        <v>83</v>
      </c>
      <c r="AY136" s="19" t="s">
        <v>142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81</v>
      </c>
      <c r="BK136" s="192">
        <f>ROUND(I136*H136,2)</f>
        <v>0</v>
      </c>
      <c r="BL136" s="19" t="s">
        <v>244</v>
      </c>
      <c r="BM136" s="191" t="s">
        <v>627</v>
      </c>
    </row>
    <row r="137" spans="1:65" s="2" customFormat="1" ht="24.2" customHeight="1">
      <c r="A137" s="36"/>
      <c r="B137" s="37"/>
      <c r="C137" s="180" t="s">
        <v>400</v>
      </c>
      <c r="D137" s="180" t="s">
        <v>145</v>
      </c>
      <c r="E137" s="181" t="s">
        <v>1298</v>
      </c>
      <c r="F137" s="182" t="s">
        <v>1299</v>
      </c>
      <c r="G137" s="183" t="s">
        <v>796</v>
      </c>
      <c r="H137" s="184">
        <v>4</v>
      </c>
      <c r="I137" s="185"/>
      <c r="J137" s="186">
        <f>ROUND(I137*H137,2)</f>
        <v>0</v>
      </c>
      <c r="K137" s="182" t="s">
        <v>1215</v>
      </c>
      <c r="L137" s="41"/>
      <c r="M137" s="187" t="s">
        <v>19</v>
      </c>
      <c r="N137" s="188" t="s">
        <v>45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244</v>
      </c>
      <c r="AT137" s="191" t="s">
        <v>145</v>
      </c>
      <c r="AU137" s="191" t="s">
        <v>83</v>
      </c>
      <c r="AY137" s="19" t="s">
        <v>142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81</v>
      </c>
      <c r="BK137" s="192">
        <f>ROUND(I137*H137,2)</f>
        <v>0</v>
      </c>
      <c r="BL137" s="19" t="s">
        <v>244</v>
      </c>
      <c r="BM137" s="191" t="s">
        <v>642</v>
      </c>
    </row>
    <row r="138" spans="1:65" s="2" customFormat="1" ht="44.25" customHeight="1">
      <c r="A138" s="36"/>
      <c r="B138" s="37"/>
      <c r="C138" s="180" t="s">
        <v>404</v>
      </c>
      <c r="D138" s="180" t="s">
        <v>145</v>
      </c>
      <c r="E138" s="181" t="s">
        <v>1300</v>
      </c>
      <c r="F138" s="182" t="s">
        <v>1301</v>
      </c>
      <c r="G138" s="183" t="s">
        <v>312</v>
      </c>
      <c r="H138" s="230"/>
      <c r="I138" s="185"/>
      <c r="J138" s="186">
        <f>ROUND(I138*H138,2)</f>
        <v>0</v>
      </c>
      <c r="K138" s="182" t="s">
        <v>149</v>
      </c>
      <c r="L138" s="41"/>
      <c r="M138" s="187" t="s">
        <v>19</v>
      </c>
      <c r="N138" s="188" t="s">
        <v>45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244</v>
      </c>
      <c r="AT138" s="191" t="s">
        <v>145</v>
      </c>
      <c r="AU138" s="191" t="s">
        <v>83</v>
      </c>
      <c r="AY138" s="19" t="s">
        <v>142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81</v>
      </c>
      <c r="BK138" s="192">
        <f>ROUND(I138*H138,2)</f>
        <v>0</v>
      </c>
      <c r="BL138" s="19" t="s">
        <v>244</v>
      </c>
      <c r="BM138" s="191" t="s">
        <v>653</v>
      </c>
    </row>
    <row r="139" spans="1:47" s="2" customFormat="1" ht="11.25">
      <c r="A139" s="36"/>
      <c r="B139" s="37"/>
      <c r="C139" s="38"/>
      <c r="D139" s="193" t="s">
        <v>152</v>
      </c>
      <c r="E139" s="38"/>
      <c r="F139" s="194" t="s">
        <v>1302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152</v>
      </c>
      <c r="AU139" s="19" t="s">
        <v>83</v>
      </c>
    </row>
    <row r="140" spans="2:63" s="12" customFormat="1" ht="22.9" customHeight="1">
      <c r="B140" s="164"/>
      <c r="C140" s="165"/>
      <c r="D140" s="166" t="s">
        <v>73</v>
      </c>
      <c r="E140" s="178" t="s">
        <v>443</v>
      </c>
      <c r="F140" s="178" t="s">
        <v>444</v>
      </c>
      <c r="G140" s="165"/>
      <c r="H140" s="165"/>
      <c r="I140" s="168"/>
      <c r="J140" s="179">
        <f>BK140</f>
        <v>0</v>
      </c>
      <c r="K140" s="165"/>
      <c r="L140" s="170"/>
      <c r="M140" s="171"/>
      <c r="N140" s="172"/>
      <c r="O140" s="172"/>
      <c r="P140" s="173">
        <f>SUM(P141:P144)</f>
        <v>0</v>
      </c>
      <c r="Q140" s="172"/>
      <c r="R140" s="173">
        <f>SUM(R141:R144)</f>
        <v>0</v>
      </c>
      <c r="S140" s="172"/>
      <c r="T140" s="174">
        <f>SUM(T141:T144)</f>
        <v>0</v>
      </c>
      <c r="AR140" s="175" t="s">
        <v>83</v>
      </c>
      <c r="AT140" s="176" t="s">
        <v>73</v>
      </c>
      <c r="AU140" s="176" t="s">
        <v>81</v>
      </c>
      <c r="AY140" s="175" t="s">
        <v>142</v>
      </c>
      <c r="BK140" s="177">
        <f>SUM(BK141:BK144)</f>
        <v>0</v>
      </c>
    </row>
    <row r="141" spans="1:65" s="2" customFormat="1" ht="78" customHeight="1">
      <c r="A141" s="36"/>
      <c r="B141" s="37"/>
      <c r="C141" s="180" t="s">
        <v>409</v>
      </c>
      <c r="D141" s="180" t="s">
        <v>145</v>
      </c>
      <c r="E141" s="181" t="s">
        <v>1303</v>
      </c>
      <c r="F141" s="182" t="s">
        <v>1304</v>
      </c>
      <c r="G141" s="183" t="s">
        <v>500</v>
      </c>
      <c r="H141" s="184">
        <v>20</v>
      </c>
      <c r="I141" s="185"/>
      <c r="J141" s="186">
        <f>ROUND(I141*H141,2)</f>
        <v>0</v>
      </c>
      <c r="K141" s="182" t="s">
        <v>19</v>
      </c>
      <c r="L141" s="41"/>
      <c r="M141" s="187" t="s">
        <v>19</v>
      </c>
      <c r="N141" s="188" t="s">
        <v>45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244</v>
      </c>
      <c r="AT141" s="191" t="s">
        <v>145</v>
      </c>
      <c r="AU141" s="191" t="s">
        <v>83</v>
      </c>
      <c r="AY141" s="19" t="s">
        <v>142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81</v>
      </c>
      <c r="BK141" s="192">
        <f>ROUND(I141*H141,2)</f>
        <v>0</v>
      </c>
      <c r="BL141" s="19" t="s">
        <v>244</v>
      </c>
      <c r="BM141" s="191" t="s">
        <v>1305</v>
      </c>
    </row>
    <row r="142" spans="1:65" s="2" customFormat="1" ht="16.5" customHeight="1">
      <c r="A142" s="36"/>
      <c r="B142" s="37"/>
      <c r="C142" s="180" t="s">
        <v>413</v>
      </c>
      <c r="D142" s="180" t="s">
        <v>145</v>
      </c>
      <c r="E142" s="181" t="s">
        <v>1306</v>
      </c>
      <c r="F142" s="182" t="s">
        <v>1307</v>
      </c>
      <c r="G142" s="183" t="s">
        <v>500</v>
      </c>
      <c r="H142" s="184">
        <v>20</v>
      </c>
      <c r="I142" s="185"/>
      <c r="J142" s="186">
        <f>ROUND(I142*H142,2)</f>
        <v>0</v>
      </c>
      <c r="K142" s="182" t="s">
        <v>1308</v>
      </c>
      <c r="L142" s="41"/>
      <c r="M142" s="187" t="s">
        <v>19</v>
      </c>
      <c r="N142" s="188" t="s">
        <v>45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244</v>
      </c>
      <c r="AT142" s="191" t="s">
        <v>145</v>
      </c>
      <c r="AU142" s="191" t="s">
        <v>83</v>
      </c>
      <c r="AY142" s="19" t="s">
        <v>142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81</v>
      </c>
      <c r="BK142" s="192">
        <f>ROUND(I142*H142,2)</f>
        <v>0</v>
      </c>
      <c r="BL142" s="19" t="s">
        <v>244</v>
      </c>
      <c r="BM142" s="191" t="s">
        <v>664</v>
      </c>
    </row>
    <row r="143" spans="1:65" s="2" customFormat="1" ht="44.25" customHeight="1">
      <c r="A143" s="36"/>
      <c r="B143" s="37"/>
      <c r="C143" s="180" t="s">
        <v>418</v>
      </c>
      <c r="D143" s="180" t="s">
        <v>145</v>
      </c>
      <c r="E143" s="181" t="s">
        <v>1309</v>
      </c>
      <c r="F143" s="182" t="s">
        <v>1310</v>
      </c>
      <c r="G143" s="183" t="s">
        <v>312</v>
      </c>
      <c r="H143" s="230"/>
      <c r="I143" s="185"/>
      <c r="J143" s="186">
        <f>ROUND(I143*H143,2)</f>
        <v>0</v>
      </c>
      <c r="K143" s="182" t="s">
        <v>149</v>
      </c>
      <c r="L143" s="41"/>
      <c r="M143" s="187" t="s">
        <v>19</v>
      </c>
      <c r="N143" s="188" t="s">
        <v>45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244</v>
      </c>
      <c r="AT143" s="191" t="s">
        <v>145</v>
      </c>
      <c r="AU143" s="191" t="s">
        <v>83</v>
      </c>
      <c r="AY143" s="19" t="s">
        <v>142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81</v>
      </c>
      <c r="BK143" s="192">
        <f>ROUND(I143*H143,2)</f>
        <v>0</v>
      </c>
      <c r="BL143" s="19" t="s">
        <v>244</v>
      </c>
      <c r="BM143" s="191" t="s">
        <v>676</v>
      </c>
    </row>
    <row r="144" spans="1:47" s="2" customFormat="1" ht="11.25">
      <c r="A144" s="36"/>
      <c r="B144" s="37"/>
      <c r="C144" s="38"/>
      <c r="D144" s="193" t="s">
        <v>152</v>
      </c>
      <c r="E144" s="38"/>
      <c r="F144" s="194" t="s">
        <v>1311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152</v>
      </c>
      <c r="AU144" s="19" t="s">
        <v>83</v>
      </c>
    </row>
    <row r="145" spans="2:63" s="12" customFormat="1" ht="25.9" customHeight="1">
      <c r="B145" s="164"/>
      <c r="C145" s="165"/>
      <c r="D145" s="166" t="s">
        <v>73</v>
      </c>
      <c r="E145" s="167" t="s">
        <v>1312</v>
      </c>
      <c r="F145" s="167" t="s">
        <v>1313</v>
      </c>
      <c r="G145" s="165"/>
      <c r="H145" s="165"/>
      <c r="I145" s="168"/>
      <c r="J145" s="169">
        <f>BK145</f>
        <v>0</v>
      </c>
      <c r="K145" s="165"/>
      <c r="L145" s="170"/>
      <c r="M145" s="171"/>
      <c r="N145" s="172"/>
      <c r="O145" s="172"/>
      <c r="P145" s="173">
        <f>SUM(P146:P147)</f>
        <v>0</v>
      </c>
      <c r="Q145" s="172"/>
      <c r="R145" s="173">
        <f>SUM(R146:R147)</f>
        <v>0</v>
      </c>
      <c r="S145" s="172"/>
      <c r="T145" s="174">
        <f>SUM(T146:T147)</f>
        <v>0</v>
      </c>
      <c r="AR145" s="175" t="s">
        <v>150</v>
      </c>
      <c r="AT145" s="176" t="s">
        <v>73</v>
      </c>
      <c r="AU145" s="176" t="s">
        <v>74</v>
      </c>
      <c r="AY145" s="175" t="s">
        <v>142</v>
      </c>
      <c r="BK145" s="177">
        <f>SUM(BK146:BK147)</f>
        <v>0</v>
      </c>
    </row>
    <row r="146" spans="1:65" s="2" customFormat="1" ht="16.5" customHeight="1">
      <c r="A146" s="36"/>
      <c r="B146" s="37"/>
      <c r="C146" s="180" t="s">
        <v>425</v>
      </c>
      <c r="D146" s="180" t="s">
        <v>145</v>
      </c>
      <c r="E146" s="181" t="s">
        <v>1314</v>
      </c>
      <c r="F146" s="182" t="s">
        <v>1315</v>
      </c>
      <c r="G146" s="183" t="s">
        <v>925</v>
      </c>
      <c r="H146" s="184">
        <v>20</v>
      </c>
      <c r="I146" s="185"/>
      <c r="J146" s="186">
        <f>ROUND(I146*H146,2)</f>
        <v>0</v>
      </c>
      <c r="K146" s="182" t="s">
        <v>19</v>
      </c>
      <c r="L146" s="41"/>
      <c r="M146" s="187" t="s">
        <v>19</v>
      </c>
      <c r="N146" s="188" t="s">
        <v>45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150</v>
      </c>
      <c r="AT146" s="191" t="s">
        <v>145</v>
      </c>
      <c r="AU146" s="191" t="s">
        <v>81</v>
      </c>
      <c r="AY146" s="19" t="s">
        <v>142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81</v>
      </c>
      <c r="BK146" s="192">
        <f>ROUND(I146*H146,2)</f>
        <v>0</v>
      </c>
      <c r="BL146" s="19" t="s">
        <v>150</v>
      </c>
      <c r="BM146" s="191" t="s">
        <v>688</v>
      </c>
    </row>
    <row r="147" spans="1:65" s="2" customFormat="1" ht="16.5" customHeight="1">
      <c r="A147" s="36"/>
      <c r="B147" s="37"/>
      <c r="C147" s="180" t="s">
        <v>433</v>
      </c>
      <c r="D147" s="180" t="s">
        <v>145</v>
      </c>
      <c r="E147" s="181" t="s">
        <v>1316</v>
      </c>
      <c r="F147" s="182" t="s">
        <v>1317</v>
      </c>
      <c r="G147" s="183" t="s">
        <v>925</v>
      </c>
      <c r="H147" s="184">
        <v>2</v>
      </c>
      <c r="I147" s="185"/>
      <c r="J147" s="186">
        <f>ROUND(I147*H147,2)</f>
        <v>0</v>
      </c>
      <c r="K147" s="182" t="s">
        <v>19</v>
      </c>
      <c r="L147" s="41"/>
      <c r="M147" s="247" t="s">
        <v>19</v>
      </c>
      <c r="N147" s="248" t="s">
        <v>45</v>
      </c>
      <c r="O147" s="244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150</v>
      </c>
      <c r="AT147" s="191" t="s">
        <v>145</v>
      </c>
      <c r="AU147" s="191" t="s">
        <v>81</v>
      </c>
      <c r="AY147" s="19" t="s">
        <v>142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81</v>
      </c>
      <c r="BK147" s="192">
        <f>ROUND(I147*H147,2)</f>
        <v>0</v>
      </c>
      <c r="BL147" s="19" t="s">
        <v>150</v>
      </c>
      <c r="BM147" s="191" t="s">
        <v>702</v>
      </c>
    </row>
    <row r="148" spans="1:31" s="2" customFormat="1" ht="6.95" customHeight="1">
      <c r="A148" s="36"/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41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algorithmName="SHA-512" hashValue="o3f54ijDUAdIaIDZgjs2k3WDIb7jNuNzN4DZBq6c+uocxqWvhJ0Dx9n45qnebZWrLAD7aXtVY411d/iHgkxQcA==" saltValue="hyj51LlwoW10Ay/T1hjz+eeTWd/yIVp3tuIYvMi0PQcMamHuAxEpR5jX25H33l/E7eO6d1FOea5GsS16HcZoFg==" spinCount="100000" sheet="1" objects="1" scenarios="1" formatColumns="0" formatRows="0" autoFilter="0"/>
  <autoFilter ref="C90:K14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100" r:id="rId1" display="https://podminky.urs.cz/item/CS_URS_2023_02/998721201"/>
    <hyperlink ref="F132" r:id="rId2" display="https://podminky.urs.cz/item/CS_URS_2023_02/998722201"/>
    <hyperlink ref="F139" r:id="rId3" display="https://podminky.urs.cz/item/CS_URS_2023_02/998725201"/>
    <hyperlink ref="F144" r:id="rId4" display="https://podminky.urs.cz/item/CS_URS_2023_02/99876720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2" t="str">
        <f>'Rekapitulace stavby'!K6</f>
        <v>Základní škola Zachar Kroměříž</v>
      </c>
      <c r="F7" s="383"/>
      <c r="G7" s="383"/>
      <c r="H7" s="383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82" t="s">
        <v>103</v>
      </c>
      <c r="F9" s="384"/>
      <c r="G9" s="384"/>
      <c r="H9" s="38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5" t="s">
        <v>1318</v>
      </c>
      <c r="F11" s="384"/>
      <c r="G11" s="384"/>
      <c r="H11" s="38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37</v>
      </c>
      <c r="G14" s="36"/>
      <c r="H14" s="36"/>
      <c r="I14" s="114" t="s">
        <v>23</v>
      </c>
      <c r="J14" s="116" t="str">
        <f>'Rekapitulace stavby'!AN8</f>
        <v>5. 9. 2023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>00287351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Kroměříž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6" t="str">
        <f>'Rekapitulace stavby'!E14</f>
        <v>Vyplň údaj</v>
      </c>
      <c r="F20" s="387"/>
      <c r="G20" s="387"/>
      <c r="H20" s="387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>74298445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Ing. Jakub Burý</v>
      </c>
      <c r="F23" s="36"/>
      <c r="G23" s="36"/>
      <c r="H23" s="36"/>
      <c r="I23" s="114" t="s">
        <v>29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36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8" t="s">
        <v>19</v>
      </c>
      <c r="F29" s="388"/>
      <c r="G29" s="388"/>
      <c r="H29" s="388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40</v>
      </c>
      <c r="E32" s="36"/>
      <c r="F32" s="36"/>
      <c r="G32" s="36"/>
      <c r="H32" s="36"/>
      <c r="I32" s="36"/>
      <c r="J32" s="122">
        <f>ROUND(J85,2)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42</v>
      </c>
      <c r="G34" s="36"/>
      <c r="H34" s="36"/>
      <c r="I34" s="123" t="s">
        <v>41</v>
      </c>
      <c r="J34" s="123" t="s">
        <v>43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44</v>
      </c>
      <c r="E35" s="114" t="s">
        <v>45</v>
      </c>
      <c r="F35" s="125">
        <f>ROUND((SUM(BE85:BE105)),2)</f>
        <v>0</v>
      </c>
      <c r="G35" s="36"/>
      <c r="H35" s="36"/>
      <c r="I35" s="126">
        <v>0.21</v>
      </c>
      <c r="J35" s="125">
        <f>ROUND(((SUM(BE85:BE105))*I35),2)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46</v>
      </c>
      <c r="F36" s="125">
        <f>ROUND((SUM(BF85:BF105)),2)</f>
        <v>0</v>
      </c>
      <c r="G36" s="36"/>
      <c r="H36" s="36"/>
      <c r="I36" s="126">
        <v>0.12</v>
      </c>
      <c r="J36" s="125">
        <f>ROUND(((SUM(BF85:BF105))*I36),2)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ROUND((SUM(BG85:BG105)),2)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48</v>
      </c>
      <c r="F38" s="125">
        <f>ROUND((SUM(BH85:BH105)),2)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49</v>
      </c>
      <c r="F39" s="125">
        <f>ROUND((SUM(BI85:BI105)),2)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50</v>
      </c>
      <c r="E41" s="129"/>
      <c r="F41" s="129"/>
      <c r="G41" s="130" t="s">
        <v>51</v>
      </c>
      <c r="H41" s="131" t="s">
        <v>52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9" t="str">
        <f>E7</f>
        <v>Základní škola Zachar Kroměříž</v>
      </c>
      <c r="F50" s="390"/>
      <c r="G50" s="390"/>
      <c r="H50" s="39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9" t="s">
        <v>103</v>
      </c>
      <c r="F52" s="391"/>
      <c r="G52" s="391"/>
      <c r="H52" s="39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8" t="str">
        <f>E11</f>
        <v>D.2.1 - Vybavení gastro</v>
      </c>
      <c r="F54" s="391"/>
      <c r="G54" s="391"/>
      <c r="H54" s="39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5. 9. 2023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Město Kroměříž</v>
      </c>
      <c r="G58" s="38"/>
      <c r="H58" s="38"/>
      <c r="I58" s="31" t="s">
        <v>32</v>
      </c>
      <c r="J58" s="34" t="str">
        <f>E23</f>
        <v>Ing. Jakub Burý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107</v>
      </c>
      <c r="D61" s="139"/>
      <c r="E61" s="139"/>
      <c r="F61" s="139"/>
      <c r="G61" s="139"/>
      <c r="H61" s="139"/>
      <c r="I61" s="139"/>
      <c r="J61" s="140" t="s">
        <v>108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72</v>
      </c>
      <c r="D63" s="38"/>
      <c r="E63" s="38"/>
      <c r="F63" s="38"/>
      <c r="G63" s="38"/>
      <c r="H63" s="38"/>
      <c r="I63" s="38"/>
      <c r="J63" s="79">
        <f>J85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109</v>
      </c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127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9" t="str">
        <f>E7</f>
        <v>Základní škola Zachar Kroměříž</v>
      </c>
      <c r="F73" s="390"/>
      <c r="G73" s="390"/>
      <c r="H73" s="390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2:12" s="1" customFormat="1" ht="12" customHeight="1">
      <c r="B74" s="23"/>
      <c r="C74" s="31" t="s">
        <v>102</v>
      </c>
      <c r="D74" s="24"/>
      <c r="E74" s="24"/>
      <c r="F74" s="24"/>
      <c r="G74" s="24"/>
      <c r="H74" s="24"/>
      <c r="I74" s="24"/>
      <c r="J74" s="24"/>
      <c r="K74" s="24"/>
      <c r="L74" s="22"/>
    </row>
    <row r="75" spans="1:31" s="2" customFormat="1" ht="16.5" customHeight="1">
      <c r="A75" s="36"/>
      <c r="B75" s="37"/>
      <c r="C75" s="38"/>
      <c r="D75" s="38"/>
      <c r="E75" s="389" t="s">
        <v>103</v>
      </c>
      <c r="F75" s="391"/>
      <c r="G75" s="391"/>
      <c r="H75" s="391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104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8" t="str">
        <f>E11</f>
        <v>D.2.1 - Vybavení gastro</v>
      </c>
      <c r="F77" s="391"/>
      <c r="G77" s="391"/>
      <c r="H77" s="391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F14</f>
        <v xml:space="preserve"> </v>
      </c>
      <c r="G79" s="38"/>
      <c r="H79" s="38"/>
      <c r="I79" s="31" t="s">
        <v>23</v>
      </c>
      <c r="J79" s="61" t="str">
        <f>IF(J14="","",J14)</f>
        <v>5. 9. 2023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25</v>
      </c>
      <c r="D81" s="38"/>
      <c r="E81" s="38"/>
      <c r="F81" s="29" t="str">
        <f>E17</f>
        <v>Město Kroměříž</v>
      </c>
      <c r="G81" s="38"/>
      <c r="H81" s="38"/>
      <c r="I81" s="31" t="s">
        <v>32</v>
      </c>
      <c r="J81" s="34" t="str">
        <f>E23</f>
        <v>Ing. Jakub Burý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IF(E20="","",E20)</f>
        <v>Vyplň údaj</v>
      </c>
      <c r="G82" s="38"/>
      <c r="H82" s="38"/>
      <c r="I82" s="31" t="s">
        <v>36</v>
      </c>
      <c r="J82" s="34" t="str">
        <f>E26</f>
        <v xml:space="preserve"> 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3"/>
      <c r="B84" s="154"/>
      <c r="C84" s="155" t="s">
        <v>128</v>
      </c>
      <c r="D84" s="156" t="s">
        <v>59</v>
      </c>
      <c r="E84" s="156" t="s">
        <v>55</v>
      </c>
      <c r="F84" s="156" t="s">
        <v>56</v>
      </c>
      <c r="G84" s="156" t="s">
        <v>129</v>
      </c>
      <c r="H84" s="156" t="s">
        <v>130</v>
      </c>
      <c r="I84" s="156" t="s">
        <v>131</v>
      </c>
      <c r="J84" s="156" t="s">
        <v>108</v>
      </c>
      <c r="K84" s="157" t="s">
        <v>132</v>
      </c>
      <c r="L84" s="158"/>
      <c r="M84" s="70" t="s">
        <v>19</v>
      </c>
      <c r="N84" s="71" t="s">
        <v>44</v>
      </c>
      <c r="O84" s="71" t="s">
        <v>133</v>
      </c>
      <c r="P84" s="71" t="s">
        <v>134</v>
      </c>
      <c r="Q84" s="71" t="s">
        <v>135</v>
      </c>
      <c r="R84" s="71" t="s">
        <v>136</v>
      </c>
      <c r="S84" s="71" t="s">
        <v>137</v>
      </c>
      <c r="T84" s="72" t="s">
        <v>138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63" s="2" customFormat="1" ht="22.9" customHeight="1">
      <c r="A85" s="36"/>
      <c r="B85" s="37"/>
      <c r="C85" s="77" t="s">
        <v>139</v>
      </c>
      <c r="D85" s="38"/>
      <c r="E85" s="38"/>
      <c r="F85" s="38"/>
      <c r="G85" s="38"/>
      <c r="H85" s="38"/>
      <c r="I85" s="38"/>
      <c r="J85" s="159">
        <f>BK85</f>
        <v>0</v>
      </c>
      <c r="K85" s="38"/>
      <c r="L85" s="41"/>
      <c r="M85" s="73"/>
      <c r="N85" s="160"/>
      <c r="O85" s="74"/>
      <c r="P85" s="161">
        <f>SUM(P86:P105)</f>
        <v>0</v>
      </c>
      <c r="Q85" s="74"/>
      <c r="R85" s="161">
        <f>SUM(R86:R105)</f>
        <v>0</v>
      </c>
      <c r="S85" s="74"/>
      <c r="T85" s="162">
        <f>SUM(T86:T105)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109</v>
      </c>
      <c r="BK85" s="163">
        <f>SUM(BK86:BK105)</f>
        <v>0</v>
      </c>
    </row>
    <row r="86" spans="1:65" s="2" customFormat="1" ht="44.25" customHeight="1">
      <c r="A86" s="36"/>
      <c r="B86" s="37"/>
      <c r="C86" s="180" t="s">
        <v>81</v>
      </c>
      <c r="D86" s="180" t="s">
        <v>145</v>
      </c>
      <c r="E86" s="181" t="s">
        <v>1319</v>
      </c>
      <c r="F86" s="182" t="s">
        <v>1320</v>
      </c>
      <c r="G86" s="183" t="s">
        <v>796</v>
      </c>
      <c r="H86" s="184">
        <v>4</v>
      </c>
      <c r="I86" s="185"/>
      <c r="J86" s="186">
        <f aca="true" t="shared" si="0" ref="J86:J105">ROUND(I86*H86,2)</f>
        <v>0</v>
      </c>
      <c r="K86" s="182" t="s">
        <v>19</v>
      </c>
      <c r="L86" s="41"/>
      <c r="M86" s="187" t="s">
        <v>19</v>
      </c>
      <c r="N86" s="188" t="s">
        <v>45</v>
      </c>
      <c r="O86" s="66"/>
      <c r="P86" s="189">
        <f aca="true" t="shared" si="1" ref="P86:P105">O86*H86</f>
        <v>0</v>
      </c>
      <c r="Q86" s="189">
        <v>0</v>
      </c>
      <c r="R86" s="189">
        <f aca="true" t="shared" si="2" ref="R86:R105">Q86*H86</f>
        <v>0</v>
      </c>
      <c r="S86" s="189">
        <v>0</v>
      </c>
      <c r="T86" s="190">
        <f aca="true" t="shared" si="3" ref="T86:T105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150</v>
      </c>
      <c r="AT86" s="191" t="s">
        <v>145</v>
      </c>
      <c r="AU86" s="191" t="s">
        <v>74</v>
      </c>
      <c r="AY86" s="19" t="s">
        <v>142</v>
      </c>
      <c r="BE86" s="192">
        <f aca="true" t="shared" si="4" ref="BE86:BE105">IF(N86="základní",J86,0)</f>
        <v>0</v>
      </c>
      <c r="BF86" s="192">
        <f aca="true" t="shared" si="5" ref="BF86:BF105">IF(N86="snížená",J86,0)</f>
        <v>0</v>
      </c>
      <c r="BG86" s="192">
        <f aca="true" t="shared" si="6" ref="BG86:BG105">IF(N86="zákl. přenesená",J86,0)</f>
        <v>0</v>
      </c>
      <c r="BH86" s="192">
        <f aca="true" t="shared" si="7" ref="BH86:BH105">IF(N86="sníž. přenesená",J86,0)</f>
        <v>0</v>
      </c>
      <c r="BI86" s="192">
        <f aca="true" t="shared" si="8" ref="BI86:BI105">IF(N86="nulová",J86,0)</f>
        <v>0</v>
      </c>
      <c r="BJ86" s="19" t="s">
        <v>81</v>
      </c>
      <c r="BK86" s="192">
        <f aca="true" t="shared" si="9" ref="BK86:BK105">ROUND(I86*H86,2)</f>
        <v>0</v>
      </c>
      <c r="BL86" s="19" t="s">
        <v>150</v>
      </c>
      <c r="BM86" s="191" t="s">
        <v>83</v>
      </c>
    </row>
    <row r="87" spans="1:65" s="2" customFormat="1" ht="24.2" customHeight="1">
      <c r="A87" s="36"/>
      <c r="B87" s="37"/>
      <c r="C87" s="180" t="s">
        <v>83</v>
      </c>
      <c r="D87" s="180" t="s">
        <v>145</v>
      </c>
      <c r="E87" s="181" t="s">
        <v>1321</v>
      </c>
      <c r="F87" s="182" t="s">
        <v>1322</v>
      </c>
      <c r="G87" s="183" t="s">
        <v>796</v>
      </c>
      <c r="H87" s="184">
        <v>3</v>
      </c>
      <c r="I87" s="185"/>
      <c r="J87" s="186">
        <f t="shared" si="0"/>
        <v>0</v>
      </c>
      <c r="K87" s="182" t="s">
        <v>19</v>
      </c>
      <c r="L87" s="41"/>
      <c r="M87" s="187" t="s">
        <v>19</v>
      </c>
      <c r="N87" s="188" t="s">
        <v>45</v>
      </c>
      <c r="O87" s="66"/>
      <c r="P87" s="189">
        <f t="shared" si="1"/>
        <v>0</v>
      </c>
      <c r="Q87" s="189">
        <v>0</v>
      </c>
      <c r="R87" s="189">
        <f t="shared" si="2"/>
        <v>0</v>
      </c>
      <c r="S87" s="189">
        <v>0</v>
      </c>
      <c r="T87" s="190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1" t="s">
        <v>150</v>
      </c>
      <c r="AT87" s="191" t="s">
        <v>145</v>
      </c>
      <c r="AU87" s="191" t="s">
        <v>74</v>
      </c>
      <c r="AY87" s="19" t="s">
        <v>142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9" t="s">
        <v>81</v>
      </c>
      <c r="BK87" s="192">
        <f t="shared" si="9"/>
        <v>0</v>
      </c>
      <c r="BL87" s="19" t="s">
        <v>150</v>
      </c>
      <c r="BM87" s="191" t="s">
        <v>150</v>
      </c>
    </row>
    <row r="88" spans="1:65" s="2" customFormat="1" ht="37.9" customHeight="1">
      <c r="A88" s="36"/>
      <c r="B88" s="37"/>
      <c r="C88" s="180" t="s">
        <v>160</v>
      </c>
      <c r="D88" s="180" t="s">
        <v>145</v>
      </c>
      <c r="E88" s="181" t="s">
        <v>1323</v>
      </c>
      <c r="F88" s="182" t="s">
        <v>1324</v>
      </c>
      <c r="G88" s="183" t="s">
        <v>796</v>
      </c>
      <c r="H88" s="184">
        <v>1</v>
      </c>
      <c r="I88" s="185"/>
      <c r="J88" s="186">
        <f t="shared" si="0"/>
        <v>0</v>
      </c>
      <c r="K88" s="182" t="s">
        <v>19</v>
      </c>
      <c r="L88" s="41"/>
      <c r="M88" s="187" t="s">
        <v>19</v>
      </c>
      <c r="N88" s="188" t="s">
        <v>45</v>
      </c>
      <c r="O88" s="66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150</v>
      </c>
      <c r="AT88" s="191" t="s">
        <v>145</v>
      </c>
      <c r="AU88" s="191" t="s">
        <v>74</v>
      </c>
      <c r="AY88" s="19" t="s">
        <v>142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9" t="s">
        <v>81</v>
      </c>
      <c r="BK88" s="192">
        <f t="shared" si="9"/>
        <v>0</v>
      </c>
      <c r="BL88" s="19" t="s">
        <v>150</v>
      </c>
      <c r="BM88" s="191" t="s">
        <v>143</v>
      </c>
    </row>
    <row r="89" spans="1:65" s="2" customFormat="1" ht="21.75" customHeight="1">
      <c r="A89" s="36"/>
      <c r="B89" s="37"/>
      <c r="C89" s="180" t="s">
        <v>150</v>
      </c>
      <c r="D89" s="180" t="s">
        <v>145</v>
      </c>
      <c r="E89" s="181" t="s">
        <v>1325</v>
      </c>
      <c r="F89" s="182" t="s">
        <v>1326</v>
      </c>
      <c r="G89" s="183" t="s">
        <v>796</v>
      </c>
      <c r="H89" s="184">
        <v>1</v>
      </c>
      <c r="I89" s="185"/>
      <c r="J89" s="186">
        <f t="shared" si="0"/>
        <v>0</v>
      </c>
      <c r="K89" s="182" t="s">
        <v>19</v>
      </c>
      <c r="L89" s="41"/>
      <c r="M89" s="187" t="s">
        <v>19</v>
      </c>
      <c r="N89" s="188" t="s">
        <v>45</v>
      </c>
      <c r="O89" s="66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150</v>
      </c>
      <c r="AT89" s="191" t="s">
        <v>145</v>
      </c>
      <c r="AU89" s="191" t="s">
        <v>74</v>
      </c>
      <c r="AY89" s="19" t="s">
        <v>142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9" t="s">
        <v>81</v>
      </c>
      <c r="BK89" s="192">
        <f t="shared" si="9"/>
        <v>0</v>
      </c>
      <c r="BL89" s="19" t="s">
        <v>150</v>
      </c>
      <c r="BM89" s="191" t="s">
        <v>192</v>
      </c>
    </row>
    <row r="90" spans="1:65" s="2" customFormat="1" ht="24.2" customHeight="1">
      <c r="A90" s="36"/>
      <c r="B90" s="37"/>
      <c r="C90" s="180" t="s">
        <v>173</v>
      </c>
      <c r="D90" s="180" t="s">
        <v>145</v>
      </c>
      <c r="E90" s="181" t="s">
        <v>1327</v>
      </c>
      <c r="F90" s="182" t="s">
        <v>1328</v>
      </c>
      <c r="G90" s="183" t="s">
        <v>796</v>
      </c>
      <c r="H90" s="184">
        <v>1</v>
      </c>
      <c r="I90" s="185"/>
      <c r="J90" s="186">
        <f t="shared" si="0"/>
        <v>0</v>
      </c>
      <c r="K90" s="182" t="s">
        <v>19</v>
      </c>
      <c r="L90" s="41"/>
      <c r="M90" s="187" t="s">
        <v>19</v>
      </c>
      <c r="N90" s="188" t="s">
        <v>45</v>
      </c>
      <c r="O90" s="66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150</v>
      </c>
      <c r="AT90" s="191" t="s">
        <v>145</v>
      </c>
      <c r="AU90" s="191" t="s">
        <v>74</v>
      </c>
      <c r="AY90" s="19" t="s">
        <v>142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9" t="s">
        <v>81</v>
      </c>
      <c r="BK90" s="192">
        <f t="shared" si="9"/>
        <v>0</v>
      </c>
      <c r="BL90" s="19" t="s">
        <v>150</v>
      </c>
      <c r="BM90" s="191" t="s">
        <v>206</v>
      </c>
    </row>
    <row r="91" spans="1:65" s="2" customFormat="1" ht="33" customHeight="1">
      <c r="A91" s="36"/>
      <c r="B91" s="37"/>
      <c r="C91" s="180" t="s">
        <v>143</v>
      </c>
      <c r="D91" s="180" t="s">
        <v>145</v>
      </c>
      <c r="E91" s="181" t="s">
        <v>1329</v>
      </c>
      <c r="F91" s="182" t="s">
        <v>1330</v>
      </c>
      <c r="G91" s="183" t="s">
        <v>796</v>
      </c>
      <c r="H91" s="184">
        <v>1</v>
      </c>
      <c r="I91" s="185"/>
      <c r="J91" s="186">
        <f t="shared" si="0"/>
        <v>0</v>
      </c>
      <c r="K91" s="182" t="s">
        <v>19</v>
      </c>
      <c r="L91" s="41"/>
      <c r="M91" s="187" t="s">
        <v>19</v>
      </c>
      <c r="N91" s="188" t="s">
        <v>45</v>
      </c>
      <c r="O91" s="66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150</v>
      </c>
      <c r="AT91" s="191" t="s">
        <v>145</v>
      </c>
      <c r="AU91" s="191" t="s">
        <v>74</v>
      </c>
      <c r="AY91" s="19" t="s">
        <v>142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9" t="s">
        <v>81</v>
      </c>
      <c r="BK91" s="192">
        <f t="shared" si="9"/>
        <v>0</v>
      </c>
      <c r="BL91" s="19" t="s">
        <v>150</v>
      </c>
      <c r="BM91" s="191" t="s">
        <v>8</v>
      </c>
    </row>
    <row r="92" spans="1:65" s="2" customFormat="1" ht="24.2" customHeight="1">
      <c r="A92" s="36"/>
      <c r="B92" s="37"/>
      <c r="C92" s="180" t="s">
        <v>184</v>
      </c>
      <c r="D92" s="180" t="s">
        <v>145</v>
      </c>
      <c r="E92" s="181" t="s">
        <v>1331</v>
      </c>
      <c r="F92" s="182" t="s">
        <v>1332</v>
      </c>
      <c r="G92" s="183" t="s">
        <v>796</v>
      </c>
      <c r="H92" s="184">
        <v>1</v>
      </c>
      <c r="I92" s="185"/>
      <c r="J92" s="186">
        <f t="shared" si="0"/>
        <v>0</v>
      </c>
      <c r="K92" s="182" t="s">
        <v>19</v>
      </c>
      <c r="L92" s="41"/>
      <c r="M92" s="187" t="s">
        <v>19</v>
      </c>
      <c r="N92" s="188" t="s">
        <v>45</v>
      </c>
      <c r="O92" s="66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150</v>
      </c>
      <c r="AT92" s="191" t="s">
        <v>145</v>
      </c>
      <c r="AU92" s="191" t="s">
        <v>74</v>
      </c>
      <c r="AY92" s="19" t="s">
        <v>142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9" t="s">
        <v>81</v>
      </c>
      <c r="BK92" s="192">
        <f t="shared" si="9"/>
        <v>0</v>
      </c>
      <c r="BL92" s="19" t="s">
        <v>150</v>
      </c>
      <c r="BM92" s="191" t="s">
        <v>231</v>
      </c>
    </row>
    <row r="93" spans="1:65" s="2" customFormat="1" ht="44.25" customHeight="1">
      <c r="A93" s="36"/>
      <c r="B93" s="37"/>
      <c r="C93" s="180" t="s">
        <v>192</v>
      </c>
      <c r="D93" s="180" t="s">
        <v>145</v>
      </c>
      <c r="E93" s="181" t="s">
        <v>1333</v>
      </c>
      <c r="F93" s="182" t="s">
        <v>1334</v>
      </c>
      <c r="G93" s="183" t="s">
        <v>796</v>
      </c>
      <c r="H93" s="184">
        <v>1</v>
      </c>
      <c r="I93" s="185"/>
      <c r="J93" s="186">
        <f t="shared" si="0"/>
        <v>0</v>
      </c>
      <c r="K93" s="182" t="s">
        <v>19</v>
      </c>
      <c r="L93" s="41"/>
      <c r="M93" s="187" t="s">
        <v>19</v>
      </c>
      <c r="N93" s="188" t="s">
        <v>45</v>
      </c>
      <c r="O93" s="66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150</v>
      </c>
      <c r="AT93" s="191" t="s">
        <v>145</v>
      </c>
      <c r="AU93" s="191" t="s">
        <v>74</v>
      </c>
      <c r="AY93" s="19" t="s">
        <v>142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9" t="s">
        <v>81</v>
      </c>
      <c r="BK93" s="192">
        <f t="shared" si="9"/>
        <v>0</v>
      </c>
      <c r="BL93" s="19" t="s">
        <v>150</v>
      </c>
      <c r="BM93" s="191" t="s">
        <v>244</v>
      </c>
    </row>
    <row r="94" spans="1:65" s="2" customFormat="1" ht="44.25" customHeight="1">
      <c r="A94" s="36"/>
      <c r="B94" s="37"/>
      <c r="C94" s="180" t="s">
        <v>199</v>
      </c>
      <c r="D94" s="180" t="s">
        <v>145</v>
      </c>
      <c r="E94" s="181" t="s">
        <v>1335</v>
      </c>
      <c r="F94" s="182" t="s">
        <v>1336</v>
      </c>
      <c r="G94" s="183" t="s">
        <v>796</v>
      </c>
      <c r="H94" s="184">
        <v>1</v>
      </c>
      <c r="I94" s="185"/>
      <c r="J94" s="186">
        <f t="shared" si="0"/>
        <v>0</v>
      </c>
      <c r="K94" s="182" t="s">
        <v>19</v>
      </c>
      <c r="L94" s="41"/>
      <c r="M94" s="187" t="s">
        <v>19</v>
      </c>
      <c r="N94" s="188" t="s">
        <v>45</v>
      </c>
      <c r="O94" s="66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150</v>
      </c>
      <c r="AT94" s="191" t="s">
        <v>145</v>
      </c>
      <c r="AU94" s="191" t="s">
        <v>74</v>
      </c>
      <c r="AY94" s="19" t="s">
        <v>142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9" t="s">
        <v>81</v>
      </c>
      <c r="BK94" s="192">
        <f t="shared" si="9"/>
        <v>0</v>
      </c>
      <c r="BL94" s="19" t="s">
        <v>150</v>
      </c>
      <c r="BM94" s="191" t="s">
        <v>255</v>
      </c>
    </row>
    <row r="95" spans="1:65" s="2" customFormat="1" ht="33" customHeight="1">
      <c r="A95" s="36"/>
      <c r="B95" s="37"/>
      <c r="C95" s="180" t="s">
        <v>206</v>
      </c>
      <c r="D95" s="180" t="s">
        <v>145</v>
      </c>
      <c r="E95" s="181" t="s">
        <v>1337</v>
      </c>
      <c r="F95" s="182" t="s">
        <v>1338</v>
      </c>
      <c r="G95" s="183" t="s">
        <v>796</v>
      </c>
      <c r="H95" s="184">
        <v>2</v>
      </c>
      <c r="I95" s="185"/>
      <c r="J95" s="186">
        <f t="shared" si="0"/>
        <v>0</v>
      </c>
      <c r="K95" s="182" t="s">
        <v>19</v>
      </c>
      <c r="L95" s="41"/>
      <c r="M95" s="187" t="s">
        <v>19</v>
      </c>
      <c r="N95" s="188" t="s">
        <v>45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150</v>
      </c>
      <c r="AT95" s="191" t="s">
        <v>145</v>
      </c>
      <c r="AU95" s="191" t="s">
        <v>74</v>
      </c>
      <c r="AY95" s="19" t="s">
        <v>142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81</v>
      </c>
      <c r="BK95" s="192">
        <f t="shared" si="9"/>
        <v>0</v>
      </c>
      <c r="BL95" s="19" t="s">
        <v>150</v>
      </c>
      <c r="BM95" s="191" t="s">
        <v>272</v>
      </c>
    </row>
    <row r="96" spans="1:65" s="2" customFormat="1" ht="37.9" customHeight="1">
      <c r="A96" s="36"/>
      <c r="B96" s="37"/>
      <c r="C96" s="180" t="s">
        <v>211</v>
      </c>
      <c r="D96" s="180" t="s">
        <v>145</v>
      </c>
      <c r="E96" s="181" t="s">
        <v>1339</v>
      </c>
      <c r="F96" s="182" t="s">
        <v>1340</v>
      </c>
      <c r="G96" s="183" t="s">
        <v>796</v>
      </c>
      <c r="H96" s="184">
        <v>2</v>
      </c>
      <c r="I96" s="185"/>
      <c r="J96" s="186">
        <f t="shared" si="0"/>
        <v>0</v>
      </c>
      <c r="K96" s="182" t="s">
        <v>19</v>
      </c>
      <c r="L96" s="41"/>
      <c r="M96" s="187" t="s">
        <v>19</v>
      </c>
      <c r="N96" s="188" t="s">
        <v>45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150</v>
      </c>
      <c r="AT96" s="191" t="s">
        <v>145</v>
      </c>
      <c r="AU96" s="191" t="s">
        <v>74</v>
      </c>
      <c r="AY96" s="19" t="s">
        <v>142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81</v>
      </c>
      <c r="BK96" s="192">
        <f t="shared" si="9"/>
        <v>0</v>
      </c>
      <c r="BL96" s="19" t="s">
        <v>150</v>
      </c>
      <c r="BM96" s="191" t="s">
        <v>282</v>
      </c>
    </row>
    <row r="97" spans="1:65" s="2" customFormat="1" ht="24.2" customHeight="1">
      <c r="A97" s="36"/>
      <c r="B97" s="37"/>
      <c r="C97" s="180" t="s">
        <v>8</v>
      </c>
      <c r="D97" s="180" t="s">
        <v>145</v>
      </c>
      <c r="E97" s="181" t="s">
        <v>1341</v>
      </c>
      <c r="F97" s="182" t="s">
        <v>1342</v>
      </c>
      <c r="G97" s="183" t="s">
        <v>796</v>
      </c>
      <c r="H97" s="184">
        <v>7</v>
      </c>
      <c r="I97" s="185"/>
      <c r="J97" s="186">
        <f t="shared" si="0"/>
        <v>0</v>
      </c>
      <c r="K97" s="182" t="s">
        <v>19</v>
      </c>
      <c r="L97" s="41"/>
      <c r="M97" s="187" t="s">
        <v>19</v>
      </c>
      <c r="N97" s="188" t="s">
        <v>45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150</v>
      </c>
      <c r="AT97" s="191" t="s">
        <v>145</v>
      </c>
      <c r="AU97" s="191" t="s">
        <v>74</v>
      </c>
      <c r="AY97" s="19" t="s">
        <v>142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81</v>
      </c>
      <c r="BK97" s="192">
        <f t="shared" si="9"/>
        <v>0</v>
      </c>
      <c r="BL97" s="19" t="s">
        <v>150</v>
      </c>
      <c r="BM97" s="191" t="s">
        <v>298</v>
      </c>
    </row>
    <row r="98" spans="1:65" s="2" customFormat="1" ht="16.5" customHeight="1">
      <c r="A98" s="36"/>
      <c r="B98" s="37"/>
      <c r="C98" s="180" t="s">
        <v>225</v>
      </c>
      <c r="D98" s="180" t="s">
        <v>145</v>
      </c>
      <c r="E98" s="181" t="s">
        <v>1343</v>
      </c>
      <c r="F98" s="182" t="s">
        <v>1344</v>
      </c>
      <c r="G98" s="183" t="s">
        <v>796</v>
      </c>
      <c r="H98" s="184">
        <v>3</v>
      </c>
      <c r="I98" s="185"/>
      <c r="J98" s="186">
        <f t="shared" si="0"/>
        <v>0</v>
      </c>
      <c r="K98" s="182" t="s">
        <v>19</v>
      </c>
      <c r="L98" s="41"/>
      <c r="M98" s="187" t="s">
        <v>19</v>
      </c>
      <c r="N98" s="188" t="s">
        <v>45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150</v>
      </c>
      <c r="AT98" s="191" t="s">
        <v>145</v>
      </c>
      <c r="AU98" s="191" t="s">
        <v>74</v>
      </c>
      <c r="AY98" s="19" t="s">
        <v>142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81</v>
      </c>
      <c r="BK98" s="192">
        <f t="shared" si="9"/>
        <v>0</v>
      </c>
      <c r="BL98" s="19" t="s">
        <v>150</v>
      </c>
      <c r="BM98" s="191" t="s">
        <v>309</v>
      </c>
    </row>
    <row r="99" spans="1:65" s="2" customFormat="1" ht="16.5" customHeight="1">
      <c r="A99" s="36"/>
      <c r="B99" s="37"/>
      <c r="C99" s="180" t="s">
        <v>231</v>
      </c>
      <c r="D99" s="180" t="s">
        <v>145</v>
      </c>
      <c r="E99" s="181" t="s">
        <v>1345</v>
      </c>
      <c r="F99" s="182" t="s">
        <v>1346</v>
      </c>
      <c r="G99" s="183" t="s">
        <v>796</v>
      </c>
      <c r="H99" s="184">
        <v>1</v>
      </c>
      <c r="I99" s="185"/>
      <c r="J99" s="186">
        <f t="shared" si="0"/>
        <v>0</v>
      </c>
      <c r="K99" s="182" t="s">
        <v>19</v>
      </c>
      <c r="L99" s="41"/>
      <c r="M99" s="187" t="s">
        <v>19</v>
      </c>
      <c r="N99" s="188" t="s">
        <v>45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150</v>
      </c>
      <c r="AT99" s="191" t="s">
        <v>145</v>
      </c>
      <c r="AU99" s="191" t="s">
        <v>74</v>
      </c>
      <c r="AY99" s="19" t="s">
        <v>142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81</v>
      </c>
      <c r="BK99" s="192">
        <f t="shared" si="9"/>
        <v>0</v>
      </c>
      <c r="BL99" s="19" t="s">
        <v>150</v>
      </c>
      <c r="BM99" s="191" t="s">
        <v>326</v>
      </c>
    </row>
    <row r="100" spans="1:65" s="2" customFormat="1" ht="24.2" customHeight="1">
      <c r="A100" s="36"/>
      <c r="B100" s="37"/>
      <c r="C100" s="180" t="s">
        <v>237</v>
      </c>
      <c r="D100" s="180" t="s">
        <v>145</v>
      </c>
      <c r="E100" s="181" t="s">
        <v>1347</v>
      </c>
      <c r="F100" s="182" t="s">
        <v>1348</v>
      </c>
      <c r="G100" s="183" t="s">
        <v>796</v>
      </c>
      <c r="H100" s="184">
        <v>1</v>
      </c>
      <c r="I100" s="185"/>
      <c r="J100" s="186">
        <f t="shared" si="0"/>
        <v>0</v>
      </c>
      <c r="K100" s="182" t="s">
        <v>19</v>
      </c>
      <c r="L100" s="41"/>
      <c r="M100" s="187" t="s">
        <v>19</v>
      </c>
      <c r="N100" s="188" t="s">
        <v>45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150</v>
      </c>
      <c r="AT100" s="191" t="s">
        <v>145</v>
      </c>
      <c r="AU100" s="191" t="s">
        <v>74</v>
      </c>
      <c r="AY100" s="19" t="s">
        <v>142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81</v>
      </c>
      <c r="BK100" s="192">
        <f t="shared" si="9"/>
        <v>0</v>
      </c>
      <c r="BL100" s="19" t="s">
        <v>150</v>
      </c>
      <c r="BM100" s="191" t="s">
        <v>337</v>
      </c>
    </row>
    <row r="101" spans="1:65" s="2" customFormat="1" ht="24.2" customHeight="1">
      <c r="A101" s="36"/>
      <c r="B101" s="37"/>
      <c r="C101" s="180" t="s">
        <v>244</v>
      </c>
      <c r="D101" s="180" t="s">
        <v>145</v>
      </c>
      <c r="E101" s="181" t="s">
        <v>1349</v>
      </c>
      <c r="F101" s="182" t="s">
        <v>1350</v>
      </c>
      <c r="G101" s="183" t="s">
        <v>796</v>
      </c>
      <c r="H101" s="184">
        <v>1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45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150</v>
      </c>
      <c r="AT101" s="191" t="s">
        <v>145</v>
      </c>
      <c r="AU101" s="191" t="s">
        <v>74</v>
      </c>
      <c r="AY101" s="19" t="s">
        <v>142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81</v>
      </c>
      <c r="BK101" s="192">
        <f t="shared" si="9"/>
        <v>0</v>
      </c>
      <c r="BL101" s="19" t="s">
        <v>150</v>
      </c>
      <c r="BM101" s="191" t="s">
        <v>307</v>
      </c>
    </row>
    <row r="102" spans="1:65" s="2" customFormat="1" ht="16.5" customHeight="1">
      <c r="A102" s="36"/>
      <c r="B102" s="37"/>
      <c r="C102" s="180" t="s">
        <v>250</v>
      </c>
      <c r="D102" s="180" t="s">
        <v>145</v>
      </c>
      <c r="E102" s="181" t="s">
        <v>1351</v>
      </c>
      <c r="F102" s="182" t="s">
        <v>1352</v>
      </c>
      <c r="G102" s="183" t="s">
        <v>796</v>
      </c>
      <c r="H102" s="184">
        <v>1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45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150</v>
      </c>
      <c r="AT102" s="191" t="s">
        <v>145</v>
      </c>
      <c r="AU102" s="191" t="s">
        <v>74</v>
      </c>
      <c r="AY102" s="19" t="s">
        <v>142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81</v>
      </c>
      <c r="BK102" s="192">
        <f t="shared" si="9"/>
        <v>0</v>
      </c>
      <c r="BL102" s="19" t="s">
        <v>150</v>
      </c>
      <c r="BM102" s="191" t="s">
        <v>362</v>
      </c>
    </row>
    <row r="103" spans="1:65" s="2" customFormat="1" ht="24.2" customHeight="1">
      <c r="A103" s="36"/>
      <c r="B103" s="37"/>
      <c r="C103" s="180" t="s">
        <v>255</v>
      </c>
      <c r="D103" s="180" t="s">
        <v>145</v>
      </c>
      <c r="E103" s="181" t="s">
        <v>1353</v>
      </c>
      <c r="F103" s="182" t="s">
        <v>1354</v>
      </c>
      <c r="G103" s="183" t="s">
        <v>796</v>
      </c>
      <c r="H103" s="184">
        <v>1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45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150</v>
      </c>
      <c r="AT103" s="191" t="s">
        <v>145</v>
      </c>
      <c r="AU103" s="191" t="s">
        <v>74</v>
      </c>
      <c r="AY103" s="19" t="s">
        <v>142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81</v>
      </c>
      <c r="BK103" s="192">
        <f t="shared" si="9"/>
        <v>0</v>
      </c>
      <c r="BL103" s="19" t="s">
        <v>150</v>
      </c>
      <c r="BM103" s="191" t="s">
        <v>375</v>
      </c>
    </row>
    <row r="104" spans="1:65" s="2" customFormat="1" ht="21.75" customHeight="1">
      <c r="A104" s="36"/>
      <c r="B104" s="37"/>
      <c r="C104" s="180" t="s">
        <v>266</v>
      </c>
      <c r="D104" s="180" t="s">
        <v>145</v>
      </c>
      <c r="E104" s="181" t="s">
        <v>1355</v>
      </c>
      <c r="F104" s="182" t="s">
        <v>1356</v>
      </c>
      <c r="G104" s="183" t="s">
        <v>918</v>
      </c>
      <c r="H104" s="184">
        <v>1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45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150</v>
      </c>
      <c r="AT104" s="191" t="s">
        <v>145</v>
      </c>
      <c r="AU104" s="191" t="s">
        <v>74</v>
      </c>
      <c r="AY104" s="19" t="s">
        <v>142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81</v>
      </c>
      <c r="BK104" s="192">
        <f t="shared" si="9"/>
        <v>0</v>
      </c>
      <c r="BL104" s="19" t="s">
        <v>150</v>
      </c>
      <c r="BM104" s="191" t="s">
        <v>389</v>
      </c>
    </row>
    <row r="105" spans="1:65" s="2" customFormat="1" ht="24.2" customHeight="1">
      <c r="A105" s="36"/>
      <c r="B105" s="37"/>
      <c r="C105" s="180" t="s">
        <v>272</v>
      </c>
      <c r="D105" s="180" t="s">
        <v>145</v>
      </c>
      <c r="E105" s="181" t="s">
        <v>1357</v>
      </c>
      <c r="F105" s="182" t="s">
        <v>1358</v>
      </c>
      <c r="G105" s="183" t="s">
        <v>918</v>
      </c>
      <c r="H105" s="184">
        <v>1</v>
      </c>
      <c r="I105" s="185"/>
      <c r="J105" s="186">
        <f t="shared" si="0"/>
        <v>0</v>
      </c>
      <c r="K105" s="182" t="s">
        <v>19</v>
      </c>
      <c r="L105" s="41"/>
      <c r="M105" s="247" t="s">
        <v>19</v>
      </c>
      <c r="N105" s="248" t="s">
        <v>45</v>
      </c>
      <c r="O105" s="244"/>
      <c r="P105" s="249">
        <f t="shared" si="1"/>
        <v>0</v>
      </c>
      <c r="Q105" s="249">
        <v>0</v>
      </c>
      <c r="R105" s="249">
        <f t="shared" si="2"/>
        <v>0</v>
      </c>
      <c r="S105" s="249">
        <v>0</v>
      </c>
      <c r="T105" s="25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150</v>
      </c>
      <c r="AT105" s="191" t="s">
        <v>145</v>
      </c>
      <c r="AU105" s="191" t="s">
        <v>74</v>
      </c>
      <c r="AY105" s="19" t="s">
        <v>142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81</v>
      </c>
      <c r="BK105" s="192">
        <f t="shared" si="9"/>
        <v>0</v>
      </c>
      <c r="BL105" s="19" t="s">
        <v>150</v>
      </c>
      <c r="BM105" s="191" t="s">
        <v>400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amB2CvLMMMD8k5fUQsom1WQm3olMaSe7EvQZ0TfrBfbkyitRWGIQmIlh1XeQCZ01tHCV/r78qTjxEXZn0+/eyw==" saltValue="y1w6YzxAfsiR3OoZQaLsbdC83K4WUSWSNJo14qpq6iVr8P/oewgkMJf/VpGknJi0amU4HkLyHGpzHfsQeTgJVA==" spinCount="100000" sheet="1" objects="1" scenarios="1" formatColumns="0" formatRows="0" autoFilter="0"/>
  <autoFilter ref="C84:K105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100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2" t="str">
        <f>'Rekapitulace stavby'!K6</f>
        <v>Základní škola Zachar Kroměříž</v>
      </c>
      <c r="F7" s="383"/>
      <c r="G7" s="383"/>
      <c r="H7" s="383"/>
      <c r="L7" s="22"/>
    </row>
    <row r="8" spans="1:31" s="2" customFormat="1" ht="12" customHeight="1">
      <c r="A8" s="36"/>
      <c r="B8" s="41"/>
      <c r="C8" s="36"/>
      <c r="D8" s="114" t="s">
        <v>102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5" t="s">
        <v>1359</v>
      </c>
      <c r="F9" s="384"/>
      <c r="G9" s="384"/>
      <c r="H9" s="38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5. 9. 2023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27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4" t="s">
        <v>29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30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6" t="str">
        <f>'Rekapitulace stavby'!E14</f>
        <v>Vyplň údaj</v>
      </c>
      <c r="F18" s="387"/>
      <c r="G18" s="387"/>
      <c r="H18" s="387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32</v>
      </c>
      <c r="E20" s="36"/>
      <c r="F20" s="36"/>
      <c r="G20" s="36"/>
      <c r="H20" s="36"/>
      <c r="I20" s="114" t="s">
        <v>26</v>
      </c>
      <c r="J20" s="105" t="s">
        <v>33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34</v>
      </c>
      <c r="F21" s="36"/>
      <c r="G21" s="36"/>
      <c r="H21" s="36"/>
      <c r="I21" s="114" t="s">
        <v>29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36</v>
      </c>
      <c r="E23" s="36"/>
      <c r="F23" s="36"/>
      <c r="G23" s="36"/>
      <c r="H23" s="36"/>
      <c r="I23" s="114" t="s">
        <v>26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29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38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88" t="s">
        <v>19</v>
      </c>
      <c r="F27" s="388"/>
      <c r="G27" s="388"/>
      <c r="H27" s="388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40</v>
      </c>
      <c r="E30" s="36"/>
      <c r="F30" s="36"/>
      <c r="G30" s="36"/>
      <c r="H30" s="36"/>
      <c r="I30" s="36"/>
      <c r="J30" s="122">
        <f>ROUND(J85,2)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42</v>
      </c>
      <c r="G32" s="36"/>
      <c r="H32" s="36"/>
      <c r="I32" s="123" t="s">
        <v>41</v>
      </c>
      <c r="J32" s="123" t="s">
        <v>43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44</v>
      </c>
      <c r="E33" s="114" t="s">
        <v>45</v>
      </c>
      <c r="F33" s="125">
        <f>ROUND((SUM(BE85:BE102)),2)</f>
        <v>0</v>
      </c>
      <c r="G33" s="36"/>
      <c r="H33" s="36"/>
      <c r="I33" s="126">
        <v>0.21</v>
      </c>
      <c r="J33" s="125">
        <f>ROUND(((SUM(BE85:BE102))*I33),2)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46</v>
      </c>
      <c r="F34" s="125">
        <f>ROUND((SUM(BF85:BF102)),2)</f>
        <v>0</v>
      </c>
      <c r="G34" s="36"/>
      <c r="H34" s="36"/>
      <c r="I34" s="126">
        <v>0.12</v>
      </c>
      <c r="J34" s="125">
        <f>ROUND(((SUM(BF85:BF102))*I34),2)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47</v>
      </c>
      <c r="F35" s="125">
        <f>ROUND((SUM(BG85:BG102)),2)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48</v>
      </c>
      <c r="F36" s="125">
        <f>ROUND((SUM(BH85:BH102)),2)</f>
        <v>0</v>
      </c>
      <c r="G36" s="36"/>
      <c r="H36" s="36"/>
      <c r="I36" s="126">
        <v>0.12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49</v>
      </c>
      <c r="F37" s="125">
        <f>ROUND((SUM(BI85:BI102)),2)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50</v>
      </c>
      <c r="E39" s="129"/>
      <c r="F39" s="129"/>
      <c r="G39" s="130" t="s">
        <v>51</v>
      </c>
      <c r="H39" s="131" t="s">
        <v>52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106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9" t="str">
        <f>E7</f>
        <v>Základní škola Zachar Kroměříž</v>
      </c>
      <c r="F48" s="390"/>
      <c r="G48" s="390"/>
      <c r="H48" s="390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VON - Vedlejší a ostatní náklady</v>
      </c>
      <c r="F50" s="391"/>
      <c r="G50" s="391"/>
      <c r="H50" s="391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ZŠ Zachar Kroměříž</v>
      </c>
      <c r="G52" s="38"/>
      <c r="H52" s="38"/>
      <c r="I52" s="31" t="s">
        <v>23</v>
      </c>
      <c r="J52" s="61" t="str">
        <f>IF(J12="","",J12)</f>
        <v>5. 9. 2023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Město Kroměříž</v>
      </c>
      <c r="G54" s="38"/>
      <c r="H54" s="38"/>
      <c r="I54" s="31" t="s">
        <v>32</v>
      </c>
      <c r="J54" s="34" t="str">
        <f>E21</f>
        <v>Ing. Jakub Burý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107</v>
      </c>
      <c r="D57" s="139"/>
      <c r="E57" s="139"/>
      <c r="F57" s="139"/>
      <c r="G57" s="139"/>
      <c r="H57" s="139"/>
      <c r="I57" s="139"/>
      <c r="J57" s="140" t="s">
        <v>108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109</v>
      </c>
    </row>
    <row r="60" spans="2:12" s="9" customFormat="1" ht="24.95" customHeight="1">
      <c r="B60" s="142"/>
      <c r="C60" s="143"/>
      <c r="D60" s="144" t="s">
        <v>1360</v>
      </c>
      <c r="E60" s="145"/>
      <c r="F60" s="145"/>
      <c r="G60" s="145"/>
      <c r="H60" s="145"/>
      <c r="I60" s="145"/>
      <c r="J60" s="146">
        <f>J86</f>
        <v>0</v>
      </c>
      <c r="K60" s="143"/>
      <c r="L60" s="147"/>
    </row>
    <row r="61" spans="2:12" s="10" customFormat="1" ht="19.9" customHeight="1">
      <c r="B61" s="148"/>
      <c r="C61" s="99"/>
      <c r="D61" s="149" t="s">
        <v>1361</v>
      </c>
      <c r="E61" s="150"/>
      <c r="F61" s="150"/>
      <c r="G61" s="150"/>
      <c r="H61" s="150"/>
      <c r="I61" s="150"/>
      <c r="J61" s="151">
        <f>J87</f>
        <v>0</v>
      </c>
      <c r="K61" s="99"/>
      <c r="L61" s="152"/>
    </row>
    <row r="62" spans="2:12" s="10" customFormat="1" ht="19.9" customHeight="1">
      <c r="B62" s="148"/>
      <c r="C62" s="99"/>
      <c r="D62" s="149" t="s">
        <v>1362</v>
      </c>
      <c r="E62" s="150"/>
      <c r="F62" s="150"/>
      <c r="G62" s="150"/>
      <c r="H62" s="150"/>
      <c r="I62" s="150"/>
      <c r="J62" s="151">
        <f>J91</f>
        <v>0</v>
      </c>
      <c r="K62" s="99"/>
      <c r="L62" s="152"/>
    </row>
    <row r="63" spans="2:12" s="10" customFormat="1" ht="19.9" customHeight="1">
      <c r="B63" s="148"/>
      <c r="C63" s="99"/>
      <c r="D63" s="149" t="s">
        <v>1363</v>
      </c>
      <c r="E63" s="150"/>
      <c r="F63" s="150"/>
      <c r="G63" s="150"/>
      <c r="H63" s="150"/>
      <c r="I63" s="150"/>
      <c r="J63" s="151">
        <f>J94</f>
        <v>0</v>
      </c>
      <c r="K63" s="99"/>
      <c r="L63" s="152"/>
    </row>
    <row r="64" spans="2:12" s="10" customFormat="1" ht="19.9" customHeight="1">
      <c r="B64" s="148"/>
      <c r="C64" s="99"/>
      <c r="D64" s="149" t="s">
        <v>1364</v>
      </c>
      <c r="E64" s="150"/>
      <c r="F64" s="150"/>
      <c r="G64" s="150"/>
      <c r="H64" s="150"/>
      <c r="I64" s="150"/>
      <c r="J64" s="151">
        <f>J97</f>
        <v>0</v>
      </c>
      <c r="K64" s="99"/>
      <c r="L64" s="152"/>
    </row>
    <row r="65" spans="2:12" s="10" customFormat="1" ht="19.9" customHeight="1">
      <c r="B65" s="148"/>
      <c r="C65" s="99"/>
      <c r="D65" s="149" t="s">
        <v>1365</v>
      </c>
      <c r="E65" s="150"/>
      <c r="F65" s="150"/>
      <c r="G65" s="150"/>
      <c r="H65" s="150"/>
      <c r="I65" s="150"/>
      <c r="J65" s="151">
        <f>J100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127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9" t="str">
        <f>E7</f>
        <v>Základní škola Zachar Kroměříž</v>
      </c>
      <c r="F75" s="390"/>
      <c r="G75" s="390"/>
      <c r="H75" s="390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102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8" t="str">
        <f>E9</f>
        <v>VON - Vedlejší a ostatní náklady</v>
      </c>
      <c r="F77" s="391"/>
      <c r="G77" s="391"/>
      <c r="H77" s="391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ZŠ Zachar Kroměříž</v>
      </c>
      <c r="G79" s="38"/>
      <c r="H79" s="38"/>
      <c r="I79" s="31" t="s">
        <v>23</v>
      </c>
      <c r="J79" s="61" t="str">
        <f>IF(J12="","",J12)</f>
        <v>5. 9. 2023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25</v>
      </c>
      <c r="D81" s="38"/>
      <c r="E81" s="38"/>
      <c r="F81" s="29" t="str">
        <f>E15</f>
        <v>Město Kroměříž</v>
      </c>
      <c r="G81" s="38"/>
      <c r="H81" s="38"/>
      <c r="I81" s="31" t="s">
        <v>32</v>
      </c>
      <c r="J81" s="34" t="str">
        <f>E21</f>
        <v>Ing. Jakub Burý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 xml:space="preserve"> 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3"/>
      <c r="B84" s="154"/>
      <c r="C84" s="155" t="s">
        <v>128</v>
      </c>
      <c r="D84" s="156" t="s">
        <v>59</v>
      </c>
      <c r="E84" s="156" t="s">
        <v>55</v>
      </c>
      <c r="F84" s="156" t="s">
        <v>56</v>
      </c>
      <c r="G84" s="156" t="s">
        <v>129</v>
      </c>
      <c r="H84" s="156" t="s">
        <v>130</v>
      </c>
      <c r="I84" s="156" t="s">
        <v>131</v>
      </c>
      <c r="J84" s="156" t="s">
        <v>108</v>
      </c>
      <c r="K84" s="157" t="s">
        <v>132</v>
      </c>
      <c r="L84" s="158"/>
      <c r="M84" s="70" t="s">
        <v>19</v>
      </c>
      <c r="N84" s="71" t="s">
        <v>44</v>
      </c>
      <c r="O84" s="71" t="s">
        <v>133</v>
      </c>
      <c r="P84" s="71" t="s">
        <v>134</v>
      </c>
      <c r="Q84" s="71" t="s">
        <v>135</v>
      </c>
      <c r="R84" s="71" t="s">
        <v>136</v>
      </c>
      <c r="S84" s="71" t="s">
        <v>137</v>
      </c>
      <c r="T84" s="72" t="s">
        <v>138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63" s="2" customFormat="1" ht="22.9" customHeight="1">
      <c r="A85" s="36"/>
      <c r="B85" s="37"/>
      <c r="C85" s="77" t="s">
        <v>139</v>
      </c>
      <c r="D85" s="38"/>
      <c r="E85" s="38"/>
      <c r="F85" s="38"/>
      <c r="G85" s="38"/>
      <c r="H85" s="38"/>
      <c r="I85" s="38"/>
      <c r="J85" s="159">
        <f>BK85</f>
        <v>0</v>
      </c>
      <c r="K85" s="38"/>
      <c r="L85" s="41"/>
      <c r="M85" s="73"/>
      <c r="N85" s="160"/>
      <c r="O85" s="74"/>
      <c r="P85" s="161">
        <f>P86</f>
        <v>0</v>
      </c>
      <c r="Q85" s="74"/>
      <c r="R85" s="161">
        <f>R86</f>
        <v>0</v>
      </c>
      <c r="S85" s="74"/>
      <c r="T85" s="162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109</v>
      </c>
      <c r="BK85" s="163">
        <f>BK86</f>
        <v>0</v>
      </c>
    </row>
    <row r="86" spans="2:63" s="12" customFormat="1" ht="25.9" customHeight="1">
      <c r="B86" s="164"/>
      <c r="C86" s="165"/>
      <c r="D86" s="166" t="s">
        <v>73</v>
      </c>
      <c r="E86" s="167" t="s">
        <v>1366</v>
      </c>
      <c r="F86" s="167" t="s">
        <v>1367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P87+P91+P94+P97+P100</f>
        <v>0</v>
      </c>
      <c r="Q86" s="172"/>
      <c r="R86" s="173">
        <f>R87+R91+R94+R97+R100</f>
        <v>0</v>
      </c>
      <c r="S86" s="172"/>
      <c r="T86" s="174">
        <f>T87+T91+T94+T97+T100</f>
        <v>0</v>
      </c>
      <c r="AR86" s="175" t="s">
        <v>173</v>
      </c>
      <c r="AT86" s="176" t="s">
        <v>73</v>
      </c>
      <c r="AU86" s="176" t="s">
        <v>74</v>
      </c>
      <c r="AY86" s="175" t="s">
        <v>142</v>
      </c>
      <c r="BK86" s="177">
        <f>BK87+BK91+BK94+BK97+BK100</f>
        <v>0</v>
      </c>
    </row>
    <row r="87" spans="2:63" s="12" customFormat="1" ht="22.9" customHeight="1">
      <c r="B87" s="164"/>
      <c r="C87" s="165"/>
      <c r="D87" s="166" t="s">
        <v>73</v>
      </c>
      <c r="E87" s="178" t="s">
        <v>1368</v>
      </c>
      <c r="F87" s="178" t="s">
        <v>1369</v>
      </c>
      <c r="G87" s="165"/>
      <c r="H87" s="165"/>
      <c r="I87" s="168"/>
      <c r="J87" s="179">
        <f>BK87</f>
        <v>0</v>
      </c>
      <c r="K87" s="165"/>
      <c r="L87" s="170"/>
      <c r="M87" s="171"/>
      <c r="N87" s="172"/>
      <c r="O87" s="172"/>
      <c r="P87" s="173">
        <f>SUM(P88:P90)</f>
        <v>0</v>
      </c>
      <c r="Q87" s="172"/>
      <c r="R87" s="173">
        <f>SUM(R88:R90)</f>
        <v>0</v>
      </c>
      <c r="S87" s="172"/>
      <c r="T87" s="174">
        <f>SUM(T88:T90)</f>
        <v>0</v>
      </c>
      <c r="AR87" s="175" t="s">
        <v>173</v>
      </c>
      <c r="AT87" s="176" t="s">
        <v>73</v>
      </c>
      <c r="AU87" s="176" t="s">
        <v>81</v>
      </c>
      <c r="AY87" s="175" t="s">
        <v>142</v>
      </c>
      <c r="BK87" s="177">
        <f>SUM(BK88:BK90)</f>
        <v>0</v>
      </c>
    </row>
    <row r="88" spans="1:65" s="2" customFormat="1" ht="16.5" customHeight="1">
      <c r="A88" s="36"/>
      <c r="B88" s="37"/>
      <c r="C88" s="180" t="s">
        <v>81</v>
      </c>
      <c r="D88" s="180" t="s">
        <v>145</v>
      </c>
      <c r="E88" s="181" t="s">
        <v>1370</v>
      </c>
      <c r="F88" s="182" t="s">
        <v>1371</v>
      </c>
      <c r="G88" s="183" t="s">
        <v>1372</v>
      </c>
      <c r="H88" s="184">
        <v>1</v>
      </c>
      <c r="I88" s="185"/>
      <c r="J88" s="186">
        <f>ROUND(I88*H88,2)</f>
        <v>0</v>
      </c>
      <c r="K88" s="182" t="s">
        <v>149</v>
      </c>
      <c r="L88" s="41"/>
      <c r="M88" s="187" t="s">
        <v>19</v>
      </c>
      <c r="N88" s="188" t="s">
        <v>45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1373</v>
      </c>
      <c r="AT88" s="191" t="s">
        <v>145</v>
      </c>
      <c r="AU88" s="191" t="s">
        <v>83</v>
      </c>
      <c r="AY88" s="19" t="s">
        <v>142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81</v>
      </c>
      <c r="BK88" s="192">
        <f>ROUND(I88*H88,2)</f>
        <v>0</v>
      </c>
      <c r="BL88" s="19" t="s">
        <v>1373</v>
      </c>
      <c r="BM88" s="191" t="s">
        <v>1374</v>
      </c>
    </row>
    <row r="89" spans="1:47" s="2" customFormat="1" ht="11.25">
      <c r="A89" s="36"/>
      <c r="B89" s="37"/>
      <c r="C89" s="38"/>
      <c r="D89" s="193" t="s">
        <v>152</v>
      </c>
      <c r="E89" s="38"/>
      <c r="F89" s="194" t="s">
        <v>1375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152</v>
      </c>
      <c r="AU89" s="19" t="s">
        <v>83</v>
      </c>
    </row>
    <row r="90" spans="1:47" s="2" customFormat="1" ht="29.25">
      <c r="A90" s="36"/>
      <c r="B90" s="37"/>
      <c r="C90" s="38"/>
      <c r="D90" s="200" t="s">
        <v>1101</v>
      </c>
      <c r="E90" s="38"/>
      <c r="F90" s="246" t="s">
        <v>1376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1101</v>
      </c>
      <c r="AU90" s="19" t="s">
        <v>83</v>
      </c>
    </row>
    <row r="91" spans="2:63" s="12" customFormat="1" ht="22.9" customHeight="1">
      <c r="B91" s="164"/>
      <c r="C91" s="165"/>
      <c r="D91" s="166" t="s">
        <v>73</v>
      </c>
      <c r="E91" s="178" t="s">
        <v>1377</v>
      </c>
      <c r="F91" s="178" t="s">
        <v>1378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SUM(P92:P93)</f>
        <v>0</v>
      </c>
      <c r="Q91" s="172"/>
      <c r="R91" s="173">
        <f>SUM(R92:R93)</f>
        <v>0</v>
      </c>
      <c r="S91" s="172"/>
      <c r="T91" s="174">
        <f>SUM(T92:T93)</f>
        <v>0</v>
      </c>
      <c r="AR91" s="175" t="s">
        <v>173</v>
      </c>
      <c r="AT91" s="176" t="s">
        <v>73</v>
      </c>
      <c r="AU91" s="176" t="s">
        <v>81</v>
      </c>
      <c r="AY91" s="175" t="s">
        <v>142</v>
      </c>
      <c r="BK91" s="177">
        <f>SUM(BK92:BK93)</f>
        <v>0</v>
      </c>
    </row>
    <row r="92" spans="1:65" s="2" customFormat="1" ht="16.5" customHeight="1">
      <c r="A92" s="36"/>
      <c r="B92" s="37"/>
      <c r="C92" s="180" t="s">
        <v>83</v>
      </c>
      <c r="D92" s="180" t="s">
        <v>145</v>
      </c>
      <c r="E92" s="181" t="s">
        <v>1379</v>
      </c>
      <c r="F92" s="182" t="s">
        <v>1378</v>
      </c>
      <c r="G92" s="183" t="s">
        <v>1372</v>
      </c>
      <c r="H92" s="184">
        <v>1</v>
      </c>
      <c r="I92" s="185"/>
      <c r="J92" s="186">
        <f>ROUND(I92*H92,2)</f>
        <v>0</v>
      </c>
      <c r="K92" s="182" t="s">
        <v>149</v>
      </c>
      <c r="L92" s="41"/>
      <c r="M92" s="187" t="s">
        <v>19</v>
      </c>
      <c r="N92" s="188" t="s">
        <v>45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1373</v>
      </c>
      <c r="AT92" s="191" t="s">
        <v>145</v>
      </c>
      <c r="AU92" s="191" t="s">
        <v>83</v>
      </c>
      <c r="AY92" s="19" t="s">
        <v>142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81</v>
      </c>
      <c r="BK92" s="192">
        <f>ROUND(I92*H92,2)</f>
        <v>0</v>
      </c>
      <c r="BL92" s="19" t="s">
        <v>1373</v>
      </c>
      <c r="BM92" s="191" t="s">
        <v>1380</v>
      </c>
    </row>
    <row r="93" spans="1:47" s="2" customFormat="1" ht="11.25">
      <c r="A93" s="36"/>
      <c r="B93" s="37"/>
      <c r="C93" s="38"/>
      <c r="D93" s="193" t="s">
        <v>152</v>
      </c>
      <c r="E93" s="38"/>
      <c r="F93" s="194" t="s">
        <v>1381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152</v>
      </c>
      <c r="AU93" s="19" t="s">
        <v>83</v>
      </c>
    </row>
    <row r="94" spans="2:63" s="12" customFormat="1" ht="22.9" customHeight="1">
      <c r="B94" s="164"/>
      <c r="C94" s="165"/>
      <c r="D94" s="166" t="s">
        <v>73</v>
      </c>
      <c r="E94" s="178" t="s">
        <v>1382</v>
      </c>
      <c r="F94" s="178" t="s">
        <v>1383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SUM(P95:P96)</f>
        <v>0</v>
      </c>
      <c r="Q94" s="172"/>
      <c r="R94" s="173">
        <f>SUM(R95:R96)</f>
        <v>0</v>
      </c>
      <c r="S94" s="172"/>
      <c r="T94" s="174">
        <f>SUM(T95:T96)</f>
        <v>0</v>
      </c>
      <c r="AR94" s="175" t="s">
        <v>173</v>
      </c>
      <c r="AT94" s="176" t="s">
        <v>73</v>
      </c>
      <c r="AU94" s="176" t="s">
        <v>81</v>
      </c>
      <c r="AY94" s="175" t="s">
        <v>142</v>
      </c>
      <c r="BK94" s="177">
        <f>SUM(BK95:BK96)</f>
        <v>0</v>
      </c>
    </row>
    <row r="95" spans="1:65" s="2" customFormat="1" ht="16.5" customHeight="1">
      <c r="A95" s="36"/>
      <c r="B95" s="37"/>
      <c r="C95" s="180" t="s">
        <v>160</v>
      </c>
      <c r="D95" s="180" t="s">
        <v>145</v>
      </c>
      <c r="E95" s="181" t="s">
        <v>1384</v>
      </c>
      <c r="F95" s="182" t="s">
        <v>1383</v>
      </c>
      <c r="G95" s="183" t="s">
        <v>1372</v>
      </c>
      <c r="H95" s="184">
        <v>1</v>
      </c>
      <c r="I95" s="185"/>
      <c r="J95" s="186">
        <f>ROUND(I95*H95,2)</f>
        <v>0</v>
      </c>
      <c r="K95" s="182" t="s">
        <v>149</v>
      </c>
      <c r="L95" s="41"/>
      <c r="M95" s="187" t="s">
        <v>19</v>
      </c>
      <c r="N95" s="188" t="s">
        <v>45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1373</v>
      </c>
      <c r="AT95" s="191" t="s">
        <v>145</v>
      </c>
      <c r="AU95" s="191" t="s">
        <v>83</v>
      </c>
      <c r="AY95" s="19" t="s">
        <v>142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81</v>
      </c>
      <c r="BK95" s="192">
        <f>ROUND(I95*H95,2)</f>
        <v>0</v>
      </c>
      <c r="BL95" s="19" t="s">
        <v>1373</v>
      </c>
      <c r="BM95" s="191" t="s">
        <v>1385</v>
      </c>
    </row>
    <row r="96" spans="1:47" s="2" customFormat="1" ht="11.25">
      <c r="A96" s="36"/>
      <c r="B96" s="37"/>
      <c r="C96" s="38"/>
      <c r="D96" s="193" t="s">
        <v>152</v>
      </c>
      <c r="E96" s="38"/>
      <c r="F96" s="194" t="s">
        <v>1386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152</v>
      </c>
      <c r="AU96" s="19" t="s">
        <v>83</v>
      </c>
    </row>
    <row r="97" spans="2:63" s="12" customFormat="1" ht="22.9" customHeight="1">
      <c r="B97" s="164"/>
      <c r="C97" s="165"/>
      <c r="D97" s="166" t="s">
        <v>73</v>
      </c>
      <c r="E97" s="178" t="s">
        <v>1387</v>
      </c>
      <c r="F97" s="178" t="s">
        <v>1388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SUM(P98:P99)</f>
        <v>0</v>
      </c>
      <c r="Q97" s="172"/>
      <c r="R97" s="173">
        <f>SUM(R98:R99)</f>
        <v>0</v>
      </c>
      <c r="S97" s="172"/>
      <c r="T97" s="174">
        <f>SUM(T98:T99)</f>
        <v>0</v>
      </c>
      <c r="AR97" s="175" t="s">
        <v>173</v>
      </c>
      <c r="AT97" s="176" t="s">
        <v>73</v>
      </c>
      <c r="AU97" s="176" t="s">
        <v>81</v>
      </c>
      <c r="AY97" s="175" t="s">
        <v>142</v>
      </c>
      <c r="BK97" s="177">
        <f>SUM(BK98:BK99)</f>
        <v>0</v>
      </c>
    </row>
    <row r="98" spans="1:65" s="2" customFormat="1" ht="16.5" customHeight="1">
      <c r="A98" s="36"/>
      <c r="B98" s="37"/>
      <c r="C98" s="180" t="s">
        <v>150</v>
      </c>
      <c r="D98" s="180" t="s">
        <v>145</v>
      </c>
      <c r="E98" s="181" t="s">
        <v>1389</v>
      </c>
      <c r="F98" s="182" t="s">
        <v>1390</v>
      </c>
      <c r="G98" s="183" t="s">
        <v>1372</v>
      </c>
      <c r="H98" s="184">
        <v>1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45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1373</v>
      </c>
      <c r="AT98" s="191" t="s">
        <v>145</v>
      </c>
      <c r="AU98" s="191" t="s">
        <v>83</v>
      </c>
      <c r="AY98" s="19" t="s">
        <v>142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81</v>
      </c>
      <c r="BK98" s="192">
        <f>ROUND(I98*H98,2)</f>
        <v>0</v>
      </c>
      <c r="BL98" s="19" t="s">
        <v>1373</v>
      </c>
      <c r="BM98" s="191" t="s">
        <v>1391</v>
      </c>
    </row>
    <row r="99" spans="1:47" s="2" customFormat="1" ht="29.25">
      <c r="A99" s="36"/>
      <c r="B99" s="37"/>
      <c r="C99" s="38"/>
      <c r="D99" s="200" t="s">
        <v>1101</v>
      </c>
      <c r="E99" s="38"/>
      <c r="F99" s="246" t="s">
        <v>1392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1101</v>
      </c>
      <c r="AU99" s="19" t="s">
        <v>83</v>
      </c>
    </row>
    <row r="100" spans="2:63" s="12" customFormat="1" ht="22.9" customHeight="1">
      <c r="B100" s="164"/>
      <c r="C100" s="165"/>
      <c r="D100" s="166" t="s">
        <v>73</v>
      </c>
      <c r="E100" s="178" t="s">
        <v>1393</v>
      </c>
      <c r="F100" s="178" t="s">
        <v>1394</v>
      </c>
      <c r="G100" s="165"/>
      <c r="H100" s="165"/>
      <c r="I100" s="168"/>
      <c r="J100" s="179">
        <f>BK100</f>
        <v>0</v>
      </c>
      <c r="K100" s="165"/>
      <c r="L100" s="170"/>
      <c r="M100" s="171"/>
      <c r="N100" s="172"/>
      <c r="O100" s="172"/>
      <c r="P100" s="173">
        <f>SUM(P101:P102)</f>
        <v>0</v>
      </c>
      <c r="Q100" s="172"/>
      <c r="R100" s="173">
        <f>SUM(R101:R102)</f>
        <v>0</v>
      </c>
      <c r="S100" s="172"/>
      <c r="T100" s="174">
        <f>SUM(T101:T102)</f>
        <v>0</v>
      </c>
      <c r="AR100" s="175" t="s">
        <v>173</v>
      </c>
      <c r="AT100" s="176" t="s">
        <v>73</v>
      </c>
      <c r="AU100" s="176" t="s">
        <v>81</v>
      </c>
      <c r="AY100" s="175" t="s">
        <v>142</v>
      </c>
      <c r="BK100" s="177">
        <f>SUM(BK101:BK102)</f>
        <v>0</v>
      </c>
    </row>
    <row r="101" spans="1:65" s="2" customFormat="1" ht="16.5" customHeight="1">
      <c r="A101" s="36"/>
      <c r="B101" s="37"/>
      <c r="C101" s="180" t="s">
        <v>173</v>
      </c>
      <c r="D101" s="180" t="s">
        <v>145</v>
      </c>
      <c r="E101" s="181" t="s">
        <v>1395</v>
      </c>
      <c r="F101" s="182" t="s">
        <v>1394</v>
      </c>
      <c r="G101" s="183" t="s">
        <v>1372</v>
      </c>
      <c r="H101" s="184">
        <v>1</v>
      </c>
      <c r="I101" s="185"/>
      <c r="J101" s="186">
        <f>ROUND(I101*H101,2)</f>
        <v>0</v>
      </c>
      <c r="K101" s="182" t="s">
        <v>149</v>
      </c>
      <c r="L101" s="41"/>
      <c r="M101" s="187" t="s">
        <v>19</v>
      </c>
      <c r="N101" s="188" t="s">
        <v>45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1373</v>
      </c>
      <c r="AT101" s="191" t="s">
        <v>145</v>
      </c>
      <c r="AU101" s="191" t="s">
        <v>83</v>
      </c>
      <c r="AY101" s="19" t="s">
        <v>142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81</v>
      </c>
      <c r="BK101" s="192">
        <f>ROUND(I101*H101,2)</f>
        <v>0</v>
      </c>
      <c r="BL101" s="19" t="s">
        <v>1373</v>
      </c>
      <c r="BM101" s="191" t="s">
        <v>1396</v>
      </c>
    </row>
    <row r="102" spans="1:47" s="2" customFormat="1" ht="11.25">
      <c r="A102" s="36"/>
      <c r="B102" s="37"/>
      <c r="C102" s="38"/>
      <c r="D102" s="193" t="s">
        <v>152</v>
      </c>
      <c r="E102" s="38"/>
      <c r="F102" s="194" t="s">
        <v>1397</v>
      </c>
      <c r="G102" s="38"/>
      <c r="H102" s="38"/>
      <c r="I102" s="195"/>
      <c r="J102" s="38"/>
      <c r="K102" s="38"/>
      <c r="L102" s="41"/>
      <c r="M102" s="242"/>
      <c r="N102" s="243"/>
      <c r="O102" s="244"/>
      <c r="P102" s="244"/>
      <c r="Q102" s="244"/>
      <c r="R102" s="244"/>
      <c r="S102" s="244"/>
      <c r="T102" s="245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152</v>
      </c>
      <c r="AU102" s="19" t="s">
        <v>83</v>
      </c>
    </row>
    <row r="103" spans="1:31" s="2" customFormat="1" ht="6.95" customHeight="1">
      <c r="A103" s="36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1"/>
      <c r="M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</sheetData>
  <sheetProtection algorithmName="SHA-512" hashValue="zEwo79Un2XwVB+1NjbVQ05Q62APpMHojbNbw5KbRsO5ook7lQ1uFBiy2j2I5IFqLnRrPf1O0bFXVk/KK6ZBysw==" saltValue="+EH0oJzyTrpP11gZU0qTLBbCCzm64Avv/WLqYAKEKFqZ6YDKJhgmC4598ksXuH9WS8WfDJZqYewBTO8Uf+Dk3Q==" spinCount="100000" sheet="1" objects="1" scenarios="1" formatColumns="0" formatRows="0" autoFilter="0"/>
  <autoFilter ref="C84:K10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2/013254000"/>
    <hyperlink ref="F93" r:id="rId2" display="https://podminky.urs.cz/item/CS_URS_2023_02/020001000"/>
    <hyperlink ref="F96" r:id="rId3" display="https://podminky.urs.cz/item/CS_URS_2023_02/030001000"/>
    <hyperlink ref="F102" r:id="rId4" display="https://podminky.urs.cz/item/CS_URS_2023_02/07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6" customFormat="1" ht="45" customHeight="1">
      <c r="B3" s="255"/>
      <c r="C3" s="394" t="s">
        <v>1398</v>
      </c>
      <c r="D3" s="394"/>
      <c r="E3" s="394"/>
      <c r="F3" s="394"/>
      <c r="G3" s="394"/>
      <c r="H3" s="394"/>
      <c r="I3" s="394"/>
      <c r="J3" s="394"/>
      <c r="K3" s="256"/>
    </row>
    <row r="4" spans="2:11" s="1" customFormat="1" ht="25.5" customHeight="1">
      <c r="B4" s="257"/>
      <c r="C4" s="393" t="s">
        <v>1399</v>
      </c>
      <c r="D4" s="393"/>
      <c r="E4" s="393"/>
      <c r="F4" s="393"/>
      <c r="G4" s="393"/>
      <c r="H4" s="393"/>
      <c r="I4" s="393"/>
      <c r="J4" s="393"/>
      <c r="K4" s="258"/>
    </row>
    <row r="5" spans="2:11" s="1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7"/>
      <c r="C6" s="392" t="s">
        <v>1400</v>
      </c>
      <c r="D6" s="392"/>
      <c r="E6" s="392"/>
      <c r="F6" s="392"/>
      <c r="G6" s="392"/>
      <c r="H6" s="392"/>
      <c r="I6" s="392"/>
      <c r="J6" s="392"/>
      <c r="K6" s="258"/>
    </row>
    <row r="7" spans="2:11" s="1" customFormat="1" ht="15" customHeight="1">
      <c r="B7" s="261"/>
      <c r="C7" s="392" t="s">
        <v>1401</v>
      </c>
      <c r="D7" s="392"/>
      <c r="E7" s="392"/>
      <c r="F7" s="392"/>
      <c r="G7" s="392"/>
      <c r="H7" s="392"/>
      <c r="I7" s="392"/>
      <c r="J7" s="392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392" t="s">
        <v>1402</v>
      </c>
      <c r="D9" s="392"/>
      <c r="E9" s="392"/>
      <c r="F9" s="392"/>
      <c r="G9" s="392"/>
      <c r="H9" s="392"/>
      <c r="I9" s="392"/>
      <c r="J9" s="392"/>
      <c r="K9" s="258"/>
    </row>
    <row r="10" spans="2:11" s="1" customFormat="1" ht="15" customHeight="1">
      <c r="B10" s="261"/>
      <c r="C10" s="260"/>
      <c r="D10" s="392" t="s">
        <v>1403</v>
      </c>
      <c r="E10" s="392"/>
      <c r="F10" s="392"/>
      <c r="G10" s="392"/>
      <c r="H10" s="392"/>
      <c r="I10" s="392"/>
      <c r="J10" s="392"/>
      <c r="K10" s="258"/>
    </row>
    <row r="11" spans="2:11" s="1" customFormat="1" ht="15" customHeight="1">
      <c r="B11" s="261"/>
      <c r="C11" s="262"/>
      <c r="D11" s="392" t="s">
        <v>1404</v>
      </c>
      <c r="E11" s="392"/>
      <c r="F11" s="392"/>
      <c r="G11" s="392"/>
      <c r="H11" s="392"/>
      <c r="I11" s="392"/>
      <c r="J11" s="392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1405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392" t="s">
        <v>1406</v>
      </c>
      <c r="E15" s="392"/>
      <c r="F15" s="392"/>
      <c r="G15" s="392"/>
      <c r="H15" s="392"/>
      <c r="I15" s="392"/>
      <c r="J15" s="392"/>
      <c r="K15" s="258"/>
    </row>
    <row r="16" spans="2:11" s="1" customFormat="1" ht="15" customHeight="1">
      <c r="B16" s="261"/>
      <c r="C16" s="262"/>
      <c r="D16" s="392" t="s">
        <v>1407</v>
      </c>
      <c r="E16" s="392"/>
      <c r="F16" s="392"/>
      <c r="G16" s="392"/>
      <c r="H16" s="392"/>
      <c r="I16" s="392"/>
      <c r="J16" s="392"/>
      <c r="K16" s="258"/>
    </row>
    <row r="17" spans="2:11" s="1" customFormat="1" ht="15" customHeight="1">
      <c r="B17" s="261"/>
      <c r="C17" s="262"/>
      <c r="D17" s="392" t="s">
        <v>1408</v>
      </c>
      <c r="E17" s="392"/>
      <c r="F17" s="392"/>
      <c r="G17" s="392"/>
      <c r="H17" s="392"/>
      <c r="I17" s="392"/>
      <c r="J17" s="392"/>
      <c r="K17" s="258"/>
    </row>
    <row r="18" spans="2:11" s="1" customFormat="1" ht="15" customHeight="1">
      <c r="B18" s="261"/>
      <c r="C18" s="262"/>
      <c r="D18" s="262"/>
      <c r="E18" s="264" t="s">
        <v>80</v>
      </c>
      <c r="F18" s="392" t="s">
        <v>1409</v>
      </c>
      <c r="G18" s="392"/>
      <c r="H18" s="392"/>
      <c r="I18" s="392"/>
      <c r="J18" s="392"/>
      <c r="K18" s="258"/>
    </row>
    <row r="19" spans="2:11" s="1" customFormat="1" ht="15" customHeight="1">
      <c r="B19" s="261"/>
      <c r="C19" s="262"/>
      <c r="D19" s="262"/>
      <c r="E19" s="264" t="s">
        <v>1410</v>
      </c>
      <c r="F19" s="392" t="s">
        <v>1411</v>
      </c>
      <c r="G19" s="392"/>
      <c r="H19" s="392"/>
      <c r="I19" s="392"/>
      <c r="J19" s="392"/>
      <c r="K19" s="258"/>
    </row>
    <row r="20" spans="2:11" s="1" customFormat="1" ht="15" customHeight="1">
      <c r="B20" s="261"/>
      <c r="C20" s="262"/>
      <c r="D20" s="262"/>
      <c r="E20" s="264" t="s">
        <v>1412</v>
      </c>
      <c r="F20" s="392" t="s">
        <v>1413</v>
      </c>
      <c r="G20" s="392"/>
      <c r="H20" s="392"/>
      <c r="I20" s="392"/>
      <c r="J20" s="392"/>
      <c r="K20" s="258"/>
    </row>
    <row r="21" spans="2:11" s="1" customFormat="1" ht="15" customHeight="1">
      <c r="B21" s="261"/>
      <c r="C21" s="262"/>
      <c r="D21" s="262"/>
      <c r="E21" s="264" t="s">
        <v>98</v>
      </c>
      <c r="F21" s="392" t="s">
        <v>99</v>
      </c>
      <c r="G21" s="392"/>
      <c r="H21" s="392"/>
      <c r="I21" s="392"/>
      <c r="J21" s="392"/>
      <c r="K21" s="258"/>
    </row>
    <row r="22" spans="2:11" s="1" customFormat="1" ht="15" customHeight="1">
      <c r="B22" s="261"/>
      <c r="C22" s="262"/>
      <c r="D22" s="262"/>
      <c r="E22" s="264" t="s">
        <v>1414</v>
      </c>
      <c r="F22" s="392" t="s">
        <v>1415</v>
      </c>
      <c r="G22" s="392"/>
      <c r="H22" s="392"/>
      <c r="I22" s="392"/>
      <c r="J22" s="392"/>
      <c r="K22" s="258"/>
    </row>
    <row r="23" spans="2:11" s="1" customFormat="1" ht="15" customHeight="1">
      <c r="B23" s="261"/>
      <c r="C23" s="262"/>
      <c r="D23" s="262"/>
      <c r="E23" s="264" t="s">
        <v>87</v>
      </c>
      <c r="F23" s="392" t="s">
        <v>1416</v>
      </c>
      <c r="G23" s="392"/>
      <c r="H23" s="392"/>
      <c r="I23" s="392"/>
      <c r="J23" s="392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392" t="s">
        <v>1417</v>
      </c>
      <c r="D25" s="392"/>
      <c r="E25" s="392"/>
      <c r="F25" s="392"/>
      <c r="G25" s="392"/>
      <c r="H25" s="392"/>
      <c r="I25" s="392"/>
      <c r="J25" s="392"/>
      <c r="K25" s="258"/>
    </row>
    <row r="26" spans="2:11" s="1" customFormat="1" ht="15" customHeight="1">
      <c r="B26" s="261"/>
      <c r="C26" s="392" t="s">
        <v>1418</v>
      </c>
      <c r="D26" s="392"/>
      <c r="E26" s="392"/>
      <c r="F26" s="392"/>
      <c r="G26" s="392"/>
      <c r="H26" s="392"/>
      <c r="I26" s="392"/>
      <c r="J26" s="392"/>
      <c r="K26" s="258"/>
    </row>
    <row r="27" spans="2:11" s="1" customFormat="1" ht="15" customHeight="1">
      <c r="B27" s="261"/>
      <c r="C27" s="260"/>
      <c r="D27" s="392" t="s">
        <v>1419</v>
      </c>
      <c r="E27" s="392"/>
      <c r="F27" s="392"/>
      <c r="G27" s="392"/>
      <c r="H27" s="392"/>
      <c r="I27" s="392"/>
      <c r="J27" s="392"/>
      <c r="K27" s="258"/>
    </row>
    <row r="28" spans="2:11" s="1" customFormat="1" ht="15" customHeight="1">
      <c r="B28" s="261"/>
      <c r="C28" s="262"/>
      <c r="D28" s="392" t="s">
        <v>1420</v>
      </c>
      <c r="E28" s="392"/>
      <c r="F28" s="392"/>
      <c r="G28" s="392"/>
      <c r="H28" s="392"/>
      <c r="I28" s="392"/>
      <c r="J28" s="392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392" t="s">
        <v>1421</v>
      </c>
      <c r="E30" s="392"/>
      <c r="F30" s="392"/>
      <c r="G30" s="392"/>
      <c r="H30" s="392"/>
      <c r="I30" s="392"/>
      <c r="J30" s="392"/>
      <c r="K30" s="258"/>
    </row>
    <row r="31" spans="2:11" s="1" customFormat="1" ht="15" customHeight="1">
      <c r="B31" s="261"/>
      <c r="C31" s="262"/>
      <c r="D31" s="392" t="s">
        <v>1422</v>
      </c>
      <c r="E31" s="392"/>
      <c r="F31" s="392"/>
      <c r="G31" s="392"/>
      <c r="H31" s="392"/>
      <c r="I31" s="392"/>
      <c r="J31" s="392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392" t="s">
        <v>1423</v>
      </c>
      <c r="E33" s="392"/>
      <c r="F33" s="392"/>
      <c r="G33" s="392"/>
      <c r="H33" s="392"/>
      <c r="I33" s="392"/>
      <c r="J33" s="392"/>
      <c r="K33" s="258"/>
    </row>
    <row r="34" spans="2:11" s="1" customFormat="1" ht="15" customHeight="1">
      <c r="B34" s="261"/>
      <c r="C34" s="262"/>
      <c r="D34" s="392" t="s">
        <v>1424</v>
      </c>
      <c r="E34" s="392"/>
      <c r="F34" s="392"/>
      <c r="G34" s="392"/>
      <c r="H34" s="392"/>
      <c r="I34" s="392"/>
      <c r="J34" s="392"/>
      <c r="K34" s="258"/>
    </row>
    <row r="35" spans="2:11" s="1" customFormat="1" ht="15" customHeight="1">
      <c r="B35" s="261"/>
      <c r="C35" s="262"/>
      <c r="D35" s="392" t="s">
        <v>1425</v>
      </c>
      <c r="E35" s="392"/>
      <c r="F35" s="392"/>
      <c r="G35" s="392"/>
      <c r="H35" s="392"/>
      <c r="I35" s="392"/>
      <c r="J35" s="392"/>
      <c r="K35" s="258"/>
    </row>
    <row r="36" spans="2:11" s="1" customFormat="1" ht="15" customHeight="1">
      <c r="B36" s="261"/>
      <c r="C36" s="262"/>
      <c r="D36" s="260"/>
      <c r="E36" s="263" t="s">
        <v>128</v>
      </c>
      <c r="F36" s="260"/>
      <c r="G36" s="392" t="s">
        <v>1426</v>
      </c>
      <c r="H36" s="392"/>
      <c r="I36" s="392"/>
      <c r="J36" s="392"/>
      <c r="K36" s="258"/>
    </row>
    <row r="37" spans="2:11" s="1" customFormat="1" ht="30.75" customHeight="1">
      <c r="B37" s="261"/>
      <c r="C37" s="262"/>
      <c r="D37" s="260"/>
      <c r="E37" s="263" t="s">
        <v>1427</v>
      </c>
      <c r="F37" s="260"/>
      <c r="G37" s="392" t="s">
        <v>1428</v>
      </c>
      <c r="H37" s="392"/>
      <c r="I37" s="392"/>
      <c r="J37" s="392"/>
      <c r="K37" s="258"/>
    </row>
    <row r="38" spans="2:11" s="1" customFormat="1" ht="15" customHeight="1">
      <c r="B38" s="261"/>
      <c r="C38" s="262"/>
      <c r="D38" s="260"/>
      <c r="E38" s="263" t="s">
        <v>55</v>
      </c>
      <c r="F38" s="260"/>
      <c r="G38" s="392" t="s">
        <v>1429</v>
      </c>
      <c r="H38" s="392"/>
      <c r="I38" s="392"/>
      <c r="J38" s="392"/>
      <c r="K38" s="258"/>
    </row>
    <row r="39" spans="2:11" s="1" customFormat="1" ht="15" customHeight="1">
      <c r="B39" s="261"/>
      <c r="C39" s="262"/>
      <c r="D39" s="260"/>
      <c r="E39" s="263" t="s">
        <v>56</v>
      </c>
      <c r="F39" s="260"/>
      <c r="G39" s="392" t="s">
        <v>1430</v>
      </c>
      <c r="H39" s="392"/>
      <c r="I39" s="392"/>
      <c r="J39" s="392"/>
      <c r="K39" s="258"/>
    </row>
    <row r="40" spans="2:11" s="1" customFormat="1" ht="15" customHeight="1">
      <c r="B40" s="261"/>
      <c r="C40" s="262"/>
      <c r="D40" s="260"/>
      <c r="E40" s="263" t="s">
        <v>129</v>
      </c>
      <c r="F40" s="260"/>
      <c r="G40" s="392" t="s">
        <v>1431</v>
      </c>
      <c r="H40" s="392"/>
      <c r="I40" s="392"/>
      <c r="J40" s="392"/>
      <c r="K40" s="258"/>
    </row>
    <row r="41" spans="2:11" s="1" customFormat="1" ht="15" customHeight="1">
      <c r="B41" s="261"/>
      <c r="C41" s="262"/>
      <c r="D41" s="260"/>
      <c r="E41" s="263" t="s">
        <v>130</v>
      </c>
      <c r="F41" s="260"/>
      <c r="G41" s="392" t="s">
        <v>1432</v>
      </c>
      <c r="H41" s="392"/>
      <c r="I41" s="392"/>
      <c r="J41" s="392"/>
      <c r="K41" s="258"/>
    </row>
    <row r="42" spans="2:11" s="1" customFormat="1" ht="15" customHeight="1">
      <c r="B42" s="261"/>
      <c r="C42" s="262"/>
      <c r="D42" s="260"/>
      <c r="E42" s="263" t="s">
        <v>1433</v>
      </c>
      <c r="F42" s="260"/>
      <c r="G42" s="392" t="s">
        <v>1434</v>
      </c>
      <c r="H42" s="392"/>
      <c r="I42" s="392"/>
      <c r="J42" s="392"/>
      <c r="K42" s="258"/>
    </row>
    <row r="43" spans="2:11" s="1" customFormat="1" ht="15" customHeight="1">
      <c r="B43" s="261"/>
      <c r="C43" s="262"/>
      <c r="D43" s="260"/>
      <c r="E43" s="263"/>
      <c r="F43" s="260"/>
      <c r="G43" s="392" t="s">
        <v>1435</v>
      </c>
      <c r="H43" s="392"/>
      <c r="I43" s="392"/>
      <c r="J43" s="392"/>
      <c r="K43" s="258"/>
    </row>
    <row r="44" spans="2:11" s="1" customFormat="1" ht="15" customHeight="1">
      <c r="B44" s="261"/>
      <c r="C44" s="262"/>
      <c r="D44" s="260"/>
      <c r="E44" s="263" t="s">
        <v>1436</v>
      </c>
      <c r="F44" s="260"/>
      <c r="G44" s="392" t="s">
        <v>1437</v>
      </c>
      <c r="H44" s="392"/>
      <c r="I44" s="392"/>
      <c r="J44" s="392"/>
      <c r="K44" s="258"/>
    </row>
    <row r="45" spans="2:11" s="1" customFormat="1" ht="15" customHeight="1">
      <c r="B45" s="261"/>
      <c r="C45" s="262"/>
      <c r="D45" s="260"/>
      <c r="E45" s="263" t="s">
        <v>132</v>
      </c>
      <c r="F45" s="260"/>
      <c r="G45" s="392" t="s">
        <v>1438</v>
      </c>
      <c r="H45" s="392"/>
      <c r="I45" s="392"/>
      <c r="J45" s="392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392" t="s">
        <v>1439</v>
      </c>
      <c r="E47" s="392"/>
      <c r="F47" s="392"/>
      <c r="G47" s="392"/>
      <c r="H47" s="392"/>
      <c r="I47" s="392"/>
      <c r="J47" s="392"/>
      <c r="K47" s="258"/>
    </row>
    <row r="48" spans="2:11" s="1" customFormat="1" ht="15" customHeight="1">
      <c r="B48" s="261"/>
      <c r="C48" s="262"/>
      <c r="D48" s="262"/>
      <c r="E48" s="392" t="s">
        <v>1440</v>
      </c>
      <c r="F48" s="392"/>
      <c r="G48" s="392"/>
      <c r="H48" s="392"/>
      <c r="I48" s="392"/>
      <c r="J48" s="392"/>
      <c r="K48" s="258"/>
    </row>
    <row r="49" spans="2:11" s="1" customFormat="1" ht="15" customHeight="1">
      <c r="B49" s="261"/>
      <c r="C49" s="262"/>
      <c r="D49" s="262"/>
      <c r="E49" s="392" t="s">
        <v>1441</v>
      </c>
      <c r="F49" s="392"/>
      <c r="G49" s="392"/>
      <c r="H49" s="392"/>
      <c r="I49" s="392"/>
      <c r="J49" s="392"/>
      <c r="K49" s="258"/>
    </row>
    <row r="50" spans="2:11" s="1" customFormat="1" ht="15" customHeight="1">
      <c r="B50" s="261"/>
      <c r="C50" s="262"/>
      <c r="D50" s="262"/>
      <c r="E50" s="392" t="s">
        <v>1442</v>
      </c>
      <c r="F50" s="392"/>
      <c r="G50" s="392"/>
      <c r="H50" s="392"/>
      <c r="I50" s="392"/>
      <c r="J50" s="392"/>
      <c r="K50" s="258"/>
    </row>
    <row r="51" spans="2:11" s="1" customFormat="1" ht="15" customHeight="1">
      <c r="B51" s="261"/>
      <c r="C51" s="262"/>
      <c r="D51" s="392" t="s">
        <v>1443</v>
      </c>
      <c r="E51" s="392"/>
      <c r="F51" s="392"/>
      <c r="G51" s="392"/>
      <c r="H51" s="392"/>
      <c r="I51" s="392"/>
      <c r="J51" s="392"/>
      <c r="K51" s="258"/>
    </row>
    <row r="52" spans="2:11" s="1" customFormat="1" ht="25.5" customHeight="1">
      <c r="B52" s="257"/>
      <c r="C52" s="393" t="s">
        <v>1444</v>
      </c>
      <c r="D52" s="393"/>
      <c r="E52" s="393"/>
      <c r="F52" s="393"/>
      <c r="G52" s="393"/>
      <c r="H52" s="393"/>
      <c r="I52" s="393"/>
      <c r="J52" s="393"/>
      <c r="K52" s="258"/>
    </row>
    <row r="53" spans="2:11" s="1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7"/>
      <c r="C54" s="392" t="s">
        <v>1445</v>
      </c>
      <c r="D54" s="392"/>
      <c r="E54" s="392"/>
      <c r="F54" s="392"/>
      <c r="G54" s="392"/>
      <c r="H54" s="392"/>
      <c r="I54" s="392"/>
      <c r="J54" s="392"/>
      <c r="K54" s="258"/>
    </row>
    <row r="55" spans="2:11" s="1" customFormat="1" ht="15" customHeight="1">
      <c r="B55" s="257"/>
      <c r="C55" s="392" t="s">
        <v>1446</v>
      </c>
      <c r="D55" s="392"/>
      <c r="E55" s="392"/>
      <c r="F55" s="392"/>
      <c r="G55" s="392"/>
      <c r="H55" s="392"/>
      <c r="I55" s="392"/>
      <c r="J55" s="392"/>
      <c r="K55" s="258"/>
    </row>
    <row r="56" spans="2:11" s="1" customFormat="1" ht="12.75" customHeight="1">
      <c r="B56" s="257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7"/>
      <c r="C57" s="392" t="s">
        <v>1447</v>
      </c>
      <c r="D57" s="392"/>
      <c r="E57" s="392"/>
      <c r="F57" s="392"/>
      <c r="G57" s="392"/>
      <c r="H57" s="392"/>
      <c r="I57" s="392"/>
      <c r="J57" s="392"/>
      <c r="K57" s="258"/>
    </row>
    <row r="58" spans="2:11" s="1" customFormat="1" ht="15" customHeight="1">
      <c r="B58" s="257"/>
      <c r="C58" s="262"/>
      <c r="D58" s="392" t="s">
        <v>1448</v>
      </c>
      <c r="E58" s="392"/>
      <c r="F58" s="392"/>
      <c r="G58" s="392"/>
      <c r="H58" s="392"/>
      <c r="I58" s="392"/>
      <c r="J58" s="392"/>
      <c r="K58" s="258"/>
    </row>
    <row r="59" spans="2:11" s="1" customFormat="1" ht="15" customHeight="1">
      <c r="B59" s="257"/>
      <c r="C59" s="262"/>
      <c r="D59" s="392" t="s">
        <v>1449</v>
      </c>
      <c r="E59" s="392"/>
      <c r="F59" s="392"/>
      <c r="G59" s="392"/>
      <c r="H59" s="392"/>
      <c r="I59" s="392"/>
      <c r="J59" s="392"/>
      <c r="K59" s="258"/>
    </row>
    <row r="60" spans="2:11" s="1" customFormat="1" ht="15" customHeight="1">
      <c r="B60" s="257"/>
      <c r="C60" s="262"/>
      <c r="D60" s="392" t="s">
        <v>1450</v>
      </c>
      <c r="E60" s="392"/>
      <c r="F60" s="392"/>
      <c r="G60" s="392"/>
      <c r="H60" s="392"/>
      <c r="I60" s="392"/>
      <c r="J60" s="392"/>
      <c r="K60" s="258"/>
    </row>
    <row r="61" spans="2:11" s="1" customFormat="1" ht="15" customHeight="1">
      <c r="B61" s="257"/>
      <c r="C61" s="262"/>
      <c r="D61" s="392" t="s">
        <v>1451</v>
      </c>
      <c r="E61" s="392"/>
      <c r="F61" s="392"/>
      <c r="G61" s="392"/>
      <c r="H61" s="392"/>
      <c r="I61" s="392"/>
      <c r="J61" s="392"/>
      <c r="K61" s="258"/>
    </row>
    <row r="62" spans="2:11" s="1" customFormat="1" ht="15" customHeight="1">
      <c r="B62" s="257"/>
      <c r="C62" s="262"/>
      <c r="D62" s="395" t="s">
        <v>1452</v>
      </c>
      <c r="E62" s="395"/>
      <c r="F62" s="395"/>
      <c r="G62" s="395"/>
      <c r="H62" s="395"/>
      <c r="I62" s="395"/>
      <c r="J62" s="395"/>
      <c r="K62" s="258"/>
    </row>
    <row r="63" spans="2:11" s="1" customFormat="1" ht="15" customHeight="1">
      <c r="B63" s="257"/>
      <c r="C63" s="262"/>
      <c r="D63" s="392" t="s">
        <v>1453</v>
      </c>
      <c r="E63" s="392"/>
      <c r="F63" s="392"/>
      <c r="G63" s="392"/>
      <c r="H63" s="392"/>
      <c r="I63" s="392"/>
      <c r="J63" s="392"/>
      <c r="K63" s="258"/>
    </row>
    <row r="64" spans="2:11" s="1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1" customFormat="1" ht="15" customHeight="1">
      <c r="B65" s="257"/>
      <c r="C65" s="262"/>
      <c r="D65" s="392" t="s">
        <v>1454</v>
      </c>
      <c r="E65" s="392"/>
      <c r="F65" s="392"/>
      <c r="G65" s="392"/>
      <c r="H65" s="392"/>
      <c r="I65" s="392"/>
      <c r="J65" s="392"/>
      <c r="K65" s="258"/>
    </row>
    <row r="66" spans="2:11" s="1" customFormat="1" ht="15" customHeight="1">
      <c r="B66" s="257"/>
      <c r="C66" s="262"/>
      <c r="D66" s="395" t="s">
        <v>1455</v>
      </c>
      <c r="E66" s="395"/>
      <c r="F66" s="395"/>
      <c r="G66" s="395"/>
      <c r="H66" s="395"/>
      <c r="I66" s="395"/>
      <c r="J66" s="395"/>
      <c r="K66" s="258"/>
    </row>
    <row r="67" spans="2:11" s="1" customFormat="1" ht="15" customHeight="1">
      <c r="B67" s="257"/>
      <c r="C67" s="262"/>
      <c r="D67" s="392" t="s">
        <v>1456</v>
      </c>
      <c r="E67" s="392"/>
      <c r="F67" s="392"/>
      <c r="G67" s="392"/>
      <c r="H67" s="392"/>
      <c r="I67" s="392"/>
      <c r="J67" s="392"/>
      <c r="K67" s="258"/>
    </row>
    <row r="68" spans="2:11" s="1" customFormat="1" ht="15" customHeight="1">
      <c r="B68" s="257"/>
      <c r="C68" s="262"/>
      <c r="D68" s="392" t="s">
        <v>1457</v>
      </c>
      <c r="E68" s="392"/>
      <c r="F68" s="392"/>
      <c r="G68" s="392"/>
      <c r="H68" s="392"/>
      <c r="I68" s="392"/>
      <c r="J68" s="392"/>
      <c r="K68" s="258"/>
    </row>
    <row r="69" spans="2:11" s="1" customFormat="1" ht="15" customHeight="1">
      <c r="B69" s="257"/>
      <c r="C69" s="262"/>
      <c r="D69" s="392" t="s">
        <v>1458</v>
      </c>
      <c r="E69" s="392"/>
      <c r="F69" s="392"/>
      <c r="G69" s="392"/>
      <c r="H69" s="392"/>
      <c r="I69" s="392"/>
      <c r="J69" s="392"/>
      <c r="K69" s="258"/>
    </row>
    <row r="70" spans="2:11" s="1" customFormat="1" ht="15" customHeight="1">
      <c r="B70" s="257"/>
      <c r="C70" s="262"/>
      <c r="D70" s="392" t="s">
        <v>1459</v>
      </c>
      <c r="E70" s="392"/>
      <c r="F70" s="392"/>
      <c r="G70" s="392"/>
      <c r="H70" s="392"/>
      <c r="I70" s="392"/>
      <c r="J70" s="392"/>
      <c r="K70" s="258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396" t="s">
        <v>1460</v>
      </c>
      <c r="D75" s="396"/>
      <c r="E75" s="396"/>
      <c r="F75" s="396"/>
      <c r="G75" s="396"/>
      <c r="H75" s="396"/>
      <c r="I75" s="396"/>
      <c r="J75" s="396"/>
      <c r="K75" s="275"/>
    </row>
    <row r="76" spans="2:11" s="1" customFormat="1" ht="17.25" customHeight="1">
      <c r="B76" s="274"/>
      <c r="C76" s="276" t="s">
        <v>1461</v>
      </c>
      <c r="D76" s="276"/>
      <c r="E76" s="276"/>
      <c r="F76" s="276" t="s">
        <v>1462</v>
      </c>
      <c r="G76" s="277"/>
      <c r="H76" s="276" t="s">
        <v>56</v>
      </c>
      <c r="I76" s="276" t="s">
        <v>59</v>
      </c>
      <c r="J76" s="276" t="s">
        <v>1463</v>
      </c>
      <c r="K76" s="275"/>
    </row>
    <row r="77" spans="2:11" s="1" customFormat="1" ht="17.25" customHeight="1">
      <c r="B77" s="274"/>
      <c r="C77" s="278" t="s">
        <v>1464</v>
      </c>
      <c r="D77" s="278"/>
      <c r="E77" s="278"/>
      <c r="F77" s="279" t="s">
        <v>1465</v>
      </c>
      <c r="G77" s="280"/>
      <c r="H77" s="278"/>
      <c r="I77" s="278"/>
      <c r="J77" s="278" t="s">
        <v>1466</v>
      </c>
      <c r="K77" s="275"/>
    </row>
    <row r="78" spans="2:11" s="1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4"/>
      <c r="C79" s="263" t="s">
        <v>55</v>
      </c>
      <c r="D79" s="283"/>
      <c r="E79" s="283"/>
      <c r="F79" s="284" t="s">
        <v>1467</v>
      </c>
      <c r="G79" s="285"/>
      <c r="H79" s="263" t="s">
        <v>1468</v>
      </c>
      <c r="I79" s="263" t="s">
        <v>1469</v>
      </c>
      <c r="J79" s="263">
        <v>20</v>
      </c>
      <c r="K79" s="275"/>
    </row>
    <row r="80" spans="2:11" s="1" customFormat="1" ht="15" customHeight="1">
      <c r="B80" s="274"/>
      <c r="C80" s="263" t="s">
        <v>1470</v>
      </c>
      <c r="D80" s="263"/>
      <c r="E80" s="263"/>
      <c r="F80" s="284" t="s">
        <v>1467</v>
      </c>
      <c r="G80" s="285"/>
      <c r="H80" s="263" t="s">
        <v>1471</v>
      </c>
      <c r="I80" s="263" t="s">
        <v>1469</v>
      </c>
      <c r="J80" s="263">
        <v>120</v>
      </c>
      <c r="K80" s="275"/>
    </row>
    <row r="81" spans="2:11" s="1" customFormat="1" ht="15" customHeight="1">
      <c r="B81" s="286"/>
      <c r="C81" s="263" t="s">
        <v>1472</v>
      </c>
      <c r="D81" s="263"/>
      <c r="E81" s="263"/>
      <c r="F81" s="284" t="s">
        <v>1473</v>
      </c>
      <c r="G81" s="285"/>
      <c r="H81" s="263" t="s">
        <v>1474</v>
      </c>
      <c r="I81" s="263" t="s">
        <v>1469</v>
      </c>
      <c r="J81" s="263">
        <v>50</v>
      </c>
      <c r="K81" s="275"/>
    </row>
    <row r="82" spans="2:11" s="1" customFormat="1" ht="15" customHeight="1">
      <c r="B82" s="286"/>
      <c r="C82" s="263" t="s">
        <v>1475</v>
      </c>
      <c r="D82" s="263"/>
      <c r="E82" s="263"/>
      <c r="F82" s="284" t="s">
        <v>1467</v>
      </c>
      <c r="G82" s="285"/>
      <c r="H82" s="263" t="s">
        <v>1476</v>
      </c>
      <c r="I82" s="263" t="s">
        <v>1477</v>
      </c>
      <c r="J82" s="263"/>
      <c r="K82" s="275"/>
    </row>
    <row r="83" spans="2:11" s="1" customFormat="1" ht="15" customHeight="1">
      <c r="B83" s="286"/>
      <c r="C83" s="287" t="s">
        <v>1478</v>
      </c>
      <c r="D83" s="287"/>
      <c r="E83" s="287"/>
      <c r="F83" s="288" t="s">
        <v>1473</v>
      </c>
      <c r="G83" s="287"/>
      <c r="H83" s="287" t="s">
        <v>1479</v>
      </c>
      <c r="I83" s="287" t="s">
        <v>1469</v>
      </c>
      <c r="J83" s="287">
        <v>15</v>
      </c>
      <c r="K83" s="275"/>
    </row>
    <row r="84" spans="2:11" s="1" customFormat="1" ht="15" customHeight="1">
      <c r="B84" s="286"/>
      <c r="C84" s="287" t="s">
        <v>1480</v>
      </c>
      <c r="D84" s="287"/>
      <c r="E84" s="287"/>
      <c r="F84" s="288" t="s">
        <v>1473</v>
      </c>
      <c r="G84" s="287"/>
      <c r="H84" s="287" t="s">
        <v>1481</v>
      </c>
      <c r="I84" s="287" t="s">
        <v>1469</v>
      </c>
      <c r="J84" s="287">
        <v>15</v>
      </c>
      <c r="K84" s="275"/>
    </row>
    <row r="85" spans="2:11" s="1" customFormat="1" ht="15" customHeight="1">
      <c r="B85" s="286"/>
      <c r="C85" s="287" t="s">
        <v>1482</v>
      </c>
      <c r="D85" s="287"/>
      <c r="E85" s="287"/>
      <c r="F85" s="288" t="s">
        <v>1473</v>
      </c>
      <c r="G85" s="287"/>
      <c r="H85" s="287" t="s">
        <v>1483</v>
      </c>
      <c r="I85" s="287" t="s">
        <v>1469</v>
      </c>
      <c r="J85" s="287">
        <v>20</v>
      </c>
      <c r="K85" s="275"/>
    </row>
    <row r="86" spans="2:11" s="1" customFormat="1" ht="15" customHeight="1">
      <c r="B86" s="286"/>
      <c r="C86" s="287" t="s">
        <v>1484</v>
      </c>
      <c r="D86" s="287"/>
      <c r="E86" s="287"/>
      <c r="F86" s="288" t="s">
        <v>1473</v>
      </c>
      <c r="G86" s="287"/>
      <c r="H86" s="287" t="s">
        <v>1485</v>
      </c>
      <c r="I86" s="287" t="s">
        <v>1469</v>
      </c>
      <c r="J86" s="287">
        <v>20</v>
      </c>
      <c r="K86" s="275"/>
    </row>
    <row r="87" spans="2:11" s="1" customFormat="1" ht="15" customHeight="1">
      <c r="B87" s="286"/>
      <c r="C87" s="263" t="s">
        <v>1486</v>
      </c>
      <c r="D87" s="263"/>
      <c r="E87" s="263"/>
      <c r="F87" s="284" t="s">
        <v>1473</v>
      </c>
      <c r="G87" s="285"/>
      <c r="H87" s="263" t="s">
        <v>1487</v>
      </c>
      <c r="I87" s="263" t="s">
        <v>1469</v>
      </c>
      <c r="J87" s="263">
        <v>50</v>
      </c>
      <c r="K87" s="275"/>
    </row>
    <row r="88" spans="2:11" s="1" customFormat="1" ht="15" customHeight="1">
      <c r="B88" s="286"/>
      <c r="C88" s="263" t="s">
        <v>1488</v>
      </c>
      <c r="D88" s="263"/>
      <c r="E88" s="263"/>
      <c r="F88" s="284" t="s">
        <v>1473</v>
      </c>
      <c r="G88" s="285"/>
      <c r="H88" s="263" t="s">
        <v>1489</v>
      </c>
      <c r="I88" s="263" t="s">
        <v>1469</v>
      </c>
      <c r="J88" s="263">
        <v>20</v>
      </c>
      <c r="K88" s="275"/>
    </row>
    <row r="89" spans="2:11" s="1" customFormat="1" ht="15" customHeight="1">
      <c r="B89" s="286"/>
      <c r="C89" s="263" t="s">
        <v>1490</v>
      </c>
      <c r="D89" s="263"/>
      <c r="E89" s="263"/>
      <c r="F89" s="284" t="s">
        <v>1473</v>
      </c>
      <c r="G89" s="285"/>
      <c r="H89" s="263" t="s">
        <v>1491</v>
      </c>
      <c r="I89" s="263" t="s">
        <v>1469</v>
      </c>
      <c r="J89" s="263">
        <v>20</v>
      </c>
      <c r="K89" s="275"/>
    </row>
    <row r="90" spans="2:11" s="1" customFormat="1" ht="15" customHeight="1">
      <c r="B90" s="286"/>
      <c r="C90" s="263" t="s">
        <v>1492</v>
      </c>
      <c r="D90" s="263"/>
      <c r="E90" s="263"/>
      <c r="F90" s="284" t="s">
        <v>1473</v>
      </c>
      <c r="G90" s="285"/>
      <c r="H90" s="263" t="s">
        <v>1493</v>
      </c>
      <c r="I90" s="263" t="s">
        <v>1469</v>
      </c>
      <c r="J90" s="263">
        <v>50</v>
      </c>
      <c r="K90" s="275"/>
    </row>
    <row r="91" spans="2:11" s="1" customFormat="1" ht="15" customHeight="1">
      <c r="B91" s="286"/>
      <c r="C91" s="263" t="s">
        <v>1494</v>
      </c>
      <c r="D91" s="263"/>
      <c r="E91" s="263"/>
      <c r="F91" s="284" t="s">
        <v>1473</v>
      </c>
      <c r="G91" s="285"/>
      <c r="H91" s="263" t="s">
        <v>1494</v>
      </c>
      <c r="I91" s="263" t="s">
        <v>1469</v>
      </c>
      <c r="J91" s="263">
        <v>50</v>
      </c>
      <c r="K91" s="275"/>
    </row>
    <row r="92" spans="2:11" s="1" customFormat="1" ht="15" customHeight="1">
      <c r="B92" s="286"/>
      <c r="C92" s="263" t="s">
        <v>1495</v>
      </c>
      <c r="D92" s="263"/>
      <c r="E92" s="263"/>
      <c r="F92" s="284" t="s">
        <v>1473</v>
      </c>
      <c r="G92" s="285"/>
      <c r="H92" s="263" t="s">
        <v>1496</v>
      </c>
      <c r="I92" s="263" t="s">
        <v>1469</v>
      </c>
      <c r="J92" s="263">
        <v>255</v>
      </c>
      <c r="K92" s="275"/>
    </row>
    <row r="93" spans="2:11" s="1" customFormat="1" ht="15" customHeight="1">
      <c r="B93" s="286"/>
      <c r="C93" s="263" t="s">
        <v>1497</v>
      </c>
      <c r="D93" s="263"/>
      <c r="E93" s="263"/>
      <c r="F93" s="284" t="s">
        <v>1467</v>
      </c>
      <c r="G93" s="285"/>
      <c r="H93" s="263" t="s">
        <v>1498</v>
      </c>
      <c r="I93" s="263" t="s">
        <v>1499</v>
      </c>
      <c r="J93" s="263"/>
      <c r="K93" s="275"/>
    </row>
    <row r="94" spans="2:11" s="1" customFormat="1" ht="15" customHeight="1">
      <c r="B94" s="286"/>
      <c r="C94" s="263" t="s">
        <v>1500</v>
      </c>
      <c r="D94" s="263"/>
      <c r="E94" s="263"/>
      <c r="F94" s="284" t="s">
        <v>1467</v>
      </c>
      <c r="G94" s="285"/>
      <c r="H94" s="263" t="s">
        <v>1501</v>
      </c>
      <c r="I94" s="263" t="s">
        <v>1502</v>
      </c>
      <c r="J94" s="263"/>
      <c r="K94" s="275"/>
    </row>
    <row r="95" spans="2:11" s="1" customFormat="1" ht="15" customHeight="1">
      <c r="B95" s="286"/>
      <c r="C95" s="263" t="s">
        <v>1503</v>
      </c>
      <c r="D95" s="263"/>
      <c r="E95" s="263"/>
      <c r="F95" s="284" t="s">
        <v>1467</v>
      </c>
      <c r="G95" s="285"/>
      <c r="H95" s="263" t="s">
        <v>1503</v>
      </c>
      <c r="I95" s="263" t="s">
        <v>1502</v>
      </c>
      <c r="J95" s="263"/>
      <c r="K95" s="275"/>
    </row>
    <row r="96" spans="2:11" s="1" customFormat="1" ht="15" customHeight="1">
      <c r="B96" s="286"/>
      <c r="C96" s="263" t="s">
        <v>40</v>
      </c>
      <c r="D96" s="263"/>
      <c r="E96" s="263"/>
      <c r="F96" s="284" t="s">
        <v>1467</v>
      </c>
      <c r="G96" s="285"/>
      <c r="H96" s="263" t="s">
        <v>1504</v>
      </c>
      <c r="I96" s="263" t="s">
        <v>1502</v>
      </c>
      <c r="J96" s="263"/>
      <c r="K96" s="275"/>
    </row>
    <row r="97" spans="2:11" s="1" customFormat="1" ht="15" customHeight="1">
      <c r="B97" s="286"/>
      <c r="C97" s="263" t="s">
        <v>50</v>
      </c>
      <c r="D97" s="263"/>
      <c r="E97" s="263"/>
      <c r="F97" s="284" t="s">
        <v>1467</v>
      </c>
      <c r="G97" s="285"/>
      <c r="H97" s="263" t="s">
        <v>1505</v>
      </c>
      <c r="I97" s="263" t="s">
        <v>1502</v>
      </c>
      <c r="J97" s="263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396" t="s">
        <v>1506</v>
      </c>
      <c r="D102" s="396"/>
      <c r="E102" s="396"/>
      <c r="F102" s="396"/>
      <c r="G102" s="396"/>
      <c r="H102" s="396"/>
      <c r="I102" s="396"/>
      <c r="J102" s="396"/>
      <c r="K102" s="275"/>
    </row>
    <row r="103" spans="2:11" s="1" customFormat="1" ht="17.25" customHeight="1">
      <c r="B103" s="274"/>
      <c r="C103" s="276" t="s">
        <v>1461</v>
      </c>
      <c r="D103" s="276"/>
      <c r="E103" s="276"/>
      <c r="F103" s="276" t="s">
        <v>1462</v>
      </c>
      <c r="G103" s="277"/>
      <c r="H103" s="276" t="s">
        <v>56</v>
      </c>
      <c r="I103" s="276" t="s">
        <v>59</v>
      </c>
      <c r="J103" s="276" t="s">
        <v>1463</v>
      </c>
      <c r="K103" s="275"/>
    </row>
    <row r="104" spans="2:11" s="1" customFormat="1" ht="17.25" customHeight="1">
      <c r="B104" s="274"/>
      <c r="C104" s="278" t="s">
        <v>1464</v>
      </c>
      <c r="D104" s="278"/>
      <c r="E104" s="278"/>
      <c r="F104" s="279" t="s">
        <v>1465</v>
      </c>
      <c r="G104" s="280"/>
      <c r="H104" s="278"/>
      <c r="I104" s="278"/>
      <c r="J104" s="278" t="s">
        <v>1466</v>
      </c>
      <c r="K104" s="275"/>
    </row>
    <row r="105" spans="2:11" s="1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4"/>
      <c r="C106" s="263" t="s">
        <v>55</v>
      </c>
      <c r="D106" s="283"/>
      <c r="E106" s="283"/>
      <c r="F106" s="284" t="s">
        <v>1467</v>
      </c>
      <c r="G106" s="263"/>
      <c r="H106" s="263" t="s">
        <v>1507</v>
      </c>
      <c r="I106" s="263" t="s">
        <v>1469</v>
      </c>
      <c r="J106" s="263">
        <v>20</v>
      </c>
      <c r="K106" s="275"/>
    </row>
    <row r="107" spans="2:11" s="1" customFormat="1" ht="15" customHeight="1">
      <c r="B107" s="274"/>
      <c r="C107" s="263" t="s">
        <v>1470</v>
      </c>
      <c r="D107" s="263"/>
      <c r="E107" s="263"/>
      <c r="F107" s="284" t="s">
        <v>1467</v>
      </c>
      <c r="G107" s="263"/>
      <c r="H107" s="263" t="s">
        <v>1507</v>
      </c>
      <c r="I107" s="263" t="s">
        <v>1469</v>
      </c>
      <c r="J107" s="263">
        <v>120</v>
      </c>
      <c r="K107" s="275"/>
    </row>
    <row r="108" spans="2:11" s="1" customFormat="1" ht="15" customHeight="1">
      <c r="B108" s="286"/>
      <c r="C108" s="263" t="s">
        <v>1472</v>
      </c>
      <c r="D108" s="263"/>
      <c r="E108" s="263"/>
      <c r="F108" s="284" t="s">
        <v>1473</v>
      </c>
      <c r="G108" s="263"/>
      <c r="H108" s="263" t="s">
        <v>1507</v>
      </c>
      <c r="I108" s="263" t="s">
        <v>1469</v>
      </c>
      <c r="J108" s="263">
        <v>50</v>
      </c>
      <c r="K108" s="275"/>
    </row>
    <row r="109" spans="2:11" s="1" customFormat="1" ht="15" customHeight="1">
      <c r="B109" s="286"/>
      <c r="C109" s="263" t="s">
        <v>1475</v>
      </c>
      <c r="D109" s="263"/>
      <c r="E109" s="263"/>
      <c r="F109" s="284" t="s">
        <v>1467</v>
      </c>
      <c r="G109" s="263"/>
      <c r="H109" s="263" t="s">
        <v>1507</v>
      </c>
      <c r="I109" s="263" t="s">
        <v>1477</v>
      </c>
      <c r="J109" s="263"/>
      <c r="K109" s="275"/>
    </row>
    <row r="110" spans="2:11" s="1" customFormat="1" ht="15" customHeight="1">
      <c r="B110" s="286"/>
      <c r="C110" s="263" t="s">
        <v>1486</v>
      </c>
      <c r="D110" s="263"/>
      <c r="E110" s="263"/>
      <c r="F110" s="284" t="s">
        <v>1473</v>
      </c>
      <c r="G110" s="263"/>
      <c r="H110" s="263" t="s">
        <v>1507</v>
      </c>
      <c r="I110" s="263" t="s">
        <v>1469</v>
      </c>
      <c r="J110" s="263">
        <v>50</v>
      </c>
      <c r="K110" s="275"/>
    </row>
    <row r="111" spans="2:11" s="1" customFormat="1" ht="15" customHeight="1">
      <c r="B111" s="286"/>
      <c r="C111" s="263" t="s">
        <v>1494</v>
      </c>
      <c r="D111" s="263"/>
      <c r="E111" s="263"/>
      <c r="F111" s="284" t="s">
        <v>1473</v>
      </c>
      <c r="G111" s="263"/>
      <c r="H111" s="263" t="s">
        <v>1507</v>
      </c>
      <c r="I111" s="263" t="s">
        <v>1469</v>
      </c>
      <c r="J111" s="263">
        <v>50</v>
      </c>
      <c r="K111" s="275"/>
    </row>
    <row r="112" spans="2:11" s="1" customFormat="1" ht="15" customHeight="1">
      <c r="B112" s="286"/>
      <c r="C112" s="263" t="s">
        <v>1492</v>
      </c>
      <c r="D112" s="263"/>
      <c r="E112" s="263"/>
      <c r="F112" s="284" t="s">
        <v>1473</v>
      </c>
      <c r="G112" s="263"/>
      <c r="H112" s="263" t="s">
        <v>1507</v>
      </c>
      <c r="I112" s="263" t="s">
        <v>1469</v>
      </c>
      <c r="J112" s="263">
        <v>50</v>
      </c>
      <c r="K112" s="275"/>
    </row>
    <row r="113" spans="2:11" s="1" customFormat="1" ht="15" customHeight="1">
      <c r="B113" s="286"/>
      <c r="C113" s="263" t="s">
        <v>55</v>
      </c>
      <c r="D113" s="263"/>
      <c r="E113" s="263"/>
      <c r="F113" s="284" t="s">
        <v>1467</v>
      </c>
      <c r="G113" s="263"/>
      <c r="H113" s="263" t="s">
        <v>1508</v>
      </c>
      <c r="I113" s="263" t="s">
        <v>1469</v>
      </c>
      <c r="J113" s="263">
        <v>20</v>
      </c>
      <c r="K113" s="275"/>
    </row>
    <row r="114" spans="2:11" s="1" customFormat="1" ht="15" customHeight="1">
      <c r="B114" s="286"/>
      <c r="C114" s="263" t="s">
        <v>1509</v>
      </c>
      <c r="D114" s="263"/>
      <c r="E114" s="263"/>
      <c r="F114" s="284" t="s">
        <v>1467</v>
      </c>
      <c r="G114" s="263"/>
      <c r="H114" s="263" t="s">
        <v>1510</v>
      </c>
      <c r="I114" s="263" t="s">
        <v>1469</v>
      </c>
      <c r="J114" s="263">
        <v>120</v>
      </c>
      <c r="K114" s="275"/>
    </row>
    <row r="115" spans="2:11" s="1" customFormat="1" ht="15" customHeight="1">
      <c r="B115" s="286"/>
      <c r="C115" s="263" t="s">
        <v>40</v>
      </c>
      <c r="D115" s="263"/>
      <c r="E115" s="263"/>
      <c r="F115" s="284" t="s">
        <v>1467</v>
      </c>
      <c r="G115" s="263"/>
      <c r="H115" s="263" t="s">
        <v>1511</v>
      </c>
      <c r="I115" s="263" t="s">
        <v>1502</v>
      </c>
      <c r="J115" s="263"/>
      <c r="K115" s="275"/>
    </row>
    <row r="116" spans="2:11" s="1" customFormat="1" ht="15" customHeight="1">
      <c r="B116" s="286"/>
      <c r="C116" s="263" t="s">
        <v>50</v>
      </c>
      <c r="D116" s="263"/>
      <c r="E116" s="263"/>
      <c r="F116" s="284" t="s">
        <v>1467</v>
      </c>
      <c r="G116" s="263"/>
      <c r="H116" s="263" t="s">
        <v>1512</v>
      </c>
      <c r="I116" s="263" t="s">
        <v>1502</v>
      </c>
      <c r="J116" s="263"/>
      <c r="K116" s="275"/>
    </row>
    <row r="117" spans="2:11" s="1" customFormat="1" ht="15" customHeight="1">
      <c r="B117" s="286"/>
      <c r="C117" s="263" t="s">
        <v>59</v>
      </c>
      <c r="D117" s="263"/>
      <c r="E117" s="263"/>
      <c r="F117" s="284" t="s">
        <v>1467</v>
      </c>
      <c r="G117" s="263"/>
      <c r="H117" s="263" t="s">
        <v>1513</v>
      </c>
      <c r="I117" s="263" t="s">
        <v>1514</v>
      </c>
      <c r="J117" s="263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394" t="s">
        <v>1515</v>
      </c>
      <c r="D122" s="394"/>
      <c r="E122" s="394"/>
      <c r="F122" s="394"/>
      <c r="G122" s="394"/>
      <c r="H122" s="394"/>
      <c r="I122" s="394"/>
      <c r="J122" s="394"/>
      <c r="K122" s="303"/>
    </row>
    <row r="123" spans="2:11" s="1" customFormat="1" ht="17.25" customHeight="1">
      <c r="B123" s="304"/>
      <c r="C123" s="276" t="s">
        <v>1461</v>
      </c>
      <c r="D123" s="276"/>
      <c r="E123" s="276"/>
      <c r="F123" s="276" t="s">
        <v>1462</v>
      </c>
      <c r="G123" s="277"/>
      <c r="H123" s="276" t="s">
        <v>56</v>
      </c>
      <c r="I123" s="276" t="s">
        <v>59</v>
      </c>
      <c r="J123" s="276" t="s">
        <v>1463</v>
      </c>
      <c r="K123" s="305"/>
    </row>
    <row r="124" spans="2:11" s="1" customFormat="1" ht="17.25" customHeight="1">
      <c r="B124" s="304"/>
      <c r="C124" s="278" t="s">
        <v>1464</v>
      </c>
      <c r="D124" s="278"/>
      <c r="E124" s="278"/>
      <c r="F124" s="279" t="s">
        <v>1465</v>
      </c>
      <c r="G124" s="280"/>
      <c r="H124" s="278"/>
      <c r="I124" s="278"/>
      <c r="J124" s="278" t="s">
        <v>1466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3" t="s">
        <v>1470</v>
      </c>
      <c r="D126" s="283"/>
      <c r="E126" s="283"/>
      <c r="F126" s="284" t="s">
        <v>1467</v>
      </c>
      <c r="G126" s="263"/>
      <c r="H126" s="263" t="s">
        <v>1507</v>
      </c>
      <c r="I126" s="263" t="s">
        <v>1469</v>
      </c>
      <c r="J126" s="263">
        <v>120</v>
      </c>
      <c r="K126" s="309"/>
    </row>
    <row r="127" spans="2:11" s="1" customFormat="1" ht="15" customHeight="1">
      <c r="B127" s="306"/>
      <c r="C127" s="263" t="s">
        <v>1516</v>
      </c>
      <c r="D127" s="263"/>
      <c r="E127" s="263"/>
      <c r="F127" s="284" t="s">
        <v>1467</v>
      </c>
      <c r="G127" s="263"/>
      <c r="H127" s="263" t="s">
        <v>1517</v>
      </c>
      <c r="I127" s="263" t="s">
        <v>1469</v>
      </c>
      <c r="J127" s="263" t="s">
        <v>1518</v>
      </c>
      <c r="K127" s="309"/>
    </row>
    <row r="128" spans="2:11" s="1" customFormat="1" ht="15" customHeight="1">
      <c r="B128" s="306"/>
      <c r="C128" s="263" t="s">
        <v>87</v>
      </c>
      <c r="D128" s="263"/>
      <c r="E128" s="263"/>
      <c r="F128" s="284" t="s">
        <v>1467</v>
      </c>
      <c r="G128" s="263"/>
      <c r="H128" s="263" t="s">
        <v>1519</v>
      </c>
      <c r="I128" s="263" t="s">
        <v>1469</v>
      </c>
      <c r="J128" s="263" t="s">
        <v>1518</v>
      </c>
      <c r="K128" s="309"/>
    </row>
    <row r="129" spans="2:11" s="1" customFormat="1" ht="15" customHeight="1">
      <c r="B129" s="306"/>
      <c r="C129" s="263" t="s">
        <v>1478</v>
      </c>
      <c r="D129" s="263"/>
      <c r="E129" s="263"/>
      <c r="F129" s="284" t="s">
        <v>1473</v>
      </c>
      <c r="G129" s="263"/>
      <c r="H129" s="263" t="s">
        <v>1479</v>
      </c>
      <c r="I129" s="263" t="s">
        <v>1469</v>
      </c>
      <c r="J129" s="263">
        <v>15</v>
      </c>
      <c r="K129" s="309"/>
    </row>
    <row r="130" spans="2:11" s="1" customFormat="1" ht="15" customHeight="1">
      <c r="B130" s="306"/>
      <c r="C130" s="287" t="s">
        <v>1480</v>
      </c>
      <c r="D130" s="287"/>
      <c r="E130" s="287"/>
      <c r="F130" s="288" t="s">
        <v>1473</v>
      </c>
      <c r="G130" s="287"/>
      <c r="H130" s="287" t="s">
        <v>1481</v>
      </c>
      <c r="I130" s="287" t="s">
        <v>1469</v>
      </c>
      <c r="J130" s="287">
        <v>15</v>
      </c>
      <c r="K130" s="309"/>
    </row>
    <row r="131" spans="2:11" s="1" customFormat="1" ht="15" customHeight="1">
      <c r="B131" s="306"/>
      <c r="C131" s="287" t="s">
        <v>1482</v>
      </c>
      <c r="D131" s="287"/>
      <c r="E131" s="287"/>
      <c r="F131" s="288" t="s">
        <v>1473</v>
      </c>
      <c r="G131" s="287"/>
      <c r="H131" s="287" t="s">
        <v>1483</v>
      </c>
      <c r="I131" s="287" t="s">
        <v>1469</v>
      </c>
      <c r="J131" s="287">
        <v>20</v>
      </c>
      <c r="K131" s="309"/>
    </row>
    <row r="132" spans="2:11" s="1" customFormat="1" ht="15" customHeight="1">
      <c r="B132" s="306"/>
      <c r="C132" s="287" t="s">
        <v>1484</v>
      </c>
      <c r="D132" s="287"/>
      <c r="E132" s="287"/>
      <c r="F132" s="288" t="s">
        <v>1473</v>
      </c>
      <c r="G132" s="287"/>
      <c r="H132" s="287" t="s">
        <v>1485</v>
      </c>
      <c r="I132" s="287" t="s">
        <v>1469</v>
      </c>
      <c r="J132" s="287">
        <v>20</v>
      </c>
      <c r="K132" s="309"/>
    </row>
    <row r="133" spans="2:11" s="1" customFormat="1" ht="15" customHeight="1">
      <c r="B133" s="306"/>
      <c r="C133" s="263" t="s">
        <v>1472</v>
      </c>
      <c r="D133" s="263"/>
      <c r="E133" s="263"/>
      <c r="F133" s="284" t="s">
        <v>1473</v>
      </c>
      <c r="G133" s="263"/>
      <c r="H133" s="263" t="s">
        <v>1507</v>
      </c>
      <c r="I133" s="263" t="s">
        <v>1469</v>
      </c>
      <c r="J133" s="263">
        <v>50</v>
      </c>
      <c r="K133" s="309"/>
    </row>
    <row r="134" spans="2:11" s="1" customFormat="1" ht="15" customHeight="1">
      <c r="B134" s="306"/>
      <c r="C134" s="263" t="s">
        <v>1486</v>
      </c>
      <c r="D134" s="263"/>
      <c r="E134" s="263"/>
      <c r="F134" s="284" t="s">
        <v>1473</v>
      </c>
      <c r="G134" s="263"/>
      <c r="H134" s="263" t="s">
        <v>1507</v>
      </c>
      <c r="I134" s="263" t="s">
        <v>1469</v>
      </c>
      <c r="J134" s="263">
        <v>50</v>
      </c>
      <c r="K134" s="309"/>
    </row>
    <row r="135" spans="2:11" s="1" customFormat="1" ht="15" customHeight="1">
      <c r="B135" s="306"/>
      <c r="C135" s="263" t="s">
        <v>1492</v>
      </c>
      <c r="D135" s="263"/>
      <c r="E135" s="263"/>
      <c r="F135" s="284" t="s">
        <v>1473</v>
      </c>
      <c r="G135" s="263"/>
      <c r="H135" s="263" t="s">
        <v>1507</v>
      </c>
      <c r="I135" s="263" t="s">
        <v>1469</v>
      </c>
      <c r="J135" s="263">
        <v>50</v>
      </c>
      <c r="K135" s="309"/>
    </row>
    <row r="136" spans="2:11" s="1" customFormat="1" ht="15" customHeight="1">
      <c r="B136" s="306"/>
      <c r="C136" s="263" t="s">
        <v>1494</v>
      </c>
      <c r="D136" s="263"/>
      <c r="E136" s="263"/>
      <c r="F136" s="284" t="s">
        <v>1473</v>
      </c>
      <c r="G136" s="263"/>
      <c r="H136" s="263" t="s">
        <v>1507</v>
      </c>
      <c r="I136" s="263" t="s">
        <v>1469</v>
      </c>
      <c r="J136" s="263">
        <v>50</v>
      </c>
      <c r="K136" s="309"/>
    </row>
    <row r="137" spans="2:11" s="1" customFormat="1" ht="15" customHeight="1">
      <c r="B137" s="306"/>
      <c r="C137" s="263" t="s">
        <v>1495</v>
      </c>
      <c r="D137" s="263"/>
      <c r="E137" s="263"/>
      <c r="F137" s="284" t="s">
        <v>1473</v>
      </c>
      <c r="G137" s="263"/>
      <c r="H137" s="263" t="s">
        <v>1520</v>
      </c>
      <c r="I137" s="263" t="s">
        <v>1469</v>
      </c>
      <c r="J137" s="263">
        <v>255</v>
      </c>
      <c r="K137" s="309"/>
    </row>
    <row r="138" spans="2:11" s="1" customFormat="1" ht="15" customHeight="1">
      <c r="B138" s="306"/>
      <c r="C138" s="263" t="s">
        <v>1497</v>
      </c>
      <c r="D138" s="263"/>
      <c r="E138" s="263"/>
      <c r="F138" s="284" t="s">
        <v>1467</v>
      </c>
      <c r="G138" s="263"/>
      <c r="H138" s="263" t="s">
        <v>1521</v>
      </c>
      <c r="I138" s="263" t="s">
        <v>1499</v>
      </c>
      <c r="J138" s="263"/>
      <c r="K138" s="309"/>
    </row>
    <row r="139" spans="2:11" s="1" customFormat="1" ht="15" customHeight="1">
      <c r="B139" s="306"/>
      <c r="C139" s="263" t="s">
        <v>1500</v>
      </c>
      <c r="D139" s="263"/>
      <c r="E139" s="263"/>
      <c r="F139" s="284" t="s">
        <v>1467</v>
      </c>
      <c r="G139" s="263"/>
      <c r="H139" s="263" t="s">
        <v>1522</v>
      </c>
      <c r="I139" s="263" t="s">
        <v>1502</v>
      </c>
      <c r="J139" s="263"/>
      <c r="K139" s="309"/>
    </row>
    <row r="140" spans="2:11" s="1" customFormat="1" ht="15" customHeight="1">
      <c r="B140" s="306"/>
      <c r="C140" s="263" t="s">
        <v>1503</v>
      </c>
      <c r="D140" s="263"/>
      <c r="E140" s="263"/>
      <c r="F140" s="284" t="s">
        <v>1467</v>
      </c>
      <c r="G140" s="263"/>
      <c r="H140" s="263" t="s">
        <v>1503</v>
      </c>
      <c r="I140" s="263" t="s">
        <v>1502</v>
      </c>
      <c r="J140" s="263"/>
      <c r="K140" s="309"/>
    </row>
    <row r="141" spans="2:11" s="1" customFormat="1" ht="15" customHeight="1">
      <c r="B141" s="306"/>
      <c r="C141" s="263" t="s">
        <v>40</v>
      </c>
      <c r="D141" s="263"/>
      <c r="E141" s="263"/>
      <c r="F141" s="284" t="s">
        <v>1467</v>
      </c>
      <c r="G141" s="263"/>
      <c r="H141" s="263" t="s">
        <v>1523</v>
      </c>
      <c r="I141" s="263" t="s">
        <v>1502</v>
      </c>
      <c r="J141" s="263"/>
      <c r="K141" s="309"/>
    </row>
    <row r="142" spans="2:11" s="1" customFormat="1" ht="15" customHeight="1">
      <c r="B142" s="306"/>
      <c r="C142" s="263" t="s">
        <v>1524</v>
      </c>
      <c r="D142" s="263"/>
      <c r="E142" s="263"/>
      <c r="F142" s="284" t="s">
        <v>1467</v>
      </c>
      <c r="G142" s="263"/>
      <c r="H142" s="263" t="s">
        <v>1525</v>
      </c>
      <c r="I142" s="263" t="s">
        <v>1502</v>
      </c>
      <c r="J142" s="263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396" t="s">
        <v>1526</v>
      </c>
      <c r="D147" s="396"/>
      <c r="E147" s="396"/>
      <c r="F147" s="396"/>
      <c r="G147" s="396"/>
      <c r="H147" s="396"/>
      <c r="I147" s="396"/>
      <c r="J147" s="396"/>
      <c r="K147" s="275"/>
    </row>
    <row r="148" spans="2:11" s="1" customFormat="1" ht="17.25" customHeight="1">
      <c r="B148" s="274"/>
      <c r="C148" s="276" t="s">
        <v>1461</v>
      </c>
      <c r="D148" s="276"/>
      <c r="E148" s="276"/>
      <c r="F148" s="276" t="s">
        <v>1462</v>
      </c>
      <c r="G148" s="277"/>
      <c r="H148" s="276" t="s">
        <v>56</v>
      </c>
      <c r="I148" s="276" t="s">
        <v>59</v>
      </c>
      <c r="J148" s="276" t="s">
        <v>1463</v>
      </c>
      <c r="K148" s="275"/>
    </row>
    <row r="149" spans="2:11" s="1" customFormat="1" ht="17.25" customHeight="1">
      <c r="B149" s="274"/>
      <c r="C149" s="278" t="s">
        <v>1464</v>
      </c>
      <c r="D149" s="278"/>
      <c r="E149" s="278"/>
      <c r="F149" s="279" t="s">
        <v>1465</v>
      </c>
      <c r="G149" s="280"/>
      <c r="H149" s="278"/>
      <c r="I149" s="278"/>
      <c r="J149" s="278" t="s">
        <v>1466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1470</v>
      </c>
      <c r="D151" s="263"/>
      <c r="E151" s="263"/>
      <c r="F151" s="314" t="s">
        <v>1467</v>
      </c>
      <c r="G151" s="263"/>
      <c r="H151" s="313" t="s">
        <v>1507</v>
      </c>
      <c r="I151" s="313" t="s">
        <v>1469</v>
      </c>
      <c r="J151" s="313">
        <v>120</v>
      </c>
      <c r="K151" s="309"/>
    </row>
    <row r="152" spans="2:11" s="1" customFormat="1" ht="15" customHeight="1">
      <c r="B152" s="286"/>
      <c r="C152" s="313" t="s">
        <v>1516</v>
      </c>
      <c r="D152" s="263"/>
      <c r="E152" s="263"/>
      <c r="F152" s="314" t="s">
        <v>1467</v>
      </c>
      <c r="G152" s="263"/>
      <c r="H152" s="313" t="s">
        <v>1527</v>
      </c>
      <c r="I152" s="313" t="s">
        <v>1469</v>
      </c>
      <c r="J152" s="313" t="s">
        <v>1518</v>
      </c>
      <c r="K152" s="309"/>
    </row>
    <row r="153" spans="2:11" s="1" customFormat="1" ht="15" customHeight="1">
      <c r="B153" s="286"/>
      <c r="C153" s="313" t="s">
        <v>87</v>
      </c>
      <c r="D153" s="263"/>
      <c r="E153" s="263"/>
      <c r="F153" s="314" t="s">
        <v>1467</v>
      </c>
      <c r="G153" s="263"/>
      <c r="H153" s="313" t="s">
        <v>1528</v>
      </c>
      <c r="I153" s="313" t="s">
        <v>1469</v>
      </c>
      <c r="J153" s="313" t="s">
        <v>1518</v>
      </c>
      <c r="K153" s="309"/>
    </row>
    <row r="154" spans="2:11" s="1" customFormat="1" ht="15" customHeight="1">
      <c r="B154" s="286"/>
      <c r="C154" s="313" t="s">
        <v>1472</v>
      </c>
      <c r="D154" s="263"/>
      <c r="E154" s="263"/>
      <c r="F154" s="314" t="s">
        <v>1473</v>
      </c>
      <c r="G154" s="263"/>
      <c r="H154" s="313" t="s">
        <v>1507</v>
      </c>
      <c r="I154" s="313" t="s">
        <v>1469</v>
      </c>
      <c r="J154" s="313">
        <v>50</v>
      </c>
      <c r="K154" s="309"/>
    </row>
    <row r="155" spans="2:11" s="1" customFormat="1" ht="15" customHeight="1">
      <c r="B155" s="286"/>
      <c r="C155" s="313" t="s">
        <v>1475</v>
      </c>
      <c r="D155" s="263"/>
      <c r="E155" s="263"/>
      <c r="F155" s="314" t="s">
        <v>1467</v>
      </c>
      <c r="G155" s="263"/>
      <c r="H155" s="313" t="s">
        <v>1507</v>
      </c>
      <c r="I155" s="313" t="s">
        <v>1477</v>
      </c>
      <c r="J155" s="313"/>
      <c r="K155" s="309"/>
    </row>
    <row r="156" spans="2:11" s="1" customFormat="1" ht="15" customHeight="1">
      <c r="B156" s="286"/>
      <c r="C156" s="313" t="s">
        <v>1486</v>
      </c>
      <c r="D156" s="263"/>
      <c r="E156" s="263"/>
      <c r="F156" s="314" t="s">
        <v>1473</v>
      </c>
      <c r="G156" s="263"/>
      <c r="H156" s="313" t="s">
        <v>1507</v>
      </c>
      <c r="I156" s="313" t="s">
        <v>1469</v>
      </c>
      <c r="J156" s="313">
        <v>50</v>
      </c>
      <c r="K156" s="309"/>
    </row>
    <row r="157" spans="2:11" s="1" customFormat="1" ht="15" customHeight="1">
      <c r="B157" s="286"/>
      <c r="C157" s="313" t="s">
        <v>1494</v>
      </c>
      <c r="D157" s="263"/>
      <c r="E157" s="263"/>
      <c r="F157" s="314" t="s">
        <v>1473</v>
      </c>
      <c r="G157" s="263"/>
      <c r="H157" s="313" t="s">
        <v>1507</v>
      </c>
      <c r="I157" s="313" t="s">
        <v>1469</v>
      </c>
      <c r="J157" s="313">
        <v>50</v>
      </c>
      <c r="K157" s="309"/>
    </row>
    <row r="158" spans="2:11" s="1" customFormat="1" ht="15" customHeight="1">
      <c r="B158" s="286"/>
      <c r="C158" s="313" t="s">
        <v>1492</v>
      </c>
      <c r="D158" s="263"/>
      <c r="E158" s="263"/>
      <c r="F158" s="314" t="s">
        <v>1473</v>
      </c>
      <c r="G158" s="263"/>
      <c r="H158" s="313" t="s">
        <v>1507</v>
      </c>
      <c r="I158" s="313" t="s">
        <v>1469</v>
      </c>
      <c r="J158" s="313">
        <v>50</v>
      </c>
      <c r="K158" s="309"/>
    </row>
    <row r="159" spans="2:11" s="1" customFormat="1" ht="15" customHeight="1">
      <c r="B159" s="286"/>
      <c r="C159" s="313" t="s">
        <v>107</v>
      </c>
      <c r="D159" s="263"/>
      <c r="E159" s="263"/>
      <c r="F159" s="314" t="s">
        <v>1467</v>
      </c>
      <c r="G159" s="263"/>
      <c r="H159" s="313" t="s">
        <v>1529</v>
      </c>
      <c r="I159" s="313" t="s">
        <v>1469</v>
      </c>
      <c r="J159" s="313" t="s">
        <v>1530</v>
      </c>
      <c r="K159" s="309"/>
    </row>
    <row r="160" spans="2:11" s="1" customFormat="1" ht="15" customHeight="1">
      <c r="B160" s="286"/>
      <c r="C160" s="313" t="s">
        <v>1531</v>
      </c>
      <c r="D160" s="263"/>
      <c r="E160" s="263"/>
      <c r="F160" s="314" t="s">
        <v>1467</v>
      </c>
      <c r="G160" s="263"/>
      <c r="H160" s="313" t="s">
        <v>1532</v>
      </c>
      <c r="I160" s="313" t="s">
        <v>1502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394" t="s">
        <v>1533</v>
      </c>
      <c r="D165" s="394"/>
      <c r="E165" s="394"/>
      <c r="F165" s="394"/>
      <c r="G165" s="394"/>
      <c r="H165" s="394"/>
      <c r="I165" s="394"/>
      <c r="J165" s="394"/>
      <c r="K165" s="256"/>
    </row>
    <row r="166" spans="2:11" s="1" customFormat="1" ht="17.25" customHeight="1">
      <c r="B166" s="255"/>
      <c r="C166" s="276" t="s">
        <v>1461</v>
      </c>
      <c r="D166" s="276"/>
      <c r="E166" s="276"/>
      <c r="F166" s="276" t="s">
        <v>1462</v>
      </c>
      <c r="G166" s="318"/>
      <c r="H166" s="319" t="s">
        <v>56</v>
      </c>
      <c r="I166" s="319" t="s">
        <v>59</v>
      </c>
      <c r="J166" s="276" t="s">
        <v>1463</v>
      </c>
      <c r="K166" s="256"/>
    </row>
    <row r="167" spans="2:11" s="1" customFormat="1" ht="17.25" customHeight="1">
      <c r="B167" s="257"/>
      <c r="C167" s="278" t="s">
        <v>1464</v>
      </c>
      <c r="D167" s="278"/>
      <c r="E167" s="278"/>
      <c r="F167" s="279" t="s">
        <v>1465</v>
      </c>
      <c r="G167" s="320"/>
      <c r="H167" s="321"/>
      <c r="I167" s="321"/>
      <c r="J167" s="278" t="s">
        <v>1466</v>
      </c>
      <c r="K167" s="258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3" t="s">
        <v>1470</v>
      </c>
      <c r="D169" s="263"/>
      <c r="E169" s="263"/>
      <c r="F169" s="284" t="s">
        <v>1467</v>
      </c>
      <c r="G169" s="263"/>
      <c r="H169" s="263" t="s">
        <v>1507</v>
      </c>
      <c r="I169" s="263" t="s">
        <v>1469</v>
      </c>
      <c r="J169" s="263">
        <v>120</v>
      </c>
      <c r="K169" s="309"/>
    </row>
    <row r="170" spans="2:11" s="1" customFormat="1" ht="15" customHeight="1">
      <c r="B170" s="286"/>
      <c r="C170" s="263" t="s">
        <v>1516</v>
      </c>
      <c r="D170" s="263"/>
      <c r="E170" s="263"/>
      <c r="F170" s="284" t="s">
        <v>1467</v>
      </c>
      <c r="G170" s="263"/>
      <c r="H170" s="263" t="s">
        <v>1517</v>
      </c>
      <c r="I170" s="263" t="s">
        <v>1469</v>
      </c>
      <c r="J170" s="263" t="s">
        <v>1518</v>
      </c>
      <c r="K170" s="309"/>
    </row>
    <row r="171" spans="2:11" s="1" customFormat="1" ht="15" customHeight="1">
      <c r="B171" s="286"/>
      <c r="C171" s="263" t="s">
        <v>87</v>
      </c>
      <c r="D171" s="263"/>
      <c r="E171" s="263"/>
      <c r="F171" s="284" t="s">
        <v>1467</v>
      </c>
      <c r="G171" s="263"/>
      <c r="H171" s="263" t="s">
        <v>1534</v>
      </c>
      <c r="I171" s="263" t="s">
        <v>1469</v>
      </c>
      <c r="J171" s="263" t="s">
        <v>1518</v>
      </c>
      <c r="K171" s="309"/>
    </row>
    <row r="172" spans="2:11" s="1" customFormat="1" ht="15" customHeight="1">
      <c r="B172" s="286"/>
      <c r="C172" s="263" t="s">
        <v>1472</v>
      </c>
      <c r="D172" s="263"/>
      <c r="E172" s="263"/>
      <c r="F172" s="284" t="s">
        <v>1473</v>
      </c>
      <c r="G172" s="263"/>
      <c r="H172" s="263" t="s">
        <v>1534</v>
      </c>
      <c r="I172" s="263" t="s">
        <v>1469</v>
      </c>
      <c r="J172" s="263">
        <v>50</v>
      </c>
      <c r="K172" s="309"/>
    </row>
    <row r="173" spans="2:11" s="1" customFormat="1" ht="15" customHeight="1">
      <c r="B173" s="286"/>
      <c r="C173" s="263" t="s">
        <v>1475</v>
      </c>
      <c r="D173" s="263"/>
      <c r="E173" s="263"/>
      <c r="F173" s="284" t="s">
        <v>1467</v>
      </c>
      <c r="G173" s="263"/>
      <c r="H173" s="263" t="s">
        <v>1534</v>
      </c>
      <c r="I173" s="263" t="s">
        <v>1477</v>
      </c>
      <c r="J173" s="263"/>
      <c r="K173" s="309"/>
    </row>
    <row r="174" spans="2:11" s="1" customFormat="1" ht="15" customHeight="1">
      <c r="B174" s="286"/>
      <c r="C174" s="263" t="s">
        <v>1486</v>
      </c>
      <c r="D174" s="263"/>
      <c r="E174" s="263"/>
      <c r="F174" s="284" t="s">
        <v>1473</v>
      </c>
      <c r="G174" s="263"/>
      <c r="H174" s="263" t="s">
        <v>1534</v>
      </c>
      <c r="I174" s="263" t="s">
        <v>1469</v>
      </c>
      <c r="J174" s="263">
        <v>50</v>
      </c>
      <c r="K174" s="309"/>
    </row>
    <row r="175" spans="2:11" s="1" customFormat="1" ht="15" customHeight="1">
      <c r="B175" s="286"/>
      <c r="C175" s="263" t="s">
        <v>1494</v>
      </c>
      <c r="D175" s="263"/>
      <c r="E175" s="263"/>
      <c r="F175" s="284" t="s">
        <v>1473</v>
      </c>
      <c r="G175" s="263"/>
      <c r="H175" s="263" t="s">
        <v>1534</v>
      </c>
      <c r="I175" s="263" t="s">
        <v>1469</v>
      </c>
      <c r="J175" s="263">
        <v>50</v>
      </c>
      <c r="K175" s="309"/>
    </row>
    <row r="176" spans="2:11" s="1" customFormat="1" ht="15" customHeight="1">
      <c r="B176" s="286"/>
      <c r="C176" s="263" t="s">
        <v>1492</v>
      </c>
      <c r="D176" s="263"/>
      <c r="E176" s="263"/>
      <c r="F176" s="284" t="s">
        <v>1473</v>
      </c>
      <c r="G176" s="263"/>
      <c r="H176" s="263" t="s">
        <v>1534</v>
      </c>
      <c r="I176" s="263" t="s">
        <v>1469</v>
      </c>
      <c r="J176" s="263">
        <v>50</v>
      </c>
      <c r="K176" s="309"/>
    </row>
    <row r="177" spans="2:11" s="1" customFormat="1" ht="15" customHeight="1">
      <c r="B177" s="286"/>
      <c r="C177" s="263" t="s">
        <v>128</v>
      </c>
      <c r="D177" s="263"/>
      <c r="E177" s="263"/>
      <c r="F177" s="284" t="s">
        <v>1467</v>
      </c>
      <c r="G177" s="263"/>
      <c r="H177" s="263" t="s">
        <v>1535</v>
      </c>
      <c r="I177" s="263" t="s">
        <v>1536</v>
      </c>
      <c r="J177" s="263"/>
      <c r="K177" s="309"/>
    </row>
    <row r="178" spans="2:11" s="1" customFormat="1" ht="15" customHeight="1">
      <c r="B178" s="286"/>
      <c r="C178" s="263" t="s">
        <v>59</v>
      </c>
      <c r="D178" s="263"/>
      <c r="E178" s="263"/>
      <c r="F178" s="284" t="s">
        <v>1467</v>
      </c>
      <c r="G178" s="263"/>
      <c r="H178" s="263" t="s">
        <v>1537</v>
      </c>
      <c r="I178" s="263" t="s">
        <v>1538</v>
      </c>
      <c r="J178" s="263">
        <v>1</v>
      </c>
      <c r="K178" s="309"/>
    </row>
    <row r="179" spans="2:11" s="1" customFormat="1" ht="15" customHeight="1">
      <c r="B179" s="286"/>
      <c r="C179" s="263" t="s">
        <v>55</v>
      </c>
      <c r="D179" s="263"/>
      <c r="E179" s="263"/>
      <c r="F179" s="284" t="s">
        <v>1467</v>
      </c>
      <c r="G179" s="263"/>
      <c r="H179" s="263" t="s">
        <v>1539</v>
      </c>
      <c r="I179" s="263" t="s">
        <v>1469</v>
      </c>
      <c r="J179" s="263">
        <v>20</v>
      </c>
      <c r="K179" s="309"/>
    </row>
    <row r="180" spans="2:11" s="1" customFormat="1" ht="15" customHeight="1">
      <c r="B180" s="286"/>
      <c r="C180" s="263" t="s">
        <v>56</v>
      </c>
      <c r="D180" s="263"/>
      <c r="E180" s="263"/>
      <c r="F180" s="284" t="s">
        <v>1467</v>
      </c>
      <c r="G180" s="263"/>
      <c r="H180" s="263" t="s">
        <v>1540</v>
      </c>
      <c r="I180" s="263" t="s">
        <v>1469</v>
      </c>
      <c r="J180" s="263">
        <v>255</v>
      </c>
      <c r="K180" s="309"/>
    </row>
    <row r="181" spans="2:11" s="1" customFormat="1" ht="15" customHeight="1">
      <c r="B181" s="286"/>
      <c r="C181" s="263" t="s">
        <v>129</v>
      </c>
      <c r="D181" s="263"/>
      <c r="E181" s="263"/>
      <c r="F181" s="284" t="s">
        <v>1467</v>
      </c>
      <c r="G181" s="263"/>
      <c r="H181" s="263" t="s">
        <v>1431</v>
      </c>
      <c r="I181" s="263" t="s">
        <v>1469</v>
      </c>
      <c r="J181" s="263">
        <v>10</v>
      </c>
      <c r="K181" s="309"/>
    </row>
    <row r="182" spans="2:11" s="1" customFormat="1" ht="15" customHeight="1">
      <c r="B182" s="286"/>
      <c r="C182" s="263" t="s">
        <v>130</v>
      </c>
      <c r="D182" s="263"/>
      <c r="E182" s="263"/>
      <c r="F182" s="284" t="s">
        <v>1467</v>
      </c>
      <c r="G182" s="263"/>
      <c r="H182" s="263" t="s">
        <v>1541</v>
      </c>
      <c r="I182" s="263" t="s">
        <v>1502</v>
      </c>
      <c r="J182" s="263"/>
      <c r="K182" s="309"/>
    </row>
    <row r="183" spans="2:11" s="1" customFormat="1" ht="15" customHeight="1">
      <c r="B183" s="286"/>
      <c r="C183" s="263" t="s">
        <v>1542</v>
      </c>
      <c r="D183" s="263"/>
      <c r="E183" s="263"/>
      <c r="F183" s="284" t="s">
        <v>1467</v>
      </c>
      <c r="G183" s="263"/>
      <c r="H183" s="263" t="s">
        <v>1543</v>
      </c>
      <c r="I183" s="263" t="s">
        <v>1502</v>
      </c>
      <c r="J183" s="263"/>
      <c r="K183" s="309"/>
    </row>
    <row r="184" spans="2:11" s="1" customFormat="1" ht="15" customHeight="1">
      <c r="B184" s="286"/>
      <c r="C184" s="263" t="s">
        <v>1531</v>
      </c>
      <c r="D184" s="263"/>
      <c r="E184" s="263"/>
      <c r="F184" s="284" t="s">
        <v>1467</v>
      </c>
      <c r="G184" s="263"/>
      <c r="H184" s="263" t="s">
        <v>1544</v>
      </c>
      <c r="I184" s="263" t="s">
        <v>1502</v>
      </c>
      <c r="J184" s="263"/>
      <c r="K184" s="309"/>
    </row>
    <row r="185" spans="2:11" s="1" customFormat="1" ht="15" customHeight="1">
      <c r="B185" s="286"/>
      <c r="C185" s="263" t="s">
        <v>132</v>
      </c>
      <c r="D185" s="263"/>
      <c r="E185" s="263"/>
      <c r="F185" s="284" t="s">
        <v>1473</v>
      </c>
      <c r="G185" s="263"/>
      <c r="H185" s="263" t="s">
        <v>1545</v>
      </c>
      <c r="I185" s="263" t="s">
        <v>1469</v>
      </c>
      <c r="J185" s="263">
        <v>50</v>
      </c>
      <c r="K185" s="309"/>
    </row>
    <row r="186" spans="2:11" s="1" customFormat="1" ht="15" customHeight="1">
      <c r="B186" s="286"/>
      <c r="C186" s="263" t="s">
        <v>1546</v>
      </c>
      <c r="D186" s="263"/>
      <c r="E186" s="263"/>
      <c r="F186" s="284" t="s">
        <v>1473</v>
      </c>
      <c r="G186" s="263"/>
      <c r="H186" s="263" t="s">
        <v>1547</v>
      </c>
      <c r="I186" s="263" t="s">
        <v>1548</v>
      </c>
      <c r="J186" s="263"/>
      <c r="K186" s="309"/>
    </row>
    <row r="187" spans="2:11" s="1" customFormat="1" ht="15" customHeight="1">
      <c r="B187" s="286"/>
      <c r="C187" s="263" t="s">
        <v>1549</v>
      </c>
      <c r="D187" s="263"/>
      <c r="E187" s="263"/>
      <c r="F187" s="284" t="s">
        <v>1473</v>
      </c>
      <c r="G187" s="263"/>
      <c r="H187" s="263" t="s">
        <v>1550</v>
      </c>
      <c r="I187" s="263" t="s">
        <v>1548</v>
      </c>
      <c r="J187" s="263"/>
      <c r="K187" s="309"/>
    </row>
    <row r="188" spans="2:11" s="1" customFormat="1" ht="15" customHeight="1">
      <c r="B188" s="286"/>
      <c r="C188" s="263" t="s">
        <v>1551</v>
      </c>
      <c r="D188" s="263"/>
      <c r="E188" s="263"/>
      <c r="F188" s="284" t="s">
        <v>1473</v>
      </c>
      <c r="G188" s="263"/>
      <c r="H188" s="263" t="s">
        <v>1552</v>
      </c>
      <c r="I188" s="263" t="s">
        <v>1548</v>
      </c>
      <c r="J188" s="263"/>
      <c r="K188" s="309"/>
    </row>
    <row r="189" spans="2:11" s="1" customFormat="1" ht="15" customHeight="1">
      <c r="B189" s="286"/>
      <c r="C189" s="322" t="s">
        <v>1553</v>
      </c>
      <c r="D189" s="263"/>
      <c r="E189" s="263"/>
      <c r="F189" s="284" t="s">
        <v>1473</v>
      </c>
      <c r="G189" s="263"/>
      <c r="H189" s="263" t="s">
        <v>1554</v>
      </c>
      <c r="I189" s="263" t="s">
        <v>1555</v>
      </c>
      <c r="J189" s="323" t="s">
        <v>1556</v>
      </c>
      <c r="K189" s="309"/>
    </row>
    <row r="190" spans="2:11" s="17" customFormat="1" ht="15" customHeight="1">
      <c r="B190" s="324"/>
      <c r="C190" s="325" t="s">
        <v>1557</v>
      </c>
      <c r="D190" s="326"/>
      <c r="E190" s="326"/>
      <c r="F190" s="327" t="s">
        <v>1473</v>
      </c>
      <c r="G190" s="326"/>
      <c r="H190" s="326" t="s">
        <v>1558</v>
      </c>
      <c r="I190" s="326" t="s">
        <v>1555</v>
      </c>
      <c r="J190" s="328" t="s">
        <v>1556</v>
      </c>
      <c r="K190" s="329"/>
    </row>
    <row r="191" spans="2:11" s="1" customFormat="1" ht="15" customHeight="1">
      <c r="B191" s="286"/>
      <c r="C191" s="322" t="s">
        <v>44</v>
      </c>
      <c r="D191" s="263"/>
      <c r="E191" s="263"/>
      <c r="F191" s="284" t="s">
        <v>1467</v>
      </c>
      <c r="G191" s="263"/>
      <c r="H191" s="260" t="s">
        <v>1559</v>
      </c>
      <c r="I191" s="263" t="s">
        <v>1560</v>
      </c>
      <c r="J191" s="263"/>
      <c r="K191" s="309"/>
    </row>
    <row r="192" spans="2:11" s="1" customFormat="1" ht="15" customHeight="1">
      <c r="B192" s="286"/>
      <c r="C192" s="322" t="s">
        <v>1561</v>
      </c>
      <c r="D192" s="263"/>
      <c r="E192" s="263"/>
      <c r="F192" s="284" t="s">
        <v>1467</v>
      </c>
      <c r="G192" s="263"/>
      <c r="H192" s="263" t="s">
        <v>1562</v>
      </c>
      <c r="I192" s="263" t="s">
        <v>1502</v>
      </c>
      <c r="J192" s="263"/>
      <c r="K192" s="309"/>
    </row>
    <row r="193" spans="2:11" s="1" customFormat="1" ht="15" customHeight="1">
      <c r="B193" s="286"/>
      <c r="C193" s="322" t="s">
        <v>1563</v>
      </c>
      <c r="D193" s="263"/>
      <c r="E193" s="263"/>
      <c r="F193" s="284" t="s">
        <v>1467</v>
      </c>
      <c r="G193" s="263"/>
      <c r="H193" s="263" t="s">
        <v>1564</v>
      </c>
      <c r="I193" s="263" t="s">
        <v>1502</v>
      </c>
      <c r="J193" s="263"/>
      <c r="K193" s="309"/>
    </row>
    <row r="194" spans="2:11" s="1" customFormat="1" ht="15" customHeight="1">
      <c r="B194" s="286"/>
      <c r="C194" s="322" t="s">
        <v>1565</v>
      </c>
      <c r="D194" s="263"/>
      <c r="E194" s="263"/>
      <c r="F194" s="284" t="s">
        <v>1473</v>
      </c>
      <c r="G194" s="263"/>
      <c r="H194" s="263" t="s">
        <v>1566</v>
      </c>
      <c r="I194" s="263" t="s">
        <v>1502</v>
      </c>
      <c r="J194" s="263"/>
      <c r="K194" s="309"/>
    </row>
    <row r="195" spans="2:11" s="1" customFormat="1" ht="15" customHeight="1">
      <c r="B195" s="315"/>
      <c r="C195" s="330"/>
      <c r="D195" s="295"/>
      <c r="E195" s="295"/>
      <c r="F195" s="295"/>
      <c r="G195" s="295"/>
      <c r="H195" s="295"/>
      <c r="I195" s="295"/>
      <c r="J195" s="295"/>
      <c r="K195" s="316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97"/>
      <c r="C197" s="307"/>
      <c r="D197" s="307"/>
      <c r="E197" s="307"/>
      <c r="F197" s="317"/>
      <c r="G197" s="307"/>
      <c r="H197" s="307"/>
      <c r="I197" s="307"/>
      <c r="J197" s="307"/>
      <c r="K197" s="297"/>
    </row>
    <row r="198" spans="2:11" s="1" customFormat="1" ht="18.75" customHeight="1"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</row>
    <row r="199" spans="2:11" s="1" customFormat="1" ht="13.5">
      <c r="B199" s="252"/>
      <c r="C199" s="253"/>
      <c r="D199" s="253"/>
      <c r="E199" s="253"/>
      <c r="F199" s="253"/>
      <c r="G199" s="253"/>
      <c r="H199" s="253"/>
      <c r="I199" s="253"/>
      <c r="J199" s="253"/>
      <c r="K199" s="254"/>
    </row>
    <row r="200" spans="2:11" s="1" customFormat="1" ht="21">
      <c r="B200" s="255"/>
      <c r="C200" s="394" t="s">
        <v>1567</v>
      </c>
      <c r="D200" s="394"/>
      <c r="E200" s="394"/>
      <c r="F200" s="394"/>
      <c r="G200" s="394"/>
      <c r="H200" s="394"/>
      <c r="I200" s="394"/>
      <c r="J200" s="394"/>
      <c r="K200" s="256"/>
    </row>
    <row r="201" spans="2:11" s="1" customFormat="1" ht="25.5" customHeight="1">
      <c r="B201" s="255"/>
      <c r="C201" s="331" t="s">
        <v>1568</v>
      </c>
      <c r="D201" s="331"/>
      <c r="E201" s="331"/>
      <c r="F201" s="331" t="s">
        <v>1569</v>
      </c>
      <c r="G201" s="332"/>
      <c r="H201" s="397" t="s">
        <v>1570</v>
      </c>
      <c r="I201" s="397"/>
      <c r="J201" s="397"/>
      <c r="K201" s="256"/>
    </row>
    <row r="202" spans="2:11" s="1" customFormat="1" ht="5.25" customHeight="1">
      <c r="B202" s="286"/>
      <c r="C202" s="281"/>
      <c r="D202" s="281"/>
      <c r="E202" s="281"/>
      <c r="F202" s="281"/>
      <c r="G202" s="307"/>
      <c r="H202" s="281"/>
      <c r="I202" s="281"/>
      <c r="J202" s="281"/>
      <c r="K202" s="309"/>
    </row>
    <row r="203" spans="2:11" s="1" customFormat="1" ht="15" customHeight="1">
      <c r="B203" s="286"/>
      <c r="C203" s="263" t="s">
        <v>1560</v>
      </c>
      <c r="D203" s="263"/>
      <c r="E203" s="263"/>
      <c r="F203" s="284" t="s">
        <v>45</v>
      </c>
      <c r="G203" s="263"/>
      <c r="H203" s="398" t="s">
        <v>1571</v>
      </c>
      <c r="I203" s="398"/>
      <c r="J203" s="398"/>
      <c r="K203" s="309"/>
    </row>
    <row r="204" spans="2:11" s="1" customFormat="1" ht="15" customHeight="1">
      <c r="B204" s="286"/>
      <c r="C204" s="263"/>
      <c r="D204" s="263"/>
      <c r="E204" s="263"/>
      <c r="F204" s="284" t="s">
        <v>46</v>
      </c>
      <c r="G204" s="263"/>
      <c r="H204" s="398" t="s">
        <v>1572</v>
      </c>
      <c r="I204" s="398"/>
      <c r="J204" s="398"/>
      <c r="K204" s="309"/>
    </row>
    <row r="205" spans="2:11" s="1" customFormat="1" ht="15" customHeight="1">
      <c r="B205" s="286"/>
      <c r="C205" s="263"/>
      <c r="D205" s="263"/>
      <c r="E205" s="263"/>
      <c r="F205" s="284" t="s">
        <v>49</v>
      </c>
      <c r="G205" s="263"/>
      <c r="H205" s="398" t="s">
        <v>1573</v>
      </c>
      <c r="I205" s="398"/>
      <c r="J205" s="398"/>
      <c r="K205" s="309"/>
    </row>
    <row r="206" spans="2:11" s="1" customFormat="1" ht="15" customHeight="1">
      <c r="B206" s="286"/>
      <c r="C206" s="263"/>
      <c r="D206" s="263"/>
      <c r="E206" s="263"/>
      <c r="F206" s="284" t="s">
        <v>47</v>
      </c>
      <c r="G206" s="263"/>
      <c r="H206" s="398" t="s">
        <v>1574</v>
      </c>
      <c r="I206" s="398"/>
      <c r="J206" s="398"/>
      <c r="K206" s="309"/>
    </row>
    <row r="207" spans="2:11" s="1" customFormat="1" ht="15" customHeight="1">
      <c r="B207" s="286"/>
      <c r="C207" s="263"/>
      <c r="D207" s="263"/>
      <c r="E207" s="263"/>
      <c r="F207" s="284" t="s">
        <v>48</v>
      </c>
      <c r="G207" s="263"/>
      <c r="H207" s="398" t="s">
        <v>1575</v>
      </c>
      <c r="I207" s="398"/>
      <c r="J207" s="398"/>
      <c r="K207" s="309"/>
    </row>
    <row r="208" spans="2:11" s="1" customFormat="1" ht="15" customHeight="1">
      <c r="B208" s="286"/>
      <c r="C208" s="263"/>
      <c r="D208" s="263"/>
      <c r="E208" s="263"/>
      <c r="F208" s="284"/>
      <c r="G208" s="263"/>
      <c r="H208" s="263"/>
      <c r="I208" s="263"/>
      <c r="J208" s="263"/>
      <c r="K208" s="309"/>
    </row>
    <row r="209" spans="2:11" s="1" customFormat="1" ht="15" customHeight="1">
      <c r="B209" s="286"/>
      <c r="C209" s="263" t="s">
        <v>1514</v>
      </c>
      <c r="D209" s="263"/>
      <c r="E209" s="263"/>
      <c r="F209" s="284" t="s">
        <v>80</v>
      </c>
      <c r="G209" s="263"/>
      <c r="H209" s="398" t="s">
        <v>1576</v>
      </c>
      <c r="I209" s="398"/>
      <c r="J209" s="398"/>
      <c r="K209" s="309"/>
    </row>
    <row r="210" spans="2:11" s="1" customFormat="1" ht="15" customHeight="1">
      <c r="B210" s="286"/>
      <c r="C210" s="263"/>
      <c r="D210" s="263"/>
      <c r="E210" s="263"/>
      <c r="F210" s="284" t="s">
        <v>1412</v>
      </c>
      <c r="G210" s="263"/>
      <c r="H210" s="398" t="s">
        <v>1413</v>
      </c>
      <c r="I210" s="398"/>
      <c r="J210" s="398"/>
      <c r="K210" s="309"/>
    </row>
    <row r="211" spans="2:11" s="1" customFormat="1" ht="15" customHeight="1">
      <c r="B211" s="286"/>
      <c r="C211" s="263"/>
      <c r="D211" s="263"/>
      <c r="E211" s="263"/>
      <c r="F211" s="284" t="s">
        <v>1410</v>
      </c>
      <c r="G211" s="263"/>
      <c r="H211" s="398" t="s">
        <v>1577</v>
      </c>
      <c r="I211" s="398"/>
      <c r="J211" s="398"/>
      <c r="K211" s="309"/>
    </row>
    <row r="212" spans="2:11" s="1" customFormat="1" ht="15" customHeight="1">
      <c r="B212" s="333"/>
      <c r="C212" s="263"/>
      <c r="D212" s="263"/>
      <c r="E212" s="263"/>
      <c r="F212" s="284" t="s">
        <v>98</v>
      </c>
      <c r="G212" s="322"/>
      <c r="H212" s="399" t="s">
        <v>99</v>
      </c>
      <c r="I212" s="399"/>
      <c r="J212" s="399"/>
      <c r="K212" s="334"/>
    </row>
    <row r="213" spans="2:11" s="1" customFormat="1" ht="15" customHeight="1">
      <c r="B213" s="333"/>
      <c r="C213" s="263"/>
      <c r="D213" s="263"/>
      <c r="E213" s="263"/>
      <c r="F213" s="284" t="s">
        <v>1414</v>
      </c>
      <c r="G213" s="322"/>
      <c r="H213" s="399" t="s">
        <v>1578</v>
      </c>
      <c r="I213" s="399"/>
      <c r="J213" s="399"/>
      <c r="K213" s="334"/>
    </row>
    <row r="214" spans="2:11" s="1" customFormat="1" ht="15" customHeight="1">
      <c r="B214" s="333"/>
      <c r="C214" s="263"/>
      <c r="D214" s="263"/>
      <c r="E214" s="263"/>
      <c r="F214" s="284"/>
      <c r="G214" s="322"/>
      <c r="H214" s="313"/>
      <c r="I214" s="313"/>
      <c r="J214" s="313"/>
      <c r="K214" s="334"/>
    </row>
    <row r="215" spans="2:11" s="1" customFormat="1" ht="15" customHeight="1">
      <c r="B215" s="333"/>
      <c r="C215" s="263" t="s">
        <v>1538</v>
      </c>
      <c r="D215" s="263"/>
      <c r="E215" s="263"/>
      <c r="F215" s="284">
        <v>1</v>
      </c>
      <c r="G215" s="322"/>
      <c r="H215" s="399" t="s">
        <v>1579</v>
      </c>
      <c r="I215" s="399"/>
      <c r="J215" s="399"/>
      <c r="K215" s="334"/>
    </row>
    <row r="216" spans="2:11" s="1" customFormat="1" ht="15" customHeight="1">
      <c r="B216" s="333"/>
      <c r="C216" s="263"/>
      <c r="D216" s="263"/>
      <c r="E216" s="263"/>
      <c r="F216" s="284">
        <v>2</v>
      </c>
      <c r="G216" s="322"/>
      <c r="H216" s="399" t="s">
        <v>1580</v>
      </c>
      <c r="I216" s="399"/>
      <c r="J216" s="399"/>
      <c r="K216" s="334"/>
    </row>
    <row r="217" spans="2:11" s="1" customFormat="1" ht="15" customHeight="1">
      <c r="B217" s="333"/>
      <c r="C217" s="263"/>
      <c r="D217" s="263"/>
      <c r="E217" s="263"/>
      <c r="F217" s="284">
        <v>3</v>
      </c>
      <c r="G217" s="322"/>
      <c r="H217" s="399" t="s">
        <v>1581</v>
      </c>
      <c r="I217" s="399"/>
      <c r="J217" s="399"/>
      <c r="K217" s="334"/>
    </row>
    <row r="218" spans="2:11" s="1" customFormat="1" ht="15" customHeight="1">
      <c r="B218" s="333"/>
      <c r="C218" s="263"/>
      <c r="D218" s="263"/>
      <c r="E218" s="263"/>
      <c r="F218" s="284">
        <v>4</v>
      </c>
      <c r="G218" s="322"/>
      <c r="H218" s="399" t="s">
        <v>1582</v>
      </c>
      <c r="I218" s="399"/>
      <c r="J218" s="399"/>
      <c r="K218" s="334"/>
    </row>
    <row r="219" spans="2:11" s="1" customFormat="1" ht="12.75" customHeight="1">
      <c r="B219" s="335"/>
      <c r="C219" s="336"/>
      <c r="D219" s="336"/>
      <c r="E219" s="336"/>
      <c r="F219" s="336"/>
      <c r="G219" s="336"/>
      <c r="H219" s="336"/>
      <c r="I219" s="336"/>
      <c r="J219" s="336"/>
      <c r="K219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WIN7-GP\MD</dc:creator>
  <cp:keywords/>
  <dc:description/>
  <cp:lastModifiedBy>Molodčenko Eva</cp:lastModifiedBy>
  <dcterms:created xsi:type="dcterms:W3CDTF">2024-03-20T12:37:12Z</dcterms:created>
  <dcterms:modified xsi:type="dcterms:W3CDTF">2024-04-09T12:42:01Z</dcterms:modified>
  <cp:category/>
  <cp:version/>
  <cp:contentType/>
  <cp:contentStatus/>
</cp:coreProperties>
</file>