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 defaultThemeVersion="166925"/>
  <bookViews>
    <workbookView xWindow="32760" yWindow="32760" windowWidth="28800" windowHeight="13905" activeTab="2"/>
  </bookViews>
  <sheets>
    <sheet name="Krycí_list" sheetId="1" r:id="rId1"/>
    <sheet name="Rekapitulace" sheetId="2" r:id="rId2"/>
    <sheet name="Položky" sheetId="3" r:id="rId3"/>
  </sheets>
  <definedNames>
    <definedName name="cisloobjektu">'Krycí_list'!$A$5</definedName>
    <definedName name="cislostavby">'Krycí_list'!$A$7</definedName>
    <definedName name="Datum">'Krycí_list'!$B$27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'Krycí_list'!$G$2</definedName>
    <definedName name="MJ">'Krycí_list'!$G$5</definedName>
    <definedName name="Mont">'Rekapitulace'!$H$17</definedName>
    <definedName name="Montaz0">'Položky'!#REF!</definedName>
    <definedName name="NazevDilu">'Rekapitulace'!$B$6</definedName>
    <definedName name="nazevobjektu">'Krycí_list'!$C$5</definedName>
    <definedName name="nazevstavby">'Krycí_list'!$C$7</definedName>
    <definedName name="Objednatel">'Krycí_list'!$C$10</definedName>
    <definedName name="_xlnm.Print_Area" localSheetId="0">'Krycí_list'!$A$1:$G$45</definedName>
    <definedName name="_xlnm.Print_Area" localSheetId="2">'Položky'!$A$1:$G$84</definedName>
    <definedName name="_xlnm.Print_Area" localSheetId="1">'Rekapitulace'!$A$1:$I$31</definedName>
    <definedName name="PocetMJ">'Krycí_list'!$G$6</definedName>
    <definedName name="Poznamka">'Krycí_list'!$B$37</definedName>
    <definedName name="Projektant">'Krycí_list'!$C$8</definedName>
    <definedName name="PSV">'Rekapitulace'!$F$17</definedName>
    <definedName name="PSV0">'Položky'!#REF!</definedName>
    <definedName name="SazbaDPH1">'Krycí_list'!$C$30</definedName>
    <definedName name="SazbaDPH2">'Krycí_list'!$C$32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'Krycí_list'!$G$11</definedName>
    <definedName name="Zaklad22">'Krycí_list'!$F$32</definedName>
    <definedName name="Zaklad5">'Krycí_list'!$F$30</definedName>
    <definedName name="Zhotovitel">'Krycí_list'!$C$11:$E$11</definedName>
    <definedName name="_xlnm.Print_Titles" localSheetId="1">'Rekapitulace'!$1:$6</definedName>
    <definedName name="_xlnm.Print_Titles" localSheetId="2">'Položky'!$1:$6</definedName>
  </definedNames>
  <calcPr calcId="191029"/>
</workbook>
</file>

<file path=xl/sharedStrings.xml><?xml version="1.0" encoding="utf-8"?>
<sst xmlns="http://schemas.openxmlformats.org/spreadsheetml/2006/main" count="329" uniqueCount="236">
  <si>
    <t>SLEPÝ ROZPOČET</t>
  </si>
  <si>
    <t>Rozpočet</t>
  </si>
  <si>
    <t>01/09/2023</t>
  </si>
  <si>
    <t xml:space="preserve"> Stavební</t>
  </si>
  <si>
    <t xml:space="preserve">JKSO </t>
  </si>
  <si>
    <t>827.29</t>
  </si>
  <si>
    <t>Objekt</t>
  </si>
  <si>
    <t>Název objektu</t>
  </si>
  <si>
    <t xml:space="preserve">SKP </t>
  </si>
  <si>
    <t>SO 01</t>
  </si>
  <si>
    <t>Oprava, dešťové kanalizace</t>
  </si>
  <si>
    <t>Měrná jednotka</t>
  </si>
  <si>
    <t>Stavba</t>
  </si>
  <si>
    <t>Název stavby</t>
  </si>
  <si>
    <t>Počet jednotek</t>
  </si>
  <si>
    <t>Trávník, oprava dešťové kanalizace</t>
  </si>
  <si>
    <t>Náklady na m.j.</t>
  </si>
  <si>
    <t>Projektant</t>
  </si>
  <si>
    <t>VEGI, s.r.o.</t>
  </si>
  <si>
    <t>Typ rozpočtu</t>
  </si>
  <si>
    <t>Zpracovatel projektu</t>
  </si>
  <si>
    <t>Objednatel</t>
  </si>
  <si>
    <t>Město Kroměříž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</si>
  <si>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</si>
  <si>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</si>
  <si>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</si>
  <si>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</si>
  <si>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</si>
  <si>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</si>
  <si>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</si>
  <si>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</si>
  <si>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Ztížené výrobní podmínky</t>
  </si>
  <si>
    <t>Z</t>
  </si>
  <si>
    <t>PSV celkem</t>
  </si>
  <si>
    <t>Oborová přirážka</t>
  </si>
  <si>
    <t>R</t>
  </si>
  <si>
    <t>M práce celkem</t>
  </si>
  <si>
    <t>Přesun stavebních kapacit</t>
  </si>
  <si>
    <t>N</t>
  </si>
  <si>
    <t>M dodávky celkem</t>
  </si>
  <si>
    <t>Mimostaveništní doprava</t>
  </si>
  <si>
    <t>ZRN celkem</t>
  </si>
  <si>
    <t>Zařízení staveniště</t>
  </si>
  <si>
    <t>Provoz investora</t>
  </si>
  <si>
    <t>HZS</t>
  </si>
  <si>
    <t>Kompletační činnost (IČD)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</si>
  <si>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</si>
  <si>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</si>
  <si>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</si>
  <si>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</si>
  <si>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</si>
  <si>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</si>
  <si>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</si>
  <si>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</si>
  <si>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</si>
  <si>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</si>
  <si>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</si>
  <si>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</si>
  <si>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</si>
  <si>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</si>
  <si>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</si>
  <si>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</si>
  <si>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</si>
  <si>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</si>
  <si>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</si>
  <si>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</si>
  <si>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</si>
  <si>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</si>
  <si>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</si>
  <si>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</si>
  <si>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</si>
  <si>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</si>
  <si>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</si>
  <si>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1</t>
  </si>
  <si>
    <t>Zemní práce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</si>
  <si>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</si>
  <si>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</si>
  <si>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</si>
  <si>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</si>
  <si>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</si>
  <si>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</si>
  <si>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</si>
  <si>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</si>
  <si>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93</t>
  </si>
  <si>
    <t>Dokončovací práce inženýrských staveb</t>
  </si>
  <si>
    <t>96</t>
  </si>
  <si>
    <t>Bourání konstrukcí</t>
  </si>
  <si>
    <t>97</t>
  </si>
  <si>
    <t>Prorážení otvorů</t>
  </si>
  <si>
    <t>99</t>
  </si>
  <si>
    <t>Staveništní přesun hmot</t>
  </si>
  <si>
    <t>D96</t>
  </si>
  <si>
    <t>Přesuny suti a vybouraných hmot</t>
  </si>
  <si>
    <t>CELKEM  OBJEKT</t>
  </si>
  <si>
    <t>VEDLEJŠÍ ROZPOČTOVÉ  NÁKLADY</t>
  </si>
  <si>
    <t>Název VRN</t>
  </si>
  <si>
    <t>Kč</t>
  </si>
  <si>
    <t>%</t>
  </si>
  <si>
    <t>Základna</t>
  </si>
  <si>
    <t>Rezerva rozpočtu</t>
  </si>
  <si>
    <t>CELKEM VRN</t>
  </si>
  <si>
    <t>Slepý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</si>
  <si>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</si>
  <si>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</si>
  <si>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</si>
  <si>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</si>
  <si>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</si>
  <si>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</si>
  <si>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</si>
  <si>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</si>
  <si>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</si>
  <si>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100004213R00</t>
  </si>
  <si>
    <t xml:space="preserve">Hutnění sypaniny vrstvy tl. do 100 cm, 1 pojezd </t>
  </si>
  <si>
    <t>m3</t>
  </si>
  <si>
    <t>113106231R00</t>
  </si>
  <si>
    <t xml:space="preserve">Rozebrání dlažeb ze zámkové dlažby v kamenivu </t>
  </si>
  <si>
    <t>m2</t>
  </si>
  <si>
    <t>113107143R00</t>
  </si>
  <si>
    <t xml:space="preserve">Odstranění podkladu pl.do 200 m2, živice tl. 15 cm </t>
  </si>
  <si>
    <t>113107530R00</t>
  </si>
  <si>
    <t xml:space="preserve">Odstranění podkladu pl. 50 m2,kam.drcené tl.30 cm </t>
  </si>
  <si>
    <t>113202111R00</t>
  </si>
  <si>
    <t xml:space="preserve">Vytrhání obrub obrubníků silničních </t>
  </si>
  <si>
    <t>m</t>
  </si>
  <si>
    <t>119001401R00</t>
  </si>
  <si>
    <t xml:space="preserve">Dočasné zajištění ocelového potrubí do DN 200 mm </t>
  </si>
  <si>
    <t>119001402R00</t>
  </si>
  <si>
    <t xml:space="preserve">Dočasné zajištění ocelového potrubí DN 200-500 mm </t>
  </si>
  <si>
    <t>119001422R00</t>
  </si>
  <si>
    <t xml:space="preserve">Dočasné zajištění kabelů - v počtu 3 - 6 kabelů </t>
  </si>
  <si>
    <t>131201110R00</t>
  </si>
  <si>
    <t xml:space="preserve">Hloubení nezapaž. jam hor.3 do 50 m3, STROJNĚ </t>
  </si>
  <si>
    <t>131201119R00</t>
  </si>
  <si>
    <t xml:space="preserve">Příplatek za lepivost - hloubení nezap.jam v hor.3 </t>
  </si>
  <si>
    <t>139601102R00</t>
  </si>
  <si>
    <t xml:space="preserve">Ruční výkop jam, rýh a šachet v hornině tř. 3 </t>
  </si>
  <si>
    <t>161101101R00</t>
  </si>
  <si>
    <t xml:space="preserve">Svislé přemístění výkopku z hor.1-4 do 2,5 m </t>
  </si>
  <si>
    <t>162701105R00</t>
  </si>
  <si>
    <t xml:space="preserve">Vodorovné přemístění výkopku z hor.1-4 do 10000 m </t>
  </si>
  <si>
    <t>171201201R00</t>
  </si>
  <si>
    <t xml:space="preserve">Uložení sypaniny na skl. včetně poplatku za skládk </t>
  </si>
  <si>
    <t>175101101RT2</t>
  </si>
  <si>
    <t>Obsyp potrubí bez prohození sypaniny s dodáním štěrkopísku frakce 0 - 22 mm</t>
  </si>
  <si>
    <t>181201102R00</t>
  </si>
  <si>
    <t xml:space="preserve">Úprava pláně v násypech v hor. 1-4, se zhutněním </t>
  </si>
  <si>
    <t>183405211R00</t>
  </si>
  <si>
    <t xml:space="preserve">Výsev trávníku hydroosevem na ornici </t>
  </si>
  <si>
    <t>00572400</t>
  </si>
  <si>
    <t>Směs travní parková I. běžná zátěž PROFI</t>
  </si>
  <si>
    <t>kg</t>
  </si>
  <si>
    <t>58337310</t>
  </si>
  <si>
    <t>Štěrkopísek frakce 0-4 tř.B</t>
  </si>
  <si>
    <t>t</t>
  </si>
  <si>
    <t>Celkem za</t>
  </si>
  <si>
    <t>451577777R00</t>
  </si>
  <si>
    <t xml:space="preserve">Podklad pod dlažbu z kameniva těženého tl.do 10 cm </t>
  </si>
  <si>
    <t>564201300U00</t>
  </si>
  <si>
    <t xml:space="preserve">Podklad komunikací štěrkopísku 15cm </t>
  </si>
  <si>
    <t>564661111R00</t>
  </si>
  <si>
    <t xml:space="preserve">Podklad z kameniva drceného 63-125 mm, tl. 20 cm </t>
  </si>
  <si>
    <t>574391111R00</t>
  </si>
  <si>
    <t xml:space="preserve">Makadam hrubý s asfalt. postřikem a posypem, 10 cm </t>
  </si>
  <si>
    <t>577131111RT3</t>
  </si>
  <si>
    <t>Beton asfalt. ACO 11+ obrusný, š. do 3 m, tl. 4 cm plochy 101-200 m2</t>
  </si>
  <si>
    <t>596215041R00</t>
  </si>
  <si>
    <t xml:space="preserve">Kladení zámkové dlažby tl. 8 cm do drtě tl. 5 cm </t>
  </si>
  <si>
    <t>596215044R00</t>
  </si>
  <si>
    <t xml:space="preserve">Příplatek za kladení dlažby tl.8 cm, drť, do 50 m2 </t>
  </si>
  <si>
    <t>632622115U00</t>
  </si>
  <si>
    <t xml:space="preserve">Podklad 5cm obal kamenivo+hutnění </t>
  </si>
  <si>
    <t xml:space="preserve">Dočasné přemostění výkopu </t>
  </si>
  <si>
    <t>kpl</t>
  </si>
  <si>
    <t>59245095</t>
  </si>
  <si>
    <t>Dlažba zámková UNI-MARKANT 23x12x8 cm šedá</t>
  </si>
  <si>
    <t>822472111R00</t>
  </si>
  <si>
    <t xml:space="preserve">Montáž trub ŽB těs. pryžovými kroužky DN 800 </t>
  </si>
  <si>
    <t>871423121R00</t>
  </si>
  <si>
    <t xml:space="preserve">Montáž trub z plastu, gumový kroužek, DN 600 </t>
  </si>
  <si>
    <t>877313123a</t>
  </si>
  <si>
    <t>Napojení přípojek na potrubí vč. vyfrézování, šroub spojky, přesuvky</t>
  </si>
  <si>
    <t>kus</t>
  </si>
  <si>
    <t>894411121a</t>
  </si>
  <si>
    <t>Oprava šachet vybourání poklopu,zarovnání stěn, podmazání, osazení přechodové desky DN1500</t>
  </si>
  <si>
    <t>899104111RT2</t>
  </si>
  <si>
    <t>Osazení poklopu s rámem nad 150 kg včetně dodávky poklopu šachtového lit. D 400</t>
  </si>
  <si>
    <t>899104111a</t>
  </si>
  <si>
    <t>Osazení poklopu -vpusti s rámem nad 150 kg včetně dodávky vpusti D 400</t>
  </si>
  <si>
    <t>899521411R00</t>
  </si>
  <si>
    <t xml:space="preserve">Stupadla šacht. vidlicová oceloplast, vysek. beton </t>
  </si>
  <si>
    <t>899623171R00</t>
  </si>
  <si>
    <t>Obetonování potrubí nebo zdiva stok betonem C25/30 napojení trub na šachty a horskou vpusť</t>
  </si>
  <si>
    <t>009/01/2018</t>
  </si>
  <si>
    <t xml:space="preserve">Prohlídka potrubí  po opravě </t>
  </si>
  <si>
    <t>011/01/2018</t>
  </si>
  <si>
    <t>Vybourání čela horské vpusti, napojení potrubí DN600, těsnící injektáž</t>
  </si>
  <si>
    <t>02/05/2022</t>
  </si>
  <si>
    <t>Zednická oprava revizní šachty, injektáž, stěrka kyneta, nátěr</t>
  </si>
  <si>
    <t>ks</t>
  </si>
  <si>
    <t>2861339821a</t>
  </si>
  <si>
    <t>Trubka kanalizační plast SN 16  DN 600  l=6 m</t>
  </si>
  <si>
    <t>58922176</t>
  </si>
  <si>
    <t>Beton tř.C 25/30 z SPC fr.do 16 mm měkký V3</t>
  </si>
  <si>
    <t>59222400</t>
  </si>
  <si>
    <t>Trouba železobet hrdlová TZH-Q 800/2500 VT</t>
  </si>
  <si>
    <t>59224349.A</t>
  </si>
  <si>
    <t>Prstenec vyrovn šachetní TBW-Q.1 63/10</t>
  </si>
  <si>
    <t>592243502</t>
  </si>
  <si>
    <t>Deska přechodová zákrytová TZK-Q.1 150-100/25</t>
  </si>
  <si>
    <t>919735114R00</t>
  </si>
  <si>
    <t xml:space="preserve">Řezání stávajícího živičného krytu tl. 15 - 20 cm </t>
  </si>
  <si>
    <t>89-03</t>
  </si>
  <si>
    <t xml:space="preserve">Přechodné dopravní značení </t>
  </si>
  <si>
    <t>nc-04</t>
  </si>
  <si>
    <t xml:space="preserve">Dokumentace skutečného provedení </t>
  </si>
  <si>
    <t>soubor</t>
  </si>
  <si>
    <t>nc-06</t>
  </si>
  <si>
    <t xml:space="preserve">Vytyčení inženýrských sítí </t>
  </si>
  <si>
    <t>960321271R00</t>
  </si>
  <si>
    <t xml:space="preserve">Bourání konstrukcí ze železobetonu </t>
  </si>
  <si>
    <t>969021131a</t>
  </si>
  <si>
    <t xml:space="preserve">Vybourání kanalizačního potrubí DN do 800 mm </t>
  </si>
  <si>
    <t>979024441R00</t>
  </si>
  <si>
    <t xml:space="preserve">Očištění vybour. obrubníků všech loží a výplní </t>
  </si>
  <si>
    <t>979054441R00</t>
  </si>
  <si>
    <t xml:space="preserve">Očištění vybour. dlaždic s výplní kamen. těženým </t>
  </si>
  <si>
    <t>998271301R00</t>
  </si>
  <si>
    <t xml:space="preserve">Přesun hmot pro kanalizace betonové, otevř. výkop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</si>
  <si>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</si>
  <si>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</si>
  <si>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</si>
  <si>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</si>
  <si>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979093111R00</t>
  </si>
  <si>
    <t xml:space="preserve">Uložení suti na skládku bez zhutnění </t>
  </si>
  <si>
    <t>979990001R00</t>
  </si>
  <si>
    <t xml:space="preserve">Poplatek za skládku stavební suti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</si>
</sst>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d&quot;.&quot;mm&quot;.&quot;yyyy"/>
    <numFmt numFmtId="166" formatCode="dd&quot;.&quot;mm&quot;.&quot;yy"/>
    <numFmt numFmtId="167" formatCode="#,##0&quot; &quot;[$Kč-405]"/>
  </numFmts>
  <fonts count="19">
    <font>
      <sz val="10"/>
      <color rgb="FF000000"/>
      <name val="Arial CE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Arial CE"/>
      <family val="2"/>
    </font>
    <font>
      <b/>
      <sz val="10"/>
      <color rgb="FF000000"/>
      <name val="Arial CE"/>
      <family val="2"/>
    </font>
    <font>
      <sz val="9"/>
      <color rgb="FF000000"/>
      <name val="Arial CE"/>
      <family val="2"/>
    </font>
    <font>
      <b/>
      <u val="single"/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sz val="10"/>
      <color rgb="FFFFFFFF"/>
      <name val="Arial CE"/>
      <family val="2"/>
    </font>
    <font>
      <sz val="8"/>
      <color rgb="FF000000"/>
      <name val="Arial"/>
      <family val="2"/>
    </font>
    <font>
      <b/>
      <i/>
      <sz val="10"/>
      <color rgb="FF000000"/>
      <name val="Arial"/>
      <family val="2"/>
    </font>
    <font>
      <i/>
      <sz val="8"/>
      <color rgb="FF000000"/>
      <name val="Arial CE"/>
      <family val="2"/>
    </font>
    <font>
      <i/>
      <sz val="9"/>
      <color rgb="FF000000"/>
      <name val="Arial CE"/>
      <family val="2"/>
    </font>
    <font>
      <b/>
      <u val="single"/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double">
        <color rgb="FF000000"/>
      </right>
      <top style="thin">
        <color rgb="FF000000"/>
      </top>
      <bottom/>
    </border>
    <border>
      <left style="double">
        <color rgb="FF000000"/>
      </left>
      <right style="double">
        <color rgb="FF000000"/>
      </right>
      <top style="thin">
        <color rgb="FF000000"/>
      </top>
      <bottom/>
    </border>
    <border>
      <left style="double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double">
        <color rgb="FF000000"/>
      </top>
      <bottom/>
    </border>
    <border>
      <left style="thin">
        <color rgb="FF000000"/>
      </left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/>
      <right/>
      <top/>
      <bottom style="double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/>
    </border>
    <border>
      <left style="double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double">
        <color rgb="FF000000"/>
      </right>
      <top/>
      <bottom style="double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NumberFormat="0" applyFont="0" applyBorder="0" applyProtection="0">
      <alignment/>
    </xf>
  </cellStyleXfs>
  <cellXfs count="190">
    <xf numFmtId="0" fontId="0" fillId="0" borderId="0" xfId="0"/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3" fontId="5" fillId="0" borderId="11" xfId="0" applyNumberFormat="1" applyFont="1" applyBorder="1" applyAlignment="1">
      <alignment horizontal="left"/>
    </xf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/>
    <xf numFmtId="49" fontId="3" fillId="2" borderId="0" xfId="0" applyNumberFormat="1" applyFont="1" applyFill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5" xfId="0" applyFont="1" applyBorder="1" applyAlignment="1">
      <alignment horizontal="left"/>
    </xf>
    <xf numFmtId="0" fontId="5" fillId="0" borderId="15" xfId="0" applyFont="1" applyBorder="1"/>
    <xf numFmtId="165" fontId="5" fillId="0" borderId="15" xfId="0" applyNumberFormat="1" applyFont="1" applyBorder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3" fillId="0" borderId="23" xfId="0" applyFont="1" applyBorder="1"/>
    <xf numFmtId="0" fontId="3" fillId="0" borderId="24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5" xfId="0" applyFont="1" applyBorder="1"/>
    <xf numFmtId="0" fontId="3" fillId="0" borderId="24" xfId="0" applyFont="1" applyBorder="1" applyAlignment="1">
      <alignment shrinkToFit="1"/>
    </xf>
    <xf numFmtId="0" fontId="3" fillId="0" borderId="26" xfId="0" applyFont="1" applyBorder="1"/>
    <xf numFmtId="0" fontId="3" fillId="0" borderId="12" xfId="0" applyFont="1" applyBorder="1"/>
    <xf numFmtId="0" fontId="3" fillId="0" borderId="0" xfId="0" applyFont="1"/>
    <xf numFmtId="3" fontId="3" fillId="0" borderId="27" xfId="0" applyNumberFormat="1" applyFont="1" applyBorder="1"/>
    <xf numFmtId="0" fontId="3" fillId="0" borderId="28" xfId="0" applyFont="1" applyBorder="1"/>
    <xf numFmtId="3" fontId="3" fillId="0" borderId="29" xfId="0" applyNumberFormat="1" applyFont="1" applyBorder="1"/>
    <xf numFmtId="0" fontId="3" fillId="0" borderId="30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1" xfId="0" applyFont="1" applyFill="1" applyBorder="1"/>
    <xf numFmtId="0" fontId="4" fillId="2" borderId="32" xfId="0" applyFont="1" applyFill="1" applyBorder="1"/>
    <xf numFmtId="0" fontId="3" fillId="0" borderId="13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0" xfId="0" applyFont="1" applyAlignment="1">
      <alignment horizontal="right"/>
    </xf>
    <xf numFmtId="166" fontId="3" fillId="0" borderId="0" xfId="0" applyNumberFormat="1" applyFont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164" fontId="3" fillId="0" borderId="39" xfId="0" applyNumberFormat="1" applyFont="1" applyBorder="1" applyAlignment="1">
      <alignment horizontal="right"/>
    </xf>
    <xf numFmtId="0" fontId="3" fillId="0" borderId="39" xfId="0" applyFont="1" applyBorder="1"/>
    <xf numFmtId="0" fontId="3" fillId="0" borderId="9" xfId="0" applyFont="1" applyBorder="1"/>
    <xf numFmtId="164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29" xfId="0" applyFont="1" applyFill="1" applyBorder="1"/>
    <xf numFmtId="0" fontId="7" fillId="2" borderId="30" xfId="0" applyFont="1" applyFill="1" applyBorder="1"/>
    <xf numFmtId="0" fontId="8" fillId="0" borderId="0" xfId="0" applyFont="1"/>
    <xf numFmtId="0" fontId="0" fillId="0" borderId="0" xfId="0" applyAlignment="1">
      <alignment/>
    </xf>
    <xf numFmtId="49" fontId="4" fillId="0" borderId="40" xfId="20" applyNumberFormat="1" applyFont="1" applyFill="1" applyBorder="1" applyAlignment="1">
      <alignment/>
    </xf>
    <xf numFmtId="49" fontId="3" fillId="0" borderId="40" xfId="20" applyNumberFormat="1" applyFont="1" applyFill="1" applyBorder="1" applyAlignment="1">
      <alignment/>
    </xf>
    <xf numFmtId="49" fontId="3" fillId="0" borderId="40" xfId="20" applyNumberFormat="1" applyFont="1" applyFill="1" applyBorder="1" applyAlignment="1">
      <alignment horizontal="right"/>
    </xf>
    <xf numFmtId="0" fontId="3" fillId="0" borderId="41" xfId="20" applyFont="1" applyFill="1" applyBorder="1" applyAlignment="1">
      <alignment/>
    </xf>
    <xf numFmtId="49" fontId="3" fillId="0" borderId="40" xfId="0" applyNumberFormat="1" applyFont="1" applyBorder="1" applyAlignment="1">
      <alignment horizontal="left"/>
    </xf>
    <xf numFmtId="0" fontId="3" fillId="0" borderId="42" xfId="0" applyFont="1" applyBorder="1"/>
    <xf numFmtId="49" fontId="4" fillId="0" borderId="43" xfId="20" applyNumberFormat="1" applyFont="1" applyFill="1" applyBorder="1" applyAlignment="1">
      <alignment/>
    </xf>
    <xf numFmtId="49" fontId="3" fillId="0" borderId="43" xfId="20" applyNumberFormat="1" applyFont="1" applyFill="1" applyBorder="1" applyAlignment="1">
      <alignment/>
    </xf>
    <xf numFmtId="49" fontId="3" fillId="0" borderId="43" xfId="2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4" fillId="2" borderId="20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5" fillId="0" borderId="12" xfId="0" applyNumberFormat="1" applyFont="1" applyBorder="1"/>
    <xf numFmtId="0" fontId="5" fillId="0" borderId="0" xfId="0" applyFont="1"/>
    <xf numFmtId="3" fontId="3" fillId="0" borderId="34" xfId="0" applyNumberFormat="1" applyFont="1" applyBorder="1"/>
    <xf numFmtId="3" fontId="3" fillId="0" borderId="13" xfId="0" applyNumberFormat="1" applyFont="1" applyBorder="1"/>
    <xf numFmtId="3" fontId="3" fillId="0" borderId="47" xfId="0" applyNumberFormat="1" applyFont="1" applyBorder="1"/>
    <xf numFmtId="3" fontId="3" fillId="0" borderId="48" xfId="0" applyNumberFormat="1" applyFont="1" applyBorder="1"/>
    <xf numFmtId="0" fontId="4" fillId="2" borderId="20" xfId="0" applyFont="1" applyFill="1" applyBorder="1"/>
    <xf numFmtId="0" fontId="4" fillId="2" borderId="21" xfId="0" applyFont="1" applyFill="1" applyBorder="1"/>
    <xf numFmtId="3" fontId="4" fillId="2" borderId="22" xfId="0" applyNumberFormat="1" applyFont="1" applyFill="1" applyBorder="1"/>
    <xf numFmtId="3" fontId="4" fillId="2" borderId="44" xfId="0" applyNumberFormat="1" applyFont="1" applyFill="1" applyBorder="1"/>
    <xf numFmtId="3" fontId="4" fillId="2" borderId="45" xfId="0" applyNumberFormat="1" applyFont="1" applyFill="1" applyBorder="1"/>
    <xf numFmtId="3" fontId="4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left"/>
    </xf>
    <xf numFmtId="0" fontId="3" fillId="2" borderId="32" xfId="0" applyFont="1" applyFill="1" applyBorder="1"/>
    <xf numFmtId="0" fontId="4" fillId="2" borderId="49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2" xfId="0" applyNumberFormat="1" applyFont="1" applyFill="1" applyBorder="1" applyAlignment="1">
      <alignment horizontal="right"/>
    </xf>
    <xf numFmtId="0" fontId="3" fillId="0" borderId="16" xfId="0" applyFont="1" applyBorder="1"/>
    <xf numFmtId="3" fontId="3" fillId="0" borderId="25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29" xfId="0" applyFont="1" applyFill="1" applyBorder="1"/>
    <xf numFmtId="0" fontId="3" fillId="2" borderId="29" xfId="0" applyFont="1" applyFill="1" applyBorder="1"/>
    <xf numFmtId="4" fontId="3" fillId="2" borderId="50" xfId="0" applyNumberFormat="1" applyFont="1" applyFill="1" applyBorder="1"/>
    <xf numFmtId="4" fontId="3" fillId="2" borderId="28" xfId="0" applyNumberFormat="1" applyFont="1" applyFill="1" applyBorder="1"/>
    <xf numFmtId="4" fontId="3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 applyFont="1" applyFill="1" applyAlignment="1">
      <alignment/>
    </xf>
    <xf numFmtId="0" fontId="3" fillId="0" borderId="0" xfId="20" applyFont="1" applyFill="1" applyAlignment="1">
      <alignment/>
    </xf>
    <xf numFmtId="0" fontId="11" fillId="0" borderId="0" xfId="20" applyFont="1" applyFill="1" applyAlignment="1">
      <alignment horizontal="left"/>
    </xf>
    <xf numFmtId="0" fontId="12" fillId="0" borderId="0" xfId="20" applyFont="1" applyFill="1" applyAlignment="1">
      <alignment horizontal="left"/>
    </xf>
    <xf numFmtId="0" fontId="12" fillId="0" borderId="0" xfId="20" applyFont="1" applyFill="1" applyAlignment="1">
      <alignment horizontal="right"/>
    </xf>
    <xf numFmtId="0" fontId="3" fillId="0" borderId="40" xfId="20" applyFont="1" applyFill="1" applyBorder="1" applyAlignment="1">
      <alignment/>
    </xf>
    <xf numFmtId="0" fontId="5" fillId="0" borderId="41" xfId="20" applyFont="1" applyFill="1" applyBorder="1" applyAlignment="1">
      <alignment horizontal="right"/>
    </xf>
    <xf numFmtId="49" fontId="3" fillId="0" borderId="40" xfId="20" applyNumberFormat="1" applyFont="1" applyFill="1" applyBorder="1" applyAlignment="1">
      <alignment horizontal="left"/>
    </xf>
    <xf numFmtId="0" fontId="3" fillId="0" borderId="42" xfId="20" applyFont="1" applyFill="1" applyBorder="1" applyAlignment="1">
      <alignment/>
    </xf>
    <xf numFmtId="0" fontId="3" fillId="0" borderId="43" xfId="20" applyFont="1" applyFill="1" applyBorder="1" applyAlignment="1">
      <alignment/>
    </xf>
    <xf numFmtId="0" fontId="5" fillId="0" borderId="0" xfId="20" applyFont="1" applyFill="1" applyAlignment="1">
      <alignment/>
    </xf>
    <xf numFmtId="0" fontId="3" fillId="0" borderId="0" xfId="20" applyFont="1" applyFill="1" applyAlignment="1">
      <alignment horizontal="right"/>
    </xf>
    <xf numFmtId="49" fontId="5" fillId="2" borderId="10" xfId="20" applyNumberFormat="1" applyFont="1" applyFill="1" applyBorder="1" applyAlignment="1">
      <alignment/>
    </xf>
    <xf numFmtId="0" fontId="5" fillId="2" borderId="8" xfId="20" applyFont="1" applyFill="1" applyBorder="1" applyAlignment="1">
      <alignment horizontal="center"/>
    </xf>
    <xf numFmtId="0" fontId="5" fillId="2" borderId="10" xfId="20" applyFont="1" applyFill="1" applyBorder="1" applyAlignment="1">
      <alignment horizontal="center"/>
    </xf>
    <xf numFmtId="0" fontId="4" fillId="0" borderId="47" xfId="20" applyFont="1" applyFill="1" applyBorder="1" applyAlignment="1">
      <alignment horizontal="center"/>
    </xf>
    <xf numFmtId="49" fontId="4" fillId="0" borderId="47" xfId="20" applyNumberFormat="1" applyFont="1" applyFill="1" applyBorder="1" applyAlignment="1">
      <alignment horizontal="left"/>
    </xf>
    <xf numFmtId="0" fontId="4" fillId="0" borderId="51" xfId="20" applyFont="1" applyFill="1" applyBorder="1" applyAlignment="1">
      <alignment/>
    </xf>
    <xf numFmtId="0" fontId="3" fillId="0" borderId="9" xfId="20" applyFont="1" applyFill="1" applyBorder="1" applyAlignment="1">
      <alignment horizontal="center"/>
    </xf>
    <xf numFmtId="0" fontId="3" fillId="0" borderId="9" xfId="20" applyFont="1" applyFill="1" applyBorder="1" applyAlignment="1">
      <alignment horizontal="right"/>
    </xf>
    <xf numFmtId="0" fontId="3" fillId="0" borderId="8" xfId="20" applyFont="1" applyFill="1" applyBorder="1" applyAlignment="1">
      <alignment/>
    </xf>
    <xf numFmtId="0" fontId="13" fillId="0" borderId="0" xfId="20" applyFont="1" applyFill="1" applyAlignment="1">
      <alignment/>
    </xf>
    <xf numFmtId="0" fontId="14" fillId="0" borderId="52" xfId="20" applyFont="1" applyFill="1" applyBorder="1" applyAlignment="1">
      <alignment horizontal="center" vertical="top"/>
    </xf>
    <xf numFmtId="49" fontId="14" fillId="0" borderId="52" xfId="20" applyNumberFormat="1" applyFont="1" applyFill="1" applyBorder="1" applyAlignment="1">
      <alignment horizontal="left" vertical="top"/>
    </xf>
    <xf numFmtId="0" fontId="14" fillId="0" borderId="52" xfId="20" applyFont="1" applyFill="1" applyBorder="1" applyAlignment="1">
      <alignment vertical="top" wrapText="1"/>
    </xf>
    <xf numFmtId="49" fontId="14" fillId="0" borderId="52" xfId="20" applyNumberFormat="1" applyFont="1" applyFill="1" applyBorder="1" applyAlignment="1">
      <alignment horizontal="center" shrinkToFit="1"/>
    </xf>
    <xf numFmtId="4" fontId="14" fillId="0" borderId="52" xfId="20" applyNumberFormat="1" applyFont="1" applyFill="1" applyBorder="1" applyAlignment="1">
      <alignment horizontal="right"/>
    </xf>
    <xf numFmtId="4" fontId="14" fillId="0" borderId="52" xfId="20" applyNumberFormat="1" applyFont="1" applyFill="1" applyBorder="1" applyAlignment="1">
      <alignment/>
    </xf>
    <xf numFmtId="0" fontId="13" fillId="0" borderId="0" xfId="20" applyFont="1" applyFill="1" applyAlignment="1">
      <alignment/>
    </xf>
    <xf numFmtId="0" fontId="3" fillId="2" borderId="10" xfId="20" applyFont="1" applyFill="1" applyBorder="1" applyAlignment="1">
      <alignment horizontal="center"/>
    </xf>
    <xf numFmtId="49" fontId="15" fillId="2" borderId="10" xfId="20" applyNumberFormat="1" applyFont="1" applyFill="1" applyBorder="1" applyAlignment="1">
      <alignment horizontal="left"/>
    </xf>
    <xf numFmtId="0" fontId="15" fillId="2" borderId="51" xfId="20" applyFont="1" applyFill="1" applyBorder="1" applyAlignment="1">
      <alignment/>
    </xf>
    <xf numFmtId="0" fontId="3" fillId="2" borderId="9" xfId="20" applyFont="1" applyFill="1" applyBorder="1" applyAlignment="1">
      <alignment horizontal="center"/>
    </xf>
    <xf numFmtId="4" fontId="3" fillId="2" borderId="9" xfId="20" applyNumberFormat="1" applyFont="1" applyFill="1" applyBorder="1" applyAlignment="1">
      <alignment horizontal="right"/>
    </xf>
    <xf numFmtId="4" fontId="3" fillId="2" borderId="8" xfId="20" applyNumberFormat="1" applyFont="1" applyFill="1" applyBorder="1" applyAlignment="1">
      <alignment horizontal="right"/>
    </xf>
    <xf numFmtId="4" fontId="4" fillId="2" borderId="10" xfId="20" applyNumberFormat="1" applyFont="1" applyFill="1" applyBorder="1" applyAlignment="1">
      <alignment/>
    </xf>
    <xf numFmtId="3" fontId="0" fillId="0" borderId="0" xfId="20" applyNumberFormat="1" applyFont="1" applyFill="1" applyAlignment="1">
      <alignment/>
    </xf>
    <xf numFmtId="0" fontId="16" fillId="0" borderId="0" xfId="20" applyFont="1" applyFill="1" applyAlignment="1">
      <alignment/>
    </xf>
    <xf numFmtId="0" fontId="0" fillId="0" borderId="0" xfId="20" applyFont="1" applyFill="1" applyAlignment="1">
      <alignment horizontal="right"/>
    </xf>
    <xf numFmtId="0" fontId="17" fillId="0" borderId="0" xfId="20" applyFont="1" applyFill="1" applyAlignment="1">
      <alignment/>
    </xf>
    <xf numFmtId="3" fontId="17" fillId="0" borderId="0" xfId="20" applyNumberFormat="1" applyFont="1" applyFill="1" applyAlignment="1">
      <alignment horizontal="right"/>
    </xf>
    <xf numFmtId="4" fontId="17" fillId="0" borderId="0" xfId="20" applyNumberFormat="1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10" xfId="0" applyFill="1" applyBorder="1"/>
    <xf numFmtId="0" fontId="3" fillId="0" borderId="53" xfId="0" applyFont="1" applyFill="1" applyBorder="1" applyAlignment="1">
      <alignment horizontal="center" shrinkToFit="1"/>
    </xf>
    <xf numFmtId="167" fontId="3" fillId="0" borderId="11" xfId="0" applyNumberFormat="1" applyFont="1" applyFill="1" applyBorder="1" applyAlignment="1">
      <alignment horizontal="right" indent="2"/>
    </xf>
    <xf numFmtId="167" fontId="7" fillId="2" borderId="27" xfId="0" applyNumberFormat="1" applyFont="1" applyFill="1" applyBorder="1" applyAlignment="1">
      <alignment horizontal="right" indent="2"/>
    </xf>
    <xf numFmtId="0" fontId="0" fillId="0" borderId="0" xfId="0"/>
    <xf numFmtId="0" fontId="3" fillId="0" borderId="54" xfId="20" applyFont="1" applyFill="1" applyBorder="1" applyAlignment="1">
      <alignment horizontal="center"/>
    </xf>
    <xf numFmtId="0" fontId="3" fillId="0" borderId="55" xfId="20" applyFont="1" applyFill="1" applyBorder="1" applyAlignment="1">
      <alignment horizontal="center"/>
    </xf>
    <xf numFmtId="0" fontId="3" fillId="0" borderId="56" xfId="20" applyFont="1" applyFill="1" applyBorder="1" applyAlignment="1">
      <alignment horizontal="left"/>
    </xf>
    <xf numFmtId="3" fontId="4" fillId="2" borderId="50" xfId="0" applyNumberFormat="1" applyFont="1" applyFill="1" applyBorder="1" applyAlignment="1">
      <alignment horizontal="right"/>
    </xf>
    <xf numFmtId="0" fontId="18" fillId="0" borderId="0" xfId="20" applyFont="1" applyFill="1" applyAlignment="1">
      <alignment horizontal="center"/>
    </xf>
    <xf numFmtId="49" fontId="3" fillId="0" borderId="55" xfId="20" applyNumberFormat="1" applyFont="1" applyFill="1" applyBorder="1" applyAlignment="1">
      <alignment horizontal="center"/>
    </xf>
    <xf numFmtId="0" fontId="3" fillId="0" borderId="56" xfId="20" applyFont="1" applyFill="1" applyBorder="1" applyAlignment="1">
      <alignment horizont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01/09/2023</v>
      </c>
      <c r="D2" s="5" t="str">
        <f>Rekapitulace!G2</f>
        <v xml:space="preserve"> Stavební</v>
      </c>
      <c r="E2" s="6"/>
      <c r="F2" s="7" t="s">
        <v>4</v>
      </c>
      <c r="G2" s="8" t="s">
        <v>5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6</v>
      </c>
      <c r="B4" s="10"/>
      <c r="C4" s="11" t="s">
        <v>7</v>
      </c>
      <c r="D4" s="11"/>
      <c r="E4" s="12"/>
      <c r="F4" s="13" t="s">
        <v>8</v>
      </c>
      <c r="G4" s="16"/>
    </row>
    <row r="5" spans="1:7" ht="12.95" customHeight="1">
      <c r="A5" s="17" t="s">
        <v>9</v>
      </c>
      <c r="B5" s="18"/>
      <c r="C5" s="19" t="s">
        <v>10</v>
      </c>
      <c r="D5" s="20"/>
      <c r="E5" s="18"/>
      <c r="F5" s="13" t="s">
        <v>11</v>
      </c>
      <c r="G5" s="14"/>
    </row>
    <row r="6" spans="1:7" ht="12.95" customHeight="1">
      <c r="A6" s="15" t="s">
        <v>12</v>
      </c>
      <c r="B6" s="10"/>
      <c r="C6" s="11" t="s">
        <v>13</v>
      </c>
      <c r="D6" s="11"/>
      <c r="E6" s="12"/>
      <c r="F6" s="13" t="s">
        <v>14</v>
      </c>
      <c r="G6" s="21"/>
    </row>
    <row r="7" spans="1:7" ht="12.95" customHeight="1">
      <c r="A7" s="22" t="s">
        <v>2</v>
      </c>
      <c r="B7" s="23"/>
      <c r="C7" s="24" t="s">
        <v>15</v>
      </c>
      <c r="D7" s="25"/>
      <c r="E7" s="25"/>
      <c r="F7" s="26" t="s">
        <v>16</v>
      </c>
      <c r="G7" s="21">
        <f>IF(PocetMJ=0,,ROUND((F30+F32)/PocetMJ,1))</f>
        <v>0</v>
      </c>
    </row>
    <row r="8" spans="1:7" ht="12.75">
      <c r="A8" s="27" t="s">
        <v>17</v>
      </c>
      <c r="B8" s="13"/>
      <c r="C8" s="177" t="s">
        <v>18</v>
      </c>
      <c r="D8" s="177"/>
      <c r="E8" s="177"/>
      <c r="F8" s="13" t="s">
        <v>19</v>
      </c>
      <c r="G8" s="28"/>
    </row>
    <row r="9" spans="1:7" ht="12.75">
      <c r="A9" s="27" t="s">
        <v>20</v>
      </c>
      <c r="B9" s="13"/>
      <c r="C9" s="177" t="str">
        <f>Projektant</f>
        <v>VEGI, s.r.o.</v>
      </c>
      <c r="D9" s="177"/>
      <c r="E9" s="177"/>
      <c r="F9" s="13"/>
      <c r="G9" s="28"/>
    </row>
    <row r="10" spans="1:7" ht="12.75">
      <c r="A10" s="27" t="s">
        <v>21</v>
      </c>
      <c r="B10" s="13"/>
      <c r="C10" s="177" t="s">
        <v>22</v>
      </c>
      <c r="D10" s="177"/>
      <c r="E10" s="177"/>
      <c r="F10" s="13"/>
      <c r="G10" s="29"/>
    </row>
    <row r="11" spans="1:57" ht="13.5" customHeight="1">
      <c r="A11" s="27" t="s">
        <v>23</v>
      </c>
      <c r="B11" s="13"/>
      <c r="C11" s="178"/>
      <c r="D11" s="178"/>
      <c r="E11" s="178"/>
      <c r="F11" s="13" t="s">
        <v>24</v>
      </c>
      <c r="G11" s="30">
        <v>44935</v>
      </c>
      <c r="BA11" s="31"/>
      <c r="BB11" s="31"/>
      <c r="BC11" s="31"/>
      <c r="BD11" s="31"/>
      <c r="BE11" s="31"/>
    </row>
    <row r="12" spans="1:7" ht="12.75" customHeight="1">
      <c r="A12" s="32" t="s">
        <v>25</v>
      </c>
      <c r="B12" s="10"/>
      <c r="C12" s="178"/>
      <c r="D12" s="178"/>
      <c r="E12" s="178"/>
      <c r="F12" s="33" t="s">
        <v>26</v>
      </c>
      <c r="G12" s="34"/>
    </row>
    <row r="13" spans="1:7" ht="28.5" customHeight="1" thickBot="1">
      <c r="A13" s="35" t="s">
        <v>27</v>
      </c>
      <c r="B13" s="36"/>
      <c r="C13" s="36"/>
      <c r="D13" s="36"/>
      <c r="E13" s="37"/>
      <c r="F13" s="37"/>
      <c r="G13" s="38"/>
    </row>
    <row r="14" spans="1:7" ht="17.25" customHeight="1" thickBot="1">
      <c r="A14" s="39" t="s">
        <v>28</v>
      </c>
      <c r="B14" s="40"/>
      <c r="C14" s="41"/>
      <c r="D14" s="42" t="s">
        <v>29</v>
      </c>
      <c r="E14" s="40"/>
      <c r="F14" s="40"/>
      <c r="G14" s="41"/>
    </row>
    <row r="15" spans="1:7" ht="15.95" customHeight="1">
      <c r="A15" s="43"/>
      <c r="B15" s="44" t="s">
        <v>30</v>
      </c>
      <c r="C15" s="45">
        <f>HSV</f>
        <v>0</v>
      </c>
      <c r="D15" s="46" t="str">
        <f>Rekapitulace!A22</f>
        <v>Ztížené výrobní podmínky</v>
      </c>
      <c r="E15" s="47"/>
      <c r="F15" s="48"/>
      <c r="G15" s="45">
        <f>Rekapitulace!I22</f>
        <v>0</v>
      </c>
    </row>
    <row r="16" spans="1:7" ht="15.95" customHeight="1">
      <c r="A16" s="43" t="s">
        <v>32</v>
      </c>
      <c r="B16" s="44" t="s">
        <v>33</v>
      </c>
      <c r="C16" s="45">
        <f>PSV</f>
        <v>0</v>
      </c>
      <c r="D16" s="9" t="str">
        <f>Rekapitulace!A23</f>
        <v>Oborová přirážka</v>
      </c>
      <c r="E16" s="49"/>
      <c r="F16" s="50"/>
      <c r="G16" s="45">
        <f>Rekapitulace!I23</f>
        <v>0</v>
      </c>
    </row>
    <row r="17" spans="1:7" ht="15.95" customHeight="1">
      <c r="A17" s="43" t="s">
        <v>35</v>
      </c>
      <c r="B17" s="44" t="s">
        <v>36</v>
      </c>
      <c r="C17" s="45">
        <f>Mont</f>
        <v>0</v>
      </c>
      <c r="D17" s="9" t="str">
        <f>Rekapitulace!A24</f>
        <v>Přesun stavebních kapacit</v>
      </c>
      <c r="E17" s="49"/>
      <c r="F17" s="50"/>
      <c r="G17" s="45">
        <f>Rekapitulace!I24</f>
        <v>0</v>
      </c>
    </row>
    <row r="18" spans="1:7" ht="15.95" customHeight="1">
      <c r="A18" s="51" t="s">
        <v>38</v>
      </c>
      <c r="B18" s="52" t="s">
        <v>39</v>
      </c>
      <c r="C18" s="45">
        <f>Dodavka</f>
        <v>0</v>
      </c>
      <c r="D18" s="9" t="str">
        <f>Rekapitulace!A25</f>
        <v>Mimostaveništní doprava</v>
      </c>
      <c r="E18" s="49"/>
      <c r="F18" s="50"/>
      <c r="G18" s="45">
        <f>Rekapitulace!I25</f>
        <v>0</v>
      </c>
    </row>
    <row r="19" spans="1:7" ht="15.95" customHeight="1">
      <c r="A19" s="53" t="s">
        <v>41</v>
      </c>
      <c r="B19" s="44"/>
      <c r="C19" s="45">
        <f>SUM(C15:C18)</f>
        <v>0</v>
      </c>
      <c r="D19" s="9" t="str">
        <f>Rekapitulace!A26</f>
        <v>Zařízení staveniště</v>
      </c>
      <c r="E19" s="49"/>
      <c r="F19" s="50"/>
      <c r="G19" s="45">
        <f>Rekapitulace!I26</f>
        <v>0</v>
      </c>
    </row>
    <row r="20" spans="1:7" ht="15.95" customHeight="1">
      <c r="A20" s="53"/>
      <c r="B20" s="44"/>
      <c r="C20" s="45"/>
      <c r="D20" s="9" t="str">
        <f>Rekapitulace!A27</f>
        <v>Provoz investora</v>
      </c>
      <c r="E20" s="49"/>
      <c r="F20" s="50"/>
      <c r="G20" s="45">
        <f>Rekapitulace!I27</f>
        <v>0</v>
      </c>
    </row>
    <row r="21" spans="1:7" ht="15.95" customHeight="1">
      <c r="A21" s="53" t="s">
        <v>44</v>
      </c>
      <c r="B21" s="44"/>
      <c r="C21" s="45">
        <f>HZS</f>
        <v>0</v>
      </c>
      <c r="D21" s="9" t="str">
        <f>Rekapitulace!A28</f>
        <v>Kompletační činnost (IČD)</v>
      </c>
      <c r="E21" s="49"/>
      <c r="F21" s="50"/>
      <c r="G21" s="45">
        <f>Rekapitulace!I28</f>
        <v>0</v>
      </c>
    </row>
    <row r="22" spans="1:7" ht="15.95" customHeight="1">
      <c r="A22" s="54" t="s">
        <v>46</v>
      </c>
      <c r="B22" s="55"/>
      <c r="C22" s="45">
        <f>C19+C21</f>
        <v>0</v>
      </c>
      <c r="D22" s="9" t="s">
        <v>47</v>
      </c>
      <c r="E22" s="49"/>
      <c r="F22" s="50"/>
      <c r="G22" s="45">
        <f>G23-SUM(G15:G21)</f>
        <v>0</v>
      </c>
    </row>
    <row r="23" spans="1:7" ht="15.95" customHeight="1" thickBot="1">
      <c r="A23" s="179" t="s">
        <v>48</v>
      </c>
      <c r="B23" s="179"/>
      <c r="C23" s="56">
        <f>C22+G23</f>
        <v>0</v>
      </c>
      <c r="D23" s="57" t="s">
        <v>49</v>
      </c>
      <c r="E23" s="58"/>
      <c r="F23" s="59"/>
      <c r="G23" s="45">
        <f>VRN</f>
        <v>0</v>
      </c>
    </row>
    <row r="24" spans="1:7" ht="12.75">
      <c r="A24" s="60" t="s">
        <v>50</v>
      </c>
      <c r="B24" s="61"/>
      <c r="C24" s="62"/>
      <c r="D24" s="61" t="s">
        <v>51</v>
      </c>
      <c r="E24" s="61"/>
      <c r="F24" s="63" t="s">
        <v>52</v>
      </c>
      <c r="G24" s="64"/>
    </row>
    <row r="25" spans="1:7" ht="12.75">
      <c r="A25" s="54" t="s">
        <v>53</v>
      </c>
      <c r="B25" s="55"/>
      <c r="C25" s="65"/>
      <c r="D25" s="55" t="s">
        <v>53</v>
      </c>
      <c r="E25" s="55"/>
      <c r="F25" s="66" t="s">
        <v>53</v>
      </c>
      <c r="G25" s="67"/>
    </row>
    <row r="26" spans="1:7" ht="37.5" customHeight="1">
      <c r="A26" s="54" t="s">
        <v>54</v>
      </c>
      <c r="B26" s="68"/>
      <c r="C26" s="65"/>
      <c r="D26" s="55" t="s">
        <v>54</v>
      </c>
      <c r="E26" s="55"/>
      <c r="F26" s="66" t="s">
        <v>54</v>
      </c>
      <c r="G26" s="67"/>
    </row>
    <row r="27" spans="1:7" ht="12.75">
      <c r="A27" s="54"/>
      <c r="B27" s="69"/>
      <c r="C27" s="65"/>
      <c r="D27" s="55"/>
      <c r="E27" s="55"/>
      <c r="F27" s="66"/>
      <c r="G27" s="67"/>
    </row>
    <row r="28" spans="1:7" ht="12.75">
      <c r="A28" s="54" t="s">
        <v>55</v>
      </c>
      <c r="B28" s="55"/>
      <c r="C28" s="65"/>
      <c r="D28" s="66" t="s">
        <v>56</v>
      </c>
      <c r="E28" s="65"/>
      <c r="F28" s="55" t="s">
        <v>56</v>
      </c>
      <c r="G28" s="67"/>
    </row>
    <row r="29" spans="1:7" ht="69" customHeight="1">
      <c r="A29" s="54"/>
      <c r="B29" s="55"/>
      <c r="C29" s="70"/>
      <c r="D29" s="71"/>
      <c r="E29" s="70"/>
      <c r="F29" s="55"/>
      <c r="G29" s="67"/>
    </row>
    <row r="30" spans="1:7" ht="12.75">
      <c r="A30" s="72" t="s">
        <v>57</v>
      </c>
      <c r="B30" s="73"/>
      <c r="C30" s="74">
        <v>21</v>
      </c>
      <c r="D30" s="73" t="s">
        <v>58</v>
      </c>
      <c r="E30" s="75"/>
      <c r="F30" s="180">
        <f>C23-F32</f>
        <v>0</v>
      </c>
      <c r="G30" s="180"/>
    </row>
    <row r="31" spans="1:7" ht="12.75">
      <c r="A31" s="72" t="s">
        <v>59</v>
      </c>
      <c r="B31" s="73"/>
      <c r="C31" s="74">
        <f>SazbaDPH1</f>
        <v>21</v>
      </c>
      <c r="D31" s="73" t="s">
        <v>60</v>
      </c>
      <c r="E31" s="75"/>
      <c r="F31" s="180">
        <f>ROUND(PRODUCT(F30,C31/100),0)</f>
        <v>0</v>
      </c>
      <c r="G31" s="180"/>
    </row>
    <row r="32" spans="1:7" ht="12.75">
      <c r="A32" s="72" t="s">
        <v>57</v>
      </c>
      <c r="B32" s="73"/>
      <c r="C32" s="74">
        <v>0</v>
      </c>
      <c r="D32" s="73" t="s">
        <v>60</v>
      </c>
      <c r="E32" s="75"/>
      <c r="F32" s="180">
        <v>0</v>
      </c>
      <c r="G32" s="180"/>
    </row>
    <row r="33" spans="1:7" ht="12.75">
      <c r="A33" s="72" t="s">
        <v>59</v>
      </c>
      <c r="B33" s="76"/>
      <c r="C33" s="77">
        <f>SazbaDPH2</f>
        <v>0</v>
      </c>
      <c r="D33" s="73" t="s">
        <v>60</v>
      </c>
      <c r="E33" s="50"/>
      <c r="F33" s="180">
        <f>ROUND(PRODUCT(F32,C33/100),0)</f>
        <v>0</v>
      </c>
      <c r="G33" s="180"/>
    </row>
    <row r="34" spans="1:7" s="81" customFormat="1" ht="19.5" customHeight="1" thickBot="1">
      <c r="A34" s="78" t="s">
        <v>61</v>
      </c>
      <c r="B34" s="79"/>
      <c r="C34" s="79"/>
      <c r="D34" s="79"/>
      <c r="E34" s="80"/>
      <c r="F34" s="181">
        <f>ROUND(SUM(F30:F33),0)</f>
        <v>0</v>
      </c>
      <c r="G34" s="181"/>
    </row>
    <row r="36" spans="1:8" ht="12.75">
      <c r="A36" t="s">
        <v>62</v>
      </c>
      <c r="H36" t="s">
        <v>63</v>
      </c>
    </row>
    <row r="37" spans="2:8" ht="14.25" customHeight="1">
      <c r="B37" s="182"/>
      <c r="C37" s="182"/>
      <c r="D37" s="182"/>
      <c r="E37" s="182"/>
      <c r="F37" s="182"/>
      <c r="G37" s="182"/>
      <c r="H37" t="s">
        <v>63</v>
      </c>
    </row>
    <row r="38" spans="1:8" ht="12.75" customHeight="1">
      <c r="A38" s="82"/>
      <c r="B38" s="182"/>
      <c r="C38" s="182"/>
      <c r="D38" s="182"/>
      <c r="E38" s="182"/>
      <c r="F38" s="182"/>
      <c r="G38" s="182"/>
      <c r="H38" t="s">
        <v>63</v>
      </c>
    </row>
    <row r="39" spans="1:8" ht="12.75">
      <c r="A39" s="82"/>
      <c r="B39" s="182"/>
      <c r="C39" s="182"/>
      <c r="D39" s="182"/>
      <c r="E39" s="182"/>
      <c r="F39" s="182"/>
      <c r="G39" s="182"/>
      <c r="H39" t="s">
        <v>63</v>
      </c>
    </row>
    <row r="40" spans="1:8" ht="12.75">
      <c r="A40" s="82"/>
      <c r="B40" s="182"/>
      <c r="C40" s="182"/>
      <c r="D40" s="182"/>
      <c r="E40" s="182"/>
      <c r="F40" s="182"/>
      <c r="G40" s="182"/>
      <c r="H40" t="s">
        <v>63</v>
      </c>
    </row>
    <row r="41" spans="1:8" ht="12.75">
      <c r="A41" s="82"/>
      <c r="B41" s="182"/>
      <c r="C41" s="182"/>
      <c r="D41" s="182"/>
      <c r="E41" s="182"/>
      <c r="F41" s="182"/>
      <c r="G41" s="182"/>
      <c r="H41" t="s">
        <v>63</v>
      </c>
    </row>
    <row r="42" spans="1:8" ht="12.75">
      <c r="A42" s="82"/>
      <c r="B42" s="182"/>
      <c r="C42" s="182"/>
      <c r="D42" s="182"/>
      <c r="E42" s="182"/>
      <c r="F42" s="182"/>
      <c r="G42" s="182"/>
      <c r="H42" t="s">
        <v>63</v>
      </c>
    </row>
    <row r="43" spans="1:8" ht="12.75">
      <c r="A43" s="82"/>
      <c r="B43" s="182"/>
      <c r="C43" s="182"/>
      <c r="D43" s="182"/>
      <c r="E43" s="182"/>
      <c r="F43" s="182"/>
      <c r="G43" s="182"/>
      <c r="H43" t="s">
        <v>63</v>
      </c>
    </row>
    <row r="44" spans="1:8" ht="12.75">
      <c r="A44" s="82"/>
      <c r="B44" s="182"/>
      <c r="C44" s="182"/>
      <c r="D44" s="182"/>
      <c r="E44" s="182"/>
      <c r="F44" s="182"/>
      <c r="G44" s="182"/>
      <c r="H44" t="s">
        <v>63</v>
      </c>
    </row>
    <row r="45" spans="1:8" ht="0.75" customHeight="1">
      <c r="A45" s="82"/>
      <c r="B45" s="182"/>
      <c r="C45" s="182"/>
      <c r="D45" s="182"/>
      <c r="E45" s="182"/>
      <c r="F45" s="182"/>
      <c r="G45" s="182"/>
      <c r="H45" t="s">
        <v>63</v>
      </c>
    </row>
    <row r="46" spans="2:7" ht="12.75">
      <c r="B46" s="182"/>
      <c r="C46" s="182"/>
      <c r="D46" s="182"/>
      <c r="E46" s="182"/>
      <c r="F46" s="182"/>
      <c r="G46" s="182"/>
    </row>
    <row r="47" spans="2:7" ht="12.75">
      <c r="B47" s="182"/>
      <c r="C47" s="182"/>
      <c r="D47" s="182"/>
      <c r="E47" s="182"/>
      <c r="F47" s="182"/>
      <c r="G47" s="182"/>
    </row>
    <row r="48" spans="2:7" ht="12.75">
      <c r="B48" s="182"/>
      <c r="C48" s="182"/>
      <c r="D48" s="182"/>
      <c r="E48" s="182"/>
      <c r="F48" s="182"/>
      <c r="G48" s="182"/>
    </row>
    <row r="49" spans="2:7" ht="12.75">
      <c r="B49" s="182"/>
      <c r="C49" s="182"/>
      <c r="D49" s="182"/>
      <c r="E49" s="182"/>
      <c r="F49" s="182"/>
      <c r="G49" s="182"/>
    </row>
    <row r="50" spans="2:7" ht="12.75">
      <c r="B50" s="182"/>
      <c r="C50" s="182"/>
      <c r="D50" s="182"/>
      <c r="E50" s="182"/>
      <c r="F50" s="182"/>
      <c r="G50" s="182"/>
    </row>
    <row r="51" spans="2:7" ht="12.75">
      <c r="B51" s="182"/>
      <c r="C51" s="182"/>
      <c r="D51" s="182"/>
      <c r="E51" s="182"/>
      <c r="F51" s="182"/>
      <c r="G51" s="182"/>
    </row>
    <row r="52" spans="2:7" ht="12.75">
      <c r="B52" s="182"/>
      <c r="C52" s="182"/>
      <c r="D52" s="182"/>
      <c r="E52" s="182"/>
      <c r="F52" s="182"/>
      <c r="G52" s="182"/>
    </row>
    <row r="53" spans="2:7" ht="12.75">
      <c r="B53" s="182"/>
      <c r="C53" s="182"/>
      <c r="D53" s="182"/>
      <c r="E53" s="182"/>
      <c r="F53" s="182"/>
      <c r="G53" s="182"/>
    </row>
    <row r="54" spans="2:7" ht="12.75">
      <c r="B54" s="182"/>
      <c r="C54" s="182"/>
      <c r="D54" s="182"/>
      <c r="E54" s="182"/>
      <c r="F54" s="182"/>
      <c r="G54" s="182"/>
    </row>
    <row r="55" spans="2:7" ht="12.75">
      <c r="B55" s="182"/>
      <c r="C55" s="182"/>
      <c r="D55" s="182"/>
      <c r="E55" s="182"/>
      <c r="F55" s="182"/>
      <c r="G55" s="182"/>
    </row>
  </sheetData>
  <mergeCells count="22">
    <mergeCell ref="B55:G55"/>
    <mergeCell ref="B46:G46"/>
    <mergeCell ref="B47:G47"/>
    <mergeCell ref="B48:G48"/>
    <mergeCell ref="B49:G49"/>
    <mergeCell ref="B50:G50"/>
    <mergeCell ref="B51:G51"/>
    <mergeCell ref="F34:G34"/>
    <mergeCell ref="B37:G45"/>
    <mergeCell ref="B52:G52"/>
    <mergeCell ref="B53:G53"/>
    <mergeCell ref="B54:G54"/>
    <mergeCell ref="A23:B23"/>
    <mergeCell ref="F30:G30"/>
    <mergeCell ref="F31:G31"/>
    <mergeCell ref="F32:G32"/>
    <mergeCell ref="F33:G33"/>
    <mergeCell ref="C8:E8"/>
    <mergeCell ref="C9:E9"/>
    <mergeCell ref="C10:E10"/>
    <mergeCell ref="C11:E11"/>
    <mergeCell ref="C12:E12"/>
  </mergeCells>
  <printOptions/>
  <pageMargins left="0.5905511811023618" right="0.39370078740157505" top="0.590551181102362" bottom="0.984251968503937" header="0.19685039370078702" footer="0.511811023622047"/>
  <pageSetup fitToHeight="0" fitToWidth="0" horizontalDpi="600" verticalDpi="600" orientation="portrait" paperSize="0" copies="0"/>
  <headerFooter alignWithMargins="0">
    <oddFooter>&amp;L&amp;9Zpracováno programem &amp;"Calibri,Bold"BUILDpower,  © RTS, a.s.&amp;R&amp;"Arial,Regular"Strana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81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3" t="s">
        <v>64</v>
      </c>
      <c r="B1" s="183"/>
      <c r="C1" s="83" t="str">
        <f>CONCATENATE(cislostavby," ",nazevstavby)</f>
        <v>01/09/2023 Trávník, oprava dešťové kanalizace</v>
      </c>
      <c r="D1" s="84"/>
      <c r="E1" s="85"/>
      <c r="F1" s="84"/>
      <c r="G1" s="86" t="s">
        <v>65</v>
      </c>
      <c r="H1" s="87" t="s">
        <v>2</v>
      </c>
      <c r="I1" s="88"/>
    </row>
    <row r="2" spans="1:9" ht="13.5" thickBot="1">
      <c r="A2" s="184" t="s">
        <v>66</v>
      </c>
      <c r="B2" s="184"/>
      <c r="C2" s="89" t="str">
        <f>CONCATENATE(cisloobjektu," ",nazevobjektu)</f>
        <v>SO 01 Oprava, dešťové kanalizace</v>
      </c>
      <c r="D2" s="90"/>
      <c r="E2" s="91"/>
      <c r="F2" s="90"/>
      <c r="G2" s="185" t="s">
        <v>3</v>
      </c>
      <c r="H2" s="185"/>
      <c r="I2" s="185"/>
    </row>
    <row r="3" spans="1:9" ht="13.5" thickTop="1">
      <c r="A3" s="55"/>
      <c r="B3" s="55"/>
      <c r="C3" s="55"/>
      <c r="D3" s="55"/>
      <c r="E3" s="55"/>
      <c r="F3" s="55"/>
      <c r="G3" s="55"/>
      <c r="H3" s="55"/>
      <c r="I3" s="55"/>
    </row>
    <row r="4" spans="1:9" ht="19.5" customHeight="1">
      <c r="A4" s="92" t="s">
        <v>67</v>
      </c>
      <c r="B4" s="93"/>
      <c r="C4" s="93"/>
      <c r="D4" s="93"/>
      <c r="E4" s="93"/>
      <c r="F4" s="93"/>
      <c r="G4" s="93"/>
      <c r="H4" s="93"/>
      <c r="I4" s="93"/>
    </row>
    <row r="5" spans="1:9" ht="13.5" thickBot="1">
      <c r="A5" s="55"/>
      <c r="B5" s="55"/>
      <c r="C5" s="55"/>
      <c r="D5" s="55"/>
      <c r="E5" s="55"/>
      <c r="F5" s="55"/>
      <c r="G5" s="55"/>
      <c r="H5" s="55"/>
      <c r="I5" s="55"/>
    </row>
    <row r="6" spans="1:9" ht="13.5" thickBot="1">
      <c r="A6" s="94"/>
      <c r="B6" s="95" t="s">
        <v>68</v>
      </c>
      <c r="C6" s="95"/>
      <c r="D6" s="96"/>
      <c r="E6" s="97" t="s">
        <v>69</v>
      </c>
      <c r="F6" s="98" t="s">
        <v>70</v>
      </c>
      <c r="G6" s="98" t="s">
        <v>71</v>
      </c>
      <c r="H6" s="98" t="s">
        <v>72</v>
      </c>
      <c r="I6" s="99" t="s">
        <v>44</v>
      </c>
    </row>
    <row r="7" spans="1:9" ht="12.75">
      <c r="A7" s="100" t="str">
        <f>Položky!B7</f>
        <v>1</v>
      </c>
      <c r="B7" s="101" t="str">
        <f>Položky!C7</f>
        <v>Zemní práce</v>
      </c>
      <c r="C7" s="55"/>
      <c r="D7" s="102"/>
      <c r="E7" s="103">
        <f>Položky!BA27</f>
        <v>0</v>
      </c>
      <c r="F7" s="104">
        <f>Položky!BB27</f>
        <v>0</v>
      </c>
      <c r="G7" s="104">
        <f>Položky!BC27</f>
        <v>0</v>
      </c>
      <c r="H7" s="104">
        <f>Položky!BD27</f>
        <v>0</v>
      </c>
      <c r="I7" s="105">
        <f>Položky!BE27</f>
        <v>0</v>
      </c>
    </row>
    <row r="8" spans="1:9" ht="12.75">
      <c r="A8" s="100" t="str">
        <f>Položky!B28</f>
        <v>4</v>
      </c>
      <c r="B8" s="101" t="str">
        <f>Položky!C28</f>
        <v>Vodorovné konstrukce</v>
      </c>
      <c r="C8" s="55"/>
      <c r="D8" s="102"/>
      <c r="E8" s="103">
        <f>Položky!BA30</f>
        <v>0</v>
      </c>
      <c r="F8" s="104">
        <f>Položky!BB30</f>
        <v>0</v>
      </c>
      <c r="G8" s="104">
        <f>Položky!BC30</f>
        <v>0</v>
      </c>
      <c r="H8" s="104">
        <f>Položky!BD30</f>
        <v>0</v>
      </c>
      <c r="I8" s="105">
        <f>Položky!BE30</f>
        <v>0</v>
      </c>
    </row>
    <row r="9" spans="1:9" ht="12.75">
      <c r="A9" s="100" t="str">
        <f>Položky!B31</f>
        <v>5</v>
      </c>
      <c r="B9" s="101" t="str">
        <f>Položky!C31</f>
        <v>Komunikace</v>
      </c>
      <c r="C9" s="55"/>
      <c r="D9" s="102"/>
      <c r="E9" s="103">
        <f>Položky!BA41</f>
        <v>0</v>
      </c>
      <c r="F9" s="104">
        <f>Položky!BB41</f>
        <v>0</v>
      </c>
      <c r="G9" s="104">
        <f>Položky!BC41</f>
        <v>0</v>
      </c>
      <c r="H9" s="104">
        <f>Položky!BD41</f>
        <v>0</v>
      </c>
      <c r="I9" s="105">
        <f>Položky!BE41</f>
        <v>0</v>
      </c>
    </row>
    <row r="10" spans="1:9" ht="12.75">
      <c r="A10" s="100" t="str">
        <f>Položky!B42</f>
        <v>8</v>
      </c>
      <c r="B10" s="101" t="str">
        <f>Položky!C42</f>
        <v>Trubní vedení</v>
      </c>
      <c r="C10" s="55"/>
      <c r="D10" s="102"/>
      <c r="E10" s="103">
        <f>Položky!BA59</f>
        <v>0</v>
      </c>
      <c r="F10" s="104">
        <f>Položky!BB59</f>
        <v>0</v>
      </c>
      <c r="G10" s="104">
        <f>Položky!BC59</f>
        <v>0</v>
      </c>
      <c r="H10" s="104">
        <f>Položky!BD59</f>
        <v>0</v>
      </c>
      <c r="I10" s="105">
        <f>Položky!BE59</f>
        <v>0</v>
      </c>
    </row>
    <row r="11" spans="1:9" ht="12.75">
      <c r="A11" s="100" t="str">
        <f>Položky!B60</f>
        <v>91</v>
      </c>
      <c r="B11" s="101" t="str">
        <f>Položky!C60</f>
        <v>Doplňující práce na komunikaci</v>
      </c>
      <c r="C11" s="55"/>
      <c r="D11" s="102"/>
      <c r="E11" s="103">
        <f>Položky!BA62</f>
        <v>0</v>
      </c>
      <c r="F11" s="104">
        <f>Položky!BB62</f>
        <v>0</v>
      </c>
      <c r="G11" s="104">
        <f>Položky!BC62</f>
        <v>0</v>
      </c>
      <c r="H11" s="104">
        <f>Položky!BD62</f>
        <v>0</v>
      </c>
      <c r="I11" s="105">
        <f>Položky!BE62</f>
        <v>0</v>
      </c>
    </row>
    <row r="12" spans="1:9" ht="12.75">
      <c r="A12" s="100" t="str">
        <f>Položky!B63</f>
        <v>93</v>
      </c>
      <c r="B12" s="101" t="str">
        <f>Položky!C63</f>
        <v>Dokončovací práce inženýrských staveb</v>
      </c>
      <c r="C12" s="55"/>
      <c r="D12" s="102"/>
      <c r="E12" s="103">
        <f>Položky!BA67</f>
        <v>0</v>
      </c>
      <c r="F12" s="104">
        <f>Položky!BB67</f>
        <v>0</v>
      </c>
      <c r="G12" s="104">
        <f>Položky!BC67</f>
        <v>0</v>
      </c>
      <c r="H12" s="104">
        <f>Položky!BD67</f>
        <v>0</v>
      </c>
      <c r="I12" s="105">
        <f>Položky!BE67</f>
        <v>0</v>
      </c>
    </row>
    <row r="13" spans="1:9" ht="12.75">
      <c r="A13" s="100" t="str">
        <f>Položky!B68</f>
        <v>96</v>
      </c>
      <c r="B13" s="101" t="str">
        <f>Položky!C68</f>
        <v>Bourání konstrukcí</v>
      </c>
      <c r="C13" s="55"/>
      <c r="D13" s="102"/>
      <c r="E13" s="103">
        <f>Položky!BA71</f>
        <v>0</v>
      </c>
      <c r="F13" s="104">
        <f>Položky!BB71</f>
        <v>0</v>
      </c>
      <c r="G13" s="104">
        <f>Položky!BC71</f>
        <v>0</v>
      </c>
      <c r="H13" s="104">
        <f>Položky!BD71</f>
        <v>0</v>
      </c>
      <c r="I13" s="105">
        <f>Položky!BE71</f>
        <v>0</v>
      </c>
    </row>
    <row r="14" spans="1:9" ht="12.75">
      <c r="A14" s="100" t="str">
        <f>Položky!B72</f>
        <v>97</v>
      </c>
      <c r="B14" s="101" t="str">
        <f>Položky!C72</f>
        <v>Prorážení otvorů</v>
      </c>
      <c r="C14" s="55"/>
      <c r="D14" s="102"/>
      <c r="E14" s="103">
        <f>Položky!BA75</f>
        <v>0</v>
      </c>
      <c r="F14" s="104">
        <f>Položky!BB75</f>
        <v>0</v>
      </c>
      <c r="G14" s="104">
        <f>Položky!BC75</f>
        <v>0</v>
      </c>
      <c r="H14" s="104">
        <f>Položky!BD75</f>
        <v>0</v>
      </c>
      <c r="I14" s="105">
        <f>Položky!BE75</f>
        <v>0</v>
      </c>
    </row>
    <row r="15" spans="1:9" ht="12.75">
      <c r="A15" s="100" t="str">
        <f>Položky!B76</f>
        <v>99</v>
      </c>
      <c r="B15" s="101" t="str">
        <f>Položky!C76</f>
        <v>Staveništní přesun hmot</v>
      </c>
      <c r="C15" s="55"/>
      <c r="D15" s="102"/>
      <c r="E15" s="103">
        <f>Položky!BA78</f>
        <v>0</v>
      </c>
      <c r="F15" s="104">
        <f>Položky!BB78</f>
        <v>0</v>
      </c>
      <c r="G15" s="104">
        <f>Položky!BC78</f>
        <v>0</v>
      </c>
      <c r="H15" s="104">
        <f>Položky!BD78</f>
        <v>0</v>
      </c>
      <c r="I15" s="105">
        <f>Položky!BE78</f>
        <v>0</v>
      </c>
    </row>
    <row r="16" spans="1:9" ht="13.5" thickBot="1">
      <c r="A16" s="100" t="str">
        <f>Položky!B79</f>
        <v>D96</v>
      </c>
      <c r="B16" s="101" t="str">
        <f>Položky!C79</f>
        <v>Přesuny suti a vybouraných hmot</v>
      </c>
      <c r="C16" s="55"/>
      <c r="D16" s="102"/>
      <c r="E16" s="103">
        <f>Položky!BA84</f>
        <v>0</v>
      </c>
      <c r="F16" s="104">
        <f>Položky!BB84</f>
        <v>0</v>
      </c>
      <c r="G16" s="104">
        <f>Položky!BC84</f>
        <v>0</v>
      </c>
      <c r="H16" s="104">
        <f>Položky!BD84</f>
        <v>0</v>
      </c>
      <c r="I16" s="105">
        <f>Položky!BE84</f>
        <v>0</v>
      </c>
    </row>
    <row r="17" spans="1:256" ht="13.5" thickBot="1">
      <c r="A17" s="106"/>
      <c r="B17" s="107" t="s">
        <v>93</v>
      </c>
      <c r="C17" s="107"/>
      <c r="D17" s="108"/>
      <c r="E17" s="109">
        <f>SUM(E7:E16)</f>
        <v>0</v>
      </c>
      <c r="F17" s="110">
        <f>SUM(F7:F16)</f>
        <v>0</v>
      </c>
      <c r="G17" s="110">
        <f>SUM(G7:G16)</f>
        <v>0</v>
      </c>
      <c r="H17" s="110">
        <f>SUM(H7:H16)</f>
        <v>0</v>
      </c>
      <c r="I17" s="111">
        <f>SUM(I7:I16)</f>
        <v>0</v>
      </c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9" ht="12.75">
      <c r="A18" s="55"/>
      <c r="B18" s="55"/>
      <c r="C18" s="55"/>
      <c r="D18" s="55"/>
      <c r="E18" s="55"/>
      <c r="F18" s="55"/>
      <c r="G18" s="55"/>
      <c r="H18" s="55"/>
      <c r="I18" s="55"/>
    </row>
    <row r="19" spans="1:57" ht="18">
      <c r="A19" s="93" t="s">
        <v>94</v>
      </c>
      <c r="B19" s="93"/>
      <c r="C19" s="93"/>
      <c r="D19" s="93"/>
      <c r="E19" s="93"/>
      <c r="F19" s="93"/>
      <c r="G19" s="113"/>
      <c r="H19" s="93"/>
      <c r="I19" s="93"/>
      <c r="BA19" s="31"/>
      <c r="BB19" s="31"/>
      <c r="BC19" s="31"/>
      <c r="BD19" s="31"/>
      <c r="BE19" s="31"/>
    </row>
    <row r="20" spans="1:9" ht="13.5" thickBot="1">
      <c r="A20" s="55"/>
      <c r="B20" s="55"/>
      <c r="C20" s="55"/>
      <c r="D20" s="55"/>
      <c r="E20" s="55"/>
      <c r="F20" s="55"/>
      <c r="G20" s="55"/>
      <c r="H20" s="55"/>
      <c r="I20" s="55"/>
    </row>
    <row r="21" spans="1:9" ht="12.75">
      <c r="A21" s="60" t="s">
        <v>95</v>
      </c>
      <c r="B21" s="61"/>
      <c r="C21" s="61"/>
      <c r="D21" s="114"/>
      <c r="E21" s="115" t="s">
        <v>96</v>
      </c>
      <c r="F21" s="116" t="s">
        <v>97</v>
      </c>
      <c r="G21" s="117" t="s">
        <v>98</v>
      </c>
      <c r="H21" s="118"/>
      <c r="I21" s="119" t="s">
        <v>96</v>
      </c>
    </row>
    <row r="22" spans="1:53" ht="12.75">
      <c r="A22" s="53" t="s">
        <v>31</v>
      </c>
      <c r="B22" s="44"/>
      <c r="C22" s="44"/>
      <c r="D22" s="120"/>
      <c r="E22" s="121"/>
      <c r="F22" s="122"/>
      <c r="G22" s="123">
        <f aca="true" t="shared" si="0" ref="G22:G29">CHOOSE(BA22+1,HSV+PSV,HSV+PSV+Mont,HSV+PSV+Dodavka+Mont,HSV,PSV,Mont,Dodavka,Mont+Dodavka,0)</f>
        <v>0</v>
      </c>
      <c r="H22" s="124"/>
      <c r="I22" s="125">
        <f aca="true" t="shared" si="1" ref="I22:I29">E22+F22*G22/100</f>
        <v>0</v>
      </c>
      <c r="BA22">
        <v>0</v>
      </c>
    </row>
    <row r="23" spans="1:53" ht="12.75">
      <c r="A23" s="53" t="s">
        <v>34</v>
      </c>
      <c r="B23" s="44"/>
      <c r="C23" s="44"/>
      <c r="D23" s="120"/>
      <c r="E23" s="121"/>
      <c r="F23" s="122"/>
      <c r="G23" s="123">
        <f t="shared" si="0"/>
        <v>0</v>
      </c>
      <c r="H23" s="124"/>
      <c r="I23" s="125">
        <f t="shared" si="1"/>
        <v>0</v>
      </c>
      <c r="BA23">
        <v>0</v>
      </c>
    </row>
    <row r="24" spans="1:53" ht="12.75">
      <c r="A24" s="53" t="s">
        <v>37</v>
      </c>
      <c r="B24" s="44"/>
      <c r="C24" s="44"/>
      <c r="D24" s="120"/>
      <c r="E24" s="121"/>
      <c r="F24" s="122"/>
      <c r="G24" s="123">
        <f t="shared" si="0"/>
        <v>0</v>
      </c>
      <c r="H24" s="124"/>
      <c r="I24" s="125">
        <f t="shared" si="1"/>
        <v>0</v>
      </c>
      <c r="BA24">
        <v>0</v>
      </c>
    </row>
    <row r="25" spans="1:53" ht="12.75">
      <c r="A25" s="53" t="s">
        <v>40</v>
      </c>
      <c r="B25" s="44"/>
      <c r="C25" s="44"/>
      <c r="D25" s="120"/>
      <c r="E25" s="121"/>
      <c r="F25" s="122"/>
      <c r="G25" s="123">
        <f t="shared" si="0"/>
        <v>0</v>
      </c>
      <c r="H25" s="124"/>
      <c r="I25" s="125">
        <f t="shared" si="1"/>
        <v>0</v>
      </c>
      <c r="BA25">
        <v>0</v>
      </c>
    </row>
    <row r="26" spans="1:53" ht="12.75">
      <c r="A26" s="53" t="s">
        <v>42</v>
      </c>
      <c r="B26" s="44"/>
      <c r="C26" s="44"/>
      <c r="D26" s="120"/>
      <c r="E26" s="121"/>
      <c r="F26" s="122"/>
      <c r="G26" s="123">
        <f t="shared" si="0"/>
        <v>0</v>
      </c>
      <c r="H26" s="124"/>
      <c r="I26" s="125">
        <f t="shared" si="1"/>
        <v>0</v>
      </c>
      <c r="BA26">
        <v>1</v>
      </c>
    </row>
    <row r="27" spans="1:53" ht="12.75">
      <c r="A27" s="53" t="s">
        <v>43</v>
      </c>
      <c r="B27" s="44"/>
      <c r="C27" s="44"/>
      <c r="D27" s="120"/>
      <c r="E27" s="121"/>
      <c r="F27" s="122"/>
      <c r="G27" s="123">
        <f t="shared" si="0"/>
        <v>0</v>
      </c>
      <c r="H27" s="124"/>
      <c r="I27" s="125">
        <f t="shared" si="1"/>
        <v>0</v>
      </c>
      <c r="BA27">
        <v>1</v>
      </c>
    </row>
    <row r="28" spans="1:53" ht="12.75">
      <c r="A28" s="53" t="s">
        <v>45</v>
      </c>
      <c r="B28" s="44"/>
      <c r="C28" s="44"/>
      <c r="D28" s="120"/>
      <c r="E28" s="121"/>
      <c r="F28" s="122"/>
      <c r="G28" s="123">
        <f t="shared" si="0"/>
        <v>0</v>
      </c>
      <c r="H28" s="124"/>
      <c r="I28" s="125">
        <f t="shared" si="1"/>
        <v>0</v>
      </c>
      <c r="BA28">
        <v>2</v>
      </c>
    </row>
    <row r="29" spans="1:53" ht="12.75">
      <c r="A29" s="53" t="s">
        <v>99</v>
      </c>
      <c r="B29" s="44"/>
      <c r="C29" s="44"/>
      <c r="D29" s="120"/>
      <c r="E29" s="121"/>
      <c r="F29" s="122"/>
      <c r="G29" s="123">
        <f t="shared" si="0"/>
        <v>0</v>
      </c>
      <c r="H29" s="124"/>
      <c r="I29" s="125">
        <f t="shared" si="1"/>
        <v>0</v>
      </c>
      <c r="BA29">
        <v>2</v>
      </c>
    </row>
    <row r="30" spans="1:9" ht="13.5" thickBot="1">
      <c r="A30" s="126"/>
      <c r="B30" s="127" t="s">
        <v>100</v>
      </c>
      <c r="C30" s="128"/>
      <c r="D30" s="129"/>
      <c r="E30" s="130"/>
      <c r="F30" s="131"/>
      <c r="G30" s="131"/>
      <c r="H30" s="186">
        <f>SUM(I22:I29)</f>
        <v>0</v>
      </c>
      <c r="I30" s="186"/>
    </row>
    <row r="32" spans="2:9" ht="12.75">
      <c r="B32" s="112"/>
      <c r="F32" s="132"/>
      <c r="G32" s="133"/>
      <c r="H32" s="133"/>
      <c r="I32" s="134"/>
    </row>
    <row r="33" spans="6:9" ht="12.75">
      <c r="F33" s="132"/>
      <c r="G33" s="133"/>
      <c r="H33" s="133"/>
      <c r="I33" s="134"/>
    </row>
    <row r="34" spans="6:9" ht="12.75">
      <c r="F34" s="132"/>
      <c r="G34" s="133"/>
      <c r="H34" s="133"/>
      <c r="I34" s="134"/>
    </row>
    <row r="35" spans="6:9" ht="12.75">
      <c r="F35" s="132"/>
      <c r="G35" s="133"/>
      <c r="H35" s="133"/>
      <c r="I35" s="134"/>
    </row>
    <row r="36" spans="6:9" ht="12.75">
      <c r="F36" s="132"/>
      <c r="G36" s="133"/>
      <c r="H36" s="133"/>
      <c r="I36" s="134"/>
    </row>
    <row r="37" spans="6:9" ht="12.75">
      <c r="F37" s="132"/>
      <c r="G37" s="133"/>
      <c r="H37" s="133"/>
      <c r="I37" s="134"/>
    </row>
    <row r="38" spans="6:9" ht="12.75">
      <c r="F38" s="132"/>
      <c r="G38" s="133"/>
      <c r="H38" s="133"/>
      <c r="I38" s="134"/>
    </row>
    <row r="39" spans="6:9" ht="12.75">
      <c r="F39" s="132"/>
      <c r="G39" s="133"/>
      <c r="H39" s="133"/>
      <c r="I39" s="134"/>
    </row>
    <row r="40" spans="6:9" ht="12.75">
      <c r="F40" s="132"/>
      <c r="G40" s="133"/>
      <c r="H40" s="133"/>
      <c r="I40" s="134"/>
    </row>
    <row r="41" spans="6:9" ht="12.75">
      <c r="F41" s="132"/>
      <c r="G41" s="133"/>
      <c r="H41" s="133"/>
      <c r="I41" s="134"/>
    </row>
    <row r="42" spans="6:9" ht="12.75">
      <c r="F42" s="132"/>
      <c r="G42" s="133"/>
      <c r="H42" s="133"/>
      <c r="I42" s="134"/>
    </row>
    <row r="43" spans="6:9" ht="12.75">
      <c r="F43" s="132"/>
      <c r="G43" s="133"/>
      <c r="H43" s="133"/>
      <c r="I43" s="134"/>
    </row>
    <row r="44" spans="6:9" ht="12.75">
      <c r="F44" s="132"/>
      <c r="G44" s="133"/>
      <c r="H44" s="133"/>
      <c r="I44" s="134"/>
    </row>
    <row r="45" spans="6:9" ht="12.75">
      <c r="F45" s="132"/>
      <c r="G45" s="133"/>
      <c r="H45" s="133"/>
      <c r="I45" s="134"/>
    </row>
    <row r="46" spans="6:9" ht="12.75">
      <c r="F46" s="132"/>
      <c r="G46" s="133"/>
      <c r="H46" s="133"/>
      <c r="I46" s="134"/>
    </row>
    <row r="47" spans="6:9" ht="12.75">
      <c r="F47" s="132"/>
      <c r="G47" s="133"/>
      <c r="H47" s="133"/>
      <c r="I47" s="134"/>
    </row>
    <row r="48" spans="6:9" ht="12.75">
      <c r="F48" s="132"/>
      <c r="G48" s="133"/>
      <c r="H48" s="133"/>
      <c r="I48" s="134"/>
    </row>
    <row r="49" spans="6:9" ht="12.75">
      <c r="F49" s="132"/>
      <c r="G49" s="133"/>
      <c r="H49" s="133"/>
      <c r="I49" s="134"/>
    </row>
    <row r="50" spans="6:9" ht="12.75">
      <c r="F50" s="132"/>
      <c r="G50" s="133"/>
      <c r="H50" s="133"/>
      <c r="I50" s="134"/>
    </row>
    <row r="51" spans="6:9" ht="12.75">
      <c r="F51" s="132"/>
      <c r="G51" s="133"/>
      <c r="H51" s="133"/>
      <c r="I51" s="134"/>
    </row>
    <row r="52" spans="6:9" ht="12.75">
      <c r="F52" s="132"/>
      <c r="G52" s="133"/>
      <c r="H52" s="133"/>
      <c r="I52" s="134"/>
    </row>
    <row r="53" spans="6:9" ht="12.75">
      <c r="F53" s="132"/>
      <c r="G53" s="133"/>
      <c r="H53" s="133"/>
      <c r="I53" s="134"/>
    </row>
    <row r="54" spans="6:9" ht="12.75">
      <c r="F54" s="132"/>
      <c r="G54" s="133"/>
      <c r="H54" s="133"/>
      <c r="I54" s="134"/>
    </row>
    <row r="55" spans="6:9" ht="12.75">
      <c r="F55" s="132"/>
      <c r="G55" s="133"/>
      <c r="H55" s="133"/>
      <c r="I55" s="134"/>
    </row>
    <row r="56" spans="6:9" ht="12.75">
      <c r="F56" s="132"/>
      <c r="G56" s="133"/>
      <c r="H56" s="133"/>
      <c r="I56" s="134"/>
    </row>
    <row r="57" spans="6:9" ht="12.75">
      <c r="F57" s="132"/>
      <c r="G57" s="133"/>
      <c r="H57" s="133"/>
      <c r="I57" s="134"/>
    </row>
    <row r="58" spans="6:9" ht="12.75">
      <c r="F58" s="132"/>
      <c r="G58" s="133"/>
      <c r="H58" s="133"/>
      <c r="I58" s="134"/>
    </row>
    <row r="59" spans="6:9" ht="12.75">
      <c r="F59" s="132"/>
      <c r="G59" s="133"/>
      <c r="H59" s="133"/>
      <c r="I59" s="134"/>
    </row>
    <row r="60" spans="6:9" ht="12.75">
      <c r="F60" s="132"/>
      <c r="G60" s="133"/>
      <c r="H60" s="133"/>
      <c r="I60" s="134"/>
    </row>
    <row r="61" spans="6:9" ht="12.75">
      <c r="F61" s="132"/>
      <c r="G61" s="133"/>
      <c r="H61" s="133"/>
      <c r="I61" s="134"/>
    </row>
    <row r="62" spans="6:9" ht="12.75">
      <c r="F62" s="132"/>
      <c r="G62" s="133"/>
      <c r="H62" s="133"/>
      <c r="I62" s="134"/>
    </row>
    <row r="63" spans="6:9" ht="12.75">
      <c r="F63" s="132"/>
      <c r="G63" s="133"/>
      <c r="H63" s="133"/>
      <c r="I63" s="134"/>
    </row>
    <row r="64" spans="6:9" ht="12.75">
      <c r="F64" s="132"/>
      <c r="G64" s="133"/>
      <c r="H64" s="133"/>
      <c r="I64" s="134"/>
    </row>
    <row r="65" spans="6:9" ht="12.75">
      <c r="F65" s="132"/>
      <c r="G65" s="133"/>
      <c r="H65" s="133"/>
      <c r="I65" s="134"/>
    </row>
    <row r="66" spans="6:9" ht="12.75">
      <c r="F66" s="132"/>
      <c r="G66" s="133"/>
      <c r="H66" s="133"/>
      <c r="I66" s="134"/>
    </row>
    <row r="67" spans="6:9" ht="12.75">
      <c r="F67" s="132"/>
      <c r="G67" s="133"/>
      <c r="H67" s="133"/>
      <c r="I67" s="134"/>
    </row>
    <row r="68" spans="6:9" ht="12.75">
      <c r="F68" s="132"/>
      <c r="G68" s="133"/>
      <c r="H68" s="133"/>
      <c r="I68" s="134"/>
    </row>
    <row r="69" spans="6:9" ht="12.75">
      <c r="F69" s="132"/>
      <c r="G69" s="133"/>
      <c r="H69" s="133"/>
      <c r="I69" s="134"/>
    </row>
    <row r="70" spans="6:9" ht="12.75">
      <c r="F70" s="132"/>
      <c r="G70" s="133"/>
      <c r="H70" s="133"/>
      <c r="I70" s="134"/>
    </row>
    <row r="71" spans="6:9" ht="12.75">
      <c r="F71" s="132"/>
      <c r="G71" s="133"/>
      <c r="H71" s="133"/>
      <c r="I71" s="134"/>
    </row>
    <row r="72" spans="6:9" ht="12.75">
      <c r="F72" s="132"/>
      <c r="G72" s="133"/>
      <c r="H72" s="133"/>
      <c r="I72" s="134"/>
    </row>
    <row r="73" spans="6:9" ht="12.75">
      <c r="F73" s="132"/>
      <c r="G73" s="133"/>
      <c r="H73" s="133"/>
      <c r="I73" s="134"/>
    </row>
    <row r="74" spans="6:9" ht="12.75">
      <c r="F74" s="132"/>
      <c r="G74" s="133"/>
      <c r="H74" s="133"/>
      <c r="I74" s="134"/>
    </row>
    <row r="75" spans="6:9" ht="12.75">
      <c r="F75" s="132"/>
      <c r="G75" s="133"/>
      <c r="H75" s="133"/>
      <c r="I75" s="134"/>
    </row>
    <row r="76" spans="6:9" ht="12.75">
      <c r="F76" s="132"/>
      <c r="G76" s="133"/>
      <c r="H76" s="133"/>
      <c r="I76" s="134"/>
    </row>
    <row r="77" spans="6:9" ht="12.75">
      <c r="F77" s="132"/>
      <c r="G77" s="133"/>
      <c r="H77" s="133"/>
      <c r="I77" s="134"/>
    </row>
    <row r="78" spans="6:9" ht="12.75">
      <c r="F78" s="132"/>
      <c r="G78" s="133"/>
      <c r="H78" s="133"/>
      <c r="I78" s="134"/>
    </row>
    <row r="79" spans="6:9" ht="12.75">
      <c r="F79" s="132"/>
      <c r="G79" s="133"/>
      <c r="H79" s="133"/>
      <c r="I79" s="134"/>
    </row>
    <row r="80" spans="6:9" ht="12.75">
      <c r="F80" s="132"/>
      <c r="G80" s="133"/>
      <c r="H80" s="133"/>
      <c r="I80" s="134"/>
    </row>
    <row r="81" spans="6:9" ht="12.75">
      <c r="F81" s="132"/>
      <c r="G81" s="133"/>
      <c r="H81" s="133"/>
      <c r="I81" s="134"/>
    </row>
  </sheetData>
  <mergeCells count="4">
    <mergeCell ref="A1:B1"/>
    <mergeCell ref="A2:B2"/>
    <mergeCell ref="G2:I2"/>
    <mergeCell ref="H30:I30"/>
  </mergeCells>
  <printOptions/>
  <pageMargins left="0.5905511811023618" right="0.39370078740157505" top="0.590551181102362" bottom="0.984251968503937" header="0.19685039370078702" footer="0.511811023622047"/>
  <pageSetup fitToHeight="0" fitToWidth="0" horizontalDpi="600" verticalDpi="600" orientation="portrait" paperSize="0" copies="0"/>
  <headerFooter alignWithMargins="0">
    <oddFooter>&amp;L&amp;9Zpracováno programem &amp;"Calibri,Bold"BUILDpower,  © RTS, a.s.&amp;R&amp;"Arial,Regular"Strana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145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4.375" style="135" customWidth="1"/>
    <col min="2" max="2" width="11.625" style="135" customWidth="1"/>
    <col min="3" max="3" width="40.375" style="135" customWidth="1"/>
    <col min="4" max="4" width="5.625" style="135" customWidth="1"/>
    <col min="5" max="5" width="8.625" style="173" customWidth="1"/>
    <col min="6" max="6" width="9.875" style="135" customWidth="1"/>
    <col min="7" max="7" width="13.875" style="135" customWidth="1"/>
    <col min="8" max="11" width="9.125" style="135" customWidth="1"/>
    <col min="12" max="12" width="75.375" style="135" customWidth="1"/>
    <col min="13" max="13" width="45.25390625" style="135" customWidth="1"/>
    <col min="14" max="16384" width="9.125" style="135" customWidth="1"/>
  </cols>
  <sheetData>
    <row r="1" spans="1:7" ht="15.75">
      <c r="A1" s="187" t="s">
        <v>101</v>
      </c>
      <c r="B1" s="187"/>
      <c r="C1" s="187"/>
      <c r="D1" s="187"/>
      <c r="E1" s="187"/>
      <c r="F1" s="187"/>
      <c r="G1" s="187"/>
    </row>
    <row r="2" spans="1:7" ht="14.25" customHeight="1" thickBot="1">
      <c r="A2" s="136"/>
      <c r="B2" s="137"/>
      <c r="C2" s="138"/>
      <c r="D2" s="138"/>
      <c r="E2" s="139"/>
      <c r="F2" s="138"/>
      <c r="G2" s="138"/>
    </row>
    <row r="3" spans="1:7" ht="13.5" thickTop="1">
      <c r="A3" s="183" t="s">
        <v>64</v>
      </c>
      <c r="B3" s="183"/>
      <c r="C3" s="83" t="str">
        <f>CONCATENATE(cislostavby," ",nazevstavby)</f>
        <v>01/09/2023 Trávník, oprava dešťové kanalizace</v>
      </c>
      <c r="D3" s="140"/>
      <c r="E3" s="141" t="s">
        <v>102</v>
      </c>
      <c r="F3" s="142" t="str">
        <f>Rekapitulace!H1</f>
        <v>01/09/2023</v>
      </c>
      <c r="G3" s="143"/>
    </row>
    <row r="4" spans="1:7" ht="13.5" thickBot="1">
      <c r="A4" s="188" t="s">
        <v>66</v>
      </c>
      <c r="B4" s="188"/>
      <c r="C4" s="89" t="str">
        <f>CONCATENATE(cisloobjektu," ",nazevobjektu)</f>
        <v>SO 01 Oprava, dešťové kanalizace</v>
      </c>
      <c r="D4" s="144"/>
      <c r="E4" s="189" t="str">
        <f>Rekapitulace!G2</f>
        <v xml:space="preserve"> Stavební</v>
      </c>
      <c r="F4" s="189"/>
      <c r="G4" s="189"/>
    </row>
    <row r="5" spans="1:7" ht="13.5" thickTop="1">
      <c r="A5" s="145"/>
      <c r="B5" s="136"/>
      <c r="C5" s="136"/>
      <c r="D5" s="136"/>
      <c r="E5" s="146"/>
      <c r="F5" s="136"/>
      <c r="G5" s="136"/>
    </row>
    <row r="6" spans="1:7" ht="12.75">
      <c r="A6" s="147" t="s">
        <v>103</v>
      </c>
      <c r="B6" s="148" t="s">
        <v>104</v>
      </c>
      <c r="C6" s="148" t="s">
        <v>105</v>
      </c>
      <c r="D6" s="148" t="s">
        <v>106</v>
      </c>
      <c r="E6" s="148" t="s">
        <v>107</v>
      </c>
      <c r="F6" s="148" t="s">
        <v>108</v>
      </c>
      <c r="G6" s="149" t="s">
        <v>109</v>
      </c>
    </row>
    <row r="7" spans="1:15" ht="12.75">
      <c r="A7" s="150" t="s">
        <v>110</v>
      </c>
      <c r="B7" s="151" t="s">
        <v>73</v>
      </c>
      <c r="C7" s="152" t="s">
        <v>74</v>
      </c>
      <c r="D7" s="153"/>
      <c r="E7" s="154"/>
      <c r="F7" s="154"/>
      <c r="G7" s="155"/>
      <c r="O7" s="156">
        <v>1</v>
      </c>
    </row>
    <row r="8" spans="1:104" ht="12.75">
      <c r="A8" s="157">
        <v>1</v>
      </c>
      <c r="B8" s="158" t="s">
        <v>111</v>
      </c>
      <c r="C8" s="159" t="s">
        <v>112</v>
      </c>
      <c r="D8" s="160" t="s">
        <v>113</v>
      </c>
      <c r="E8" s="161">
        <v>45.552</v>
      </c>
      <c r="F8" s="161">
        <v>0</v>
      </c>
      <c r="G8" s="162">
        <f aca="true" t="shared" si="0" ref="G8:G26">E8*F8</f>
        <v>0</v>
      </c>
      <c r="O8" s="156">
        <v>2</v>
      </c>
      <c r="AA8" s="135">
        <v>1</v>
      </c>
      <c r="AB8" s="135">
        <v>1</v>
      </c>
      <c r="AC8" s="135">
        <v>1</v>
      </c>
      <c r="AZ8" s="135">
        <v>1</v>
      </c>
      <c r="BA8" s="135">
        <f aca="true" t="shared" si="1" ref="BA8:BA26">IF(AZ8=1,G8,0)</f>
        <v>0</v>
      </c>
      <c r="BB8" s="135">
        <f aca="true" t="shared" si="2" ref="BB8:BB26">IF(AZ8=2,G8,0)</f>
        <v>0</v>
      </c>
      <c r="BC8" s="135">
        <f aca="true" t="shared" si="3" ref="BC8:BC26">IF(AZ8=3,G8,0)</f>
        <v>0</v>
      </c>
      <c r="BD8" s="135">
        <f aca="true" t="shared" si="4" ref="BD8:BD26">IF(AZ8=4,G8,0)</f>
        <v>0</v>
      </c>
      <c r="BE8" s="135">
        <f aca="true" t="shared" si="5" ref="BE8:BE26">IF(AZ8=5,G8,0)</f>
        <v>0</v>
      </c>
      <c r="CA8" s="163">
        <v>1</v>
      </c>
      <c r="CB8" s="163">
        <v>1</v>
      </c>
      <c r="CZ8" s="135">
        <v>0</v>
      </c>
    </row>
    <row r="9" spans="1:104" ht="12.75">
      <c r="A9" s="157">
        <v>2</v>
      </c>
      <c r="B9" s="158" t="s">
        <v>114</v>
      </c>
      <c r="C9" s="159" t="s">
        <v>115</v>
      </c>
      <c r="D9" s="160" t="s">
        <v>116</v>
      </c>
      <c r="E9" s="161">
        <v>1.5</v>
      </c>
      <c r="F9" s="161">
        <v>0</v>
      </c>
      <c r="G9" s="162">
        <f t="shared" si="0"/>
        <v>0</v>
      </c>
      <c r="O9" s="156">
        <v>2</v>
      </c>
      <c r="AA9" s="135">
        <v>1</v>
      </c>
      <c r="AB9" s="135">
        <v>1</v>
      </c>
      <c r="AC9" s="135">
        <v>1</v>
      </c>
      <c r="AZ9" s="135">
        <v>1</v>
      </c>
      <c r="BA9" s="135">
        <f t="shared" si="1"/>
        <v>0</v>
      </c>
      <c r="BB9" s="135">
        <f t="shared" si="2"/>
        <v>0</v>
      </c>
      <c r="BC9" s="135">
        <f t="shared" si="3"/>
        <v>0</v>
      </c>
      <c r="BD9" s="135">
        <f t="shared" si="4"/>
        <v>0</v>
      </c>
      <c r="BE9" s="135">
        <f t="shared" si="5"/>
        <v>0</v>
      </c>
      <c r="CA9" s="163">
        <v>1</v>
      </c>
      <c r="CB9" s="163">
        <v>1</v>
      </c>
      <c r="CZ9" s="135">
        <v>0</v>
      </c>
    </row>
    <row r="10" spans="1:104" ht="12.75">
      <c r="A10" s="157">
        <v>3</v>
      </c>
      <c r="B10" s="158" t="s">
        <v>117</v>
      </c>
      <c r="C10" s="159" t="s">
        <v>118</v>
      </c>
      <c r="D10" s="160" t="s">
        <v>116</v>
      </c>
      <c r="E10" s="161">
        <v>40.84</v>
      </c>
      <c r="F10" s="161">
        <v>0</v>
      </c>
      <c r="G10" s="162">
        <f t="shared" si="0"/>
        <v>0</v>
      </c>
      <c r="O10" s="156">
        <v>2</v>
      </c>
      <c r="AA10" s="135">
        <v>1</v>
      </c>
      <c r="AB10" s="135">
        <v>0</v>
      </c>
      <c r="AC10" s="135">
        <v>0</v>
      </c>
      <c r="AZ10" s="135">
        <v>1</v>
      </c>
      <c r="BA10" s="135">
        <f t="shared" si="1"/>
        <v>0</v>
      </c>
      <c r="BB10" s="135">
        <f t="shared" si="2"/>
        <v>0</v>
      </c>
      <c r="BC10" s="135">
        <f t="shared" si="3"/>
        <v>0</v>
      </c>
      <c r="BD10" s="135">
        <f t="shared" si="4"/>
        <v>0</v>
      </c>
      <c r="BE10" s="135">
        <f t="shared" si="5"/>
        <v>0</v>
      </c>
      <c r="CA10" s="163">
        <v>1</v>
      </c>
      <c r="CB10" s="163">
        <v>0</v>
      </c>
      <c r="CZ10" s="135">
        <v>0</v>
      </c>
    </row>
    <row r="11" spans="1:104" ht="12.75">
      <c r="A11" s="157">
        <v>4</v>
      </c>
      <c r="B11" s="158" t="s">
        <v>119</v>
      </c>
      <c r="C11" s="159" t="s">
        <v>120</v>
      </c>
      <c r="D11" s="160" t="s">
        <v>116</v>
      </c>
      <c r="E11" s="161">
        <v>40.84</v>
      </c>
      <c r="F11" s="161">
        <v>0</v>
      </c>
      <c r="G11" s="162">
        <f t="shared" si="0"/>
        <v>0</v>
      </c>
      <c r="O11" s="156">
        <v>2</v>
      </c>
      <c r="AA11" s="135">
        <v>1</v>
      </c>
      <c r="AB11" s="135">
        <v>1</v>
      </c>
      <c r="AC11" s="135">
        <v>1</v>
      </c>
      <c r="AZ11" s="135">
        <v>1</v>
      </c>
      <c r="BA11" s="135">
        <f t="shared" si="1"/>
        <v>0</v>
      </c>
      <c r="BB11" s="135">
        <f t="shared" si="2"/>
        <v>0</v>
      </c>
      <c r="BC11" s="135">
        <f t="shared" si="3"/>
        <v>0</v>
      </c>
      <c r="BD11" s="135">
        <f t="shared" si="4"/>
        <v>0</v>
      </c>
      <c r="BE11" s="135">
        <f t="shared" si="5"/>
        <v>0</v>
      </c>
      <c r="CA11" s="163">
        <v>1</v>
      </c>
      <c r="CB11" s="163">
        <v>1</v>
      </c>
      <c r="CZ11" s="135">
        <v>0</v>
      </c>
    </row>
    <row r="12" spans="1:104" ht="12.75">
      <c r="A12" s="157">
        <v>5</v>
      </c>
      <c r="B12" s="158" t="s">
        <v>121</v>
      </c>
      <c r="C12" s="159" t="s">
        <v>122</v>
      </c>
      <c r="D12" s="160" t="s">
        <v>123</v>
      </c>
      <c r="E12" s="161">
        <v>6</v>
      </c>
      <c r="F12" s="161">
        <v>0</v>
      </c>
      <c r="G12" s="162">
        <f t="shared" si="0"/>
        <v>0</v>
      </c>
      <c r="O12" s="156">
        <v>2</v>
      </c>
      <c r="AA12" s="135">
        <v>1</v>
      </c>
      <c r="AB12" s="135">
        <v>1</v>
      </c>
      <c r="AC12" s="135">
        <v>1</v>
      </c>
      <c r="AZ12" s="135">
        <v>1</v>
      </c>
      <c r="BA12" s="135">
        <f t="shared" si="1"/>
        <v>0</v>
      </c>
      <c r="BB12" s="135">
        <f t="shared" si="2"/>
        <v>0</v>
      </c>
      <c r="BC12" s="135">
        <f t="shared" si="3"/>
        <v>0</v>
      </c>
      <c r="BD12" s="135">
        <f t="shared" si="4"/>
        <v>0</v>
      </c>
      <c r="BE12" s="135">
        <f t="shared" si="5"/>
        <v>0</v>
      </c>
      <c r="CA12" s="163">
        <v>1</v>
      </c>
      <c r="CB12" s="163">
        <v>1</v>
      </c>
      <c r="CZ12" s="135">
        <v>0</v>
      </c>
    </row>
    <row r="13" spans="1:104" ht="12.75">
      <c r="A13" s="157">
        <v>6</v>
      </c>
      <c r="B13" s="158" t="s">
        <v>124</v>
      </c>
      <c r="C13" s="159" t="s">
        <v>125</v>
      </c>
      <c r="D13" s="160" t="s">
        <v>123</v>
      </c>
      <c r="E13" s="161">
        <v>6</v>
      </c>
      <c r="F13" s="161">
        <v>0</v>
      </c>
      <c r="G13" s="162">
        <f t="shared" si="0"/>
        <v>0</v>
      </c>
      <c r="O13" s="156">
        <v>2</v>
      </c>
      <c r="AA13" s="135">
        <v>1</v>
      </c>
      <c r="AB13" s="135">
        <v>1</v>
      </c>
      <c r="AC13" s="135">
        <v>1</v>
      </c>
      <c r="AZ13" s="135">
        <v>1</v>
      </c>
      <c r="BA13" s="135">
        <f t="shared" si="1"/>
        <v>0</v>
      </c>
      <c r="BB13" s="135">
        <f t="shared" si="2"/>
        <v>0</v>
      </c>
      <c r="BC13" s="135">
        <f t="shared" si="3"/>
        <v>0</v>
      </c>
      <c r="BD13" s="135">
        <f t="shared" si="4"/>
        <v>0</v>
      </c>
      <c r="BE13" s="135">
        <f t="shared" si="5"/>
        <v>0</v>
      </c>
      <c r="CA13" s="163">
        <v>1</v>
      </c>
      <c r="CB13" s="163">
        <v>1</v>
      </c>
      <c r="CZ13" s="135">
        <v>0.00869</v>
      </c>
    </row>
    <row r="14" spans="1:104" ht="12.75">
      <c r="A14" s="157">
        <v>7</v>
      </c>
      <c r="B14" s="158" t="s">
        <v>126</v>
      </c>
      <c r="C14" s="159" t="s">
        <v>127</v>
      </c>
      <c r="D14" s="160" t="s">
        <v>123</v>
      </c>
      <c r="E14" s="161">
        <v>6</v>
      </c>
      <c r="F14" s="161">
        <v>0</v>
      </c>
      <c r="G14" s="162">
        <f t="shared" si="0"/>
        <v>0</v>
      </c>
      <c r="O14" s="156">
        <v>2</v>
      </c>
      <c r="AA14" s="135">
        <v>1</v>
      </c>
      <c r="AB14" s="135">
        <v>1</v>
      </c>
      <c r="AC14" s="135">
        <v>1</v>
      </c>
      <c r="AZ14" s="135">
        <v>1</v>
      </c>
      <c r="BA14" s="135">
        <f t="shared" si="1"/>
        <v>0</v>
      </c>
      <c r="BB14" s="135">
        <f t="shared" si="2"/>
        <v>0</v>
      </c>
      <c r="BC14" s="135">
        <f t="shared" si="3"/>
        <v>0</v>
      </c>
      <c r="BD14" s="135">
        <f t="shared" si="4"/>
        <v>0</v>
      </c>
      <c r="BE14" s="135">
        <f t="shared" si="5"/>
        <v>0</v>
      </c>
      <c r="CA14" s="163">
        <v>1</v>
      </c>
      <c r="CB14" s="163">
        <v>1</v>
      </c>
      <c r="CZ14" s="135">
        <v>0.01271</v>
      </c>
    </row>
    <row r="15" spans="1:104" ht="12.75">
      <c r="A15" s="157">
        <v>8</v>
      </c>
      <c r="B15" s="158" t="s">
        <v>128</v>
      </c>
      <c r="C15" s="159" t="s">
        <v>129</v>
      </c>
      <c r="D15" s="160" t="s">
        <v>123</v>
      </c>
      <c r="E15" s="161">
        <v>6</v>
      </c>
      <c r="F15" s="161">
        <v>0</v>
      </c>
      <c r="G15" s="162">
        <f t="shared" si="0"/>
        <v>0</v>
      </c>
      <c r="O15" s="156">
        <v>2</v>
      </c>
      <c r="AA15" s="135">
        <v>1</v>
      </c>
      <c r="AB15" s="135">
        <v>1</v>
      </c>
      <c r="AC15" s="135">
        <v>1</v>
      </c>
      <c r="AZ15" s="135">
        <v>1</v>
      </c>
      <c r="BA15" s="135">
        <f t="shared" si="1"/>
        <v>0</v>
      </c>
      <c r="BB15" s="135">
        <f t="shared" si="2"/>
        <v>0</v>
      </c>
      <c r="BC15" s="135">
        <f t="shared" si="3"/>
        <v>0</v>
      </c>
      <c r="BD15" s="135">
        <f t="shared" si="4"/>
        <v>0</v>
      </c>
      <c r="BE15" s="135">
        <f t="shared" si="5"/>
        <v>0</v>
      </c>
      <c r="CA15" s="163">
        <v>1</v>
      </c>
      <c r="CB15" s="163">
        <v>1</v>
      </c>
      <c r="CZ15" s="135">
        <v>0.03974</v>
      </c>
    </row>
    <row r="16" spans="1:104" ht="12.75">
      <c r="A16" s="157">
        <v>9</v>
      </c>
      <c r="B16" s="158" t="s">
        <v>130</v>
      </c>
      <c r="C16" s="159" t="s">
        <v>131</v>
      </c>
      <c r="D16" s="160" t="s">
        <v>113</v>
      </c>
      <c r="E16" s="161">
        <v>49.044</v>
      </c>
      <c r="F16" s="161">
        <v>0</v>
      </c>
      <c r="G16" s="162">
        <f t="shared" si="0"/>
        <v>0</v>
      </c>
      <c r="O16" s="156">
        <v>2</v>
      </c>
      <c r="AA16" s="135">
        <v>1</v>
      </c>
      <c r="AB16" s="135">
        <v>1</v>
      </c>
      <c r="AC16" s="135">
        <v>1</v>
      </c>
      <c r="AZ16" s="135">
        <v>1</v>
      </c>
      <c r="BA16" s="135">
        <f t="shared" si="1"/>
        <v>0</v>
      </c>
      <c r="BB16" s="135">
        <f t="shared" si="2"/>
        <v>0</v>
      </c>
      <c r="BC16" s="135">
        <f t="shared" si="3"/>
        <v>0</v>
      </c>
      <c r="BD16" s="135">
        <f t="shared" si="4"/>
        <v>0</v>
      </c>
      <c r="BE16" s="135">
        <f t="shared" si="5"/>
        <v>0</v>
      </c>
      <c r="CA16" s="163">
        <v>1</v>
      </c>
      <c r="CB16" s="163">
        <v>1</v>
      </c>
      <c r="CZ16" s="135">
        <v>0</v>
      </c>
    </row>
    <row r="17" spans="1:104" ht="12.75">
      <c r="A17" s="157">
        <v>10</v>
      </c>
      <c r="B17" s="158" t="s">
        <v>132</v>
      </c>
      <c r="C17" s="159" t="s">
        <v>133</v>
      </c>
      <c r="D17" s="160" t="s">
        <v>113</v>
      </c>
      <c r="E17" s="161">
        <v>55.044</v>
      </c>
      <c r="F17" s="161">
        <v>0</v>
      </c>
      <c r="G17" s="162">
        <f t="shared" si="0"/>
        <v>0</v>
      </c>
      <c r="O17" s="156">
        <v>2</v>
      </c>
      <c r="AA17" s="135">
        <v>1</v>
      </c>
      <c r="AB17" s="135">
        <v>1</v>
      </c>
      <c r="AC17" s="135">
        <v>1</v>
      </c>
      <c r="AZ17" s="135">
        <v>1</v>
      </c>
      <c r="BA17" s="135">
        <f t="shared" si="1"/>
        <v>0</v>
      </c>
      <c r="BB17" s="135">
        <f t="shared" si="2"/>
        <v>0</v>
      </c>
      <c r="BC17" s="135">
        <f t="shared" si="3"/>
        <v>0</v>
      </c>
      <c r="BD17" s="135">
        <f t="shared" si="4"/>
        <v>0</v>
      </c>
      <c r="BE17" s="135">
        <f t="shared" si="5"/>
        <v>0</v>
      </c>
      <c r="CA17" s="163">
        <v>1</v>
      </c>
      <c r="CB17" s="163">
        <v>1</v>
      </c>
      <c r="CZ17" s="135">
        <v>0</v>
      </c>
    </row>
    <row r="18" spans="1:104" ht="12.75">
      <c r="A18" s="157">
        <v>11</v>
      </c>
      <c r="B18" s="158" t="s">
        <v>134</v>
      </c>
      <c r="C18" s="159" t="s">
        <v>135</v>
      </c>
      <c r="D18" s="160" t="s">
        <v>113</v>
      </c>
      <c r="E18" s="161">
        <v>6</v>
      </c>
      <c r="F18" s="161">
        <v>0</v>
      </c>
      <c r="G18" s="162">
        <f t="shared" si="0"/>
        <v>0</v>
      </c>
      <c r="O18" s="156">
        <v>2</v>
      </c>
      <c r="AA18" s="135">
        <v>1</v>
      </c>
      <c r="AB18" s="135">
        <v>1</v>
      </c>
      <c r="AC18" s="135">
        <v>1</v>
      </c>
      <c r="AZ18" s="135">
        <v>1</v>
      </c>
      <c r="BA18" s="135">
        <f t="shared" si="1"/>
        <v>0</v>
      </c>
      <c r="BB18" s="135">
        <f t="shared" si="2"/>
        <v>0</v>
      </c>
      <c r="BC18" s="135">
        <f t="shared" si="3"/>
        <v>0</v>
      </c>
      <c r="BD18" s="135">
        <f t="shared" si="4"/>
        <v>0</v>
      </c>
      <c r="BE18" s="135">
        <f t="shared" si="5"/>
        <v>0</v>
      </c>
      <c r="CA18" s="163">
        <v>1</v>
      </c>
      <c r="CB18" s="163">
        <v>1</v>
      </c>
      <c r="CZ18" s="135">
        <v>0</v>
      </c>
    </row>
    <row r="19" spans="1:104" ht="12.75">
      <c r="A19" s="157">
        <v>12</v>
      </c>
      <c r="B19" s="158" t="s">
        <v>136</v>
      </c>
      <c r="C19" s="159" t="s">
        <v>137</v>
      </c>
      <c r="D19" s="160" t="s">
        <v>113</v>
      </c>
      <c r="E19" s="161">
        <v>55.044</v>
      </c>
      <c r="F19" s="161">
        <v>0</v>
      </c>
      <c r="G19" s="162">
        <f t="shared" si="0"/>
        <v>0</v>
      </c>
      <c r="O19" s="156">
        <v>2</v>
      </c>
      <c r="AA19" s="135">
        <v>1</v>
      </c>
      <c r="AB19" s="135">
        <v>1</v>
      </c>
      <c r="AC19" s="135">
        <v>1</v>
      </c>
      <c r="AZ19" s="135">
        <v>1</v>
      </c>
      <c r="BA19" s="135">
        <f t="shared" si="1"/>
        <v>0</v>
      </c>
      <c r="BB19" s="135">
        <f t="shared" si="2"/>
        <v>0</v>
      </c>
      <c r="BC19" s="135">
        <f t="shared" si="3"/>
        <v>0</v>
      </c>
      <c r="BD19" s="135">
        <f t="shared" si="4"/>
        <v>0</v>
      </c>
      <c r="BE19" s="135">
        <f t="shared" si="5"/>
        <v>0</v>
      </c>
      <c r="CA19" s="163">
        <v>1</v>
      </c>
      <c r="CB19" s="163">
        <v>1</v>
      </c>
      <c r="CZ19" s="135">
        <v>0</v>
      </c>
    </row>
    <row r="20" spans="1:104" ht="12.75">
      <c r="A20" s="157">
        <v>13</v>
      </c>
      <c r="B20" s="158" t="s">
        <v>138</v>
      </c>
      <c r="C20" s="159" t="s">
        <v>139</v>
      </c>
      <c r="D20" s="160" t="s">
        <v>113</v>
      </c>
      <c r="E20" s="161">
        <v>55.044</v>
      </c>
      <c r="F20" s="161">
        <v>0</v>
      </c>
      <c r="G20" s="162">
        <f t="shared" si="0"/>
        <v>0</v>
      </c>
      <c r="O20" s="156">
        <v>2</v>
      </c>
      <c r="AA20" s="135">
        <v>1</v>
      </c>
      <c r="AB20" s="135">
        <v>1</v>
      </c>
      <c r="AC20" s="135">
        <v>1</v>
      </c>
      <c r="AZ20" s="135">
        <v>1</v>
      </c>
      <c r="BA20" s="135">
        <f t="shared" si="1"/>
        <v>0</v>
      </c>
      <c r="BB20" s="135">
        <f t="shared" si="2"/>
        <v>0</v>
      </c>
      <c r="BC20" s="135">
        <f t="shared" si="3"/>
        <v>0</v>
      </c>
      <c r="BD20" s="135">
        <f t="shared" si="4"/>
        <v>0</v>
      </c>
      <c r="BE20" s="135">
        <f t="shared" si="5"/>
        <v>0</v>
      </c>
      <c r="CA20" s="163">
        <v>1</v>
      </c>
      <c r="CB20" s="163">
        <v>1</v>
      </c>
      <c r="CZ20" s="135">
        <v>0</v>
      </c>
    </row>
    <row r="21" spans="1:104" ht="12.75">
      <c r="A21" s="157">
        <v>14</v>
      </c>
      <c r="B21" s="158" t="s">
        <v>140</v>
      </c>
      <c r="C21" s="159" t="s">
        <v>141</v>
      </c>
      <c r="D21" s="160" t="s">
        <v>113</v>
      </c>
      <c r="E21" s="161">
        <v>55.044</v>
      </c>
      <c r="F21" s="161">
        <v>0</v>
      </c>
      <c r="G21" s="162">
        <f t="shared" si="0"/>
        <v>0</v>
      </c>
      <c r="O21" s="156">
        <v>2</v>
      </c>
      <c r="AA21" s="135">
        <v>1</v>
      </c>
      <c r="AB21" s="135">
        <v>0</v>
      </c>
      <c r="AC21" s="135">
        <v>0</v>
      </c>
      <c r="AZ21" s="135">
        <v>1</v>
      </c>
      <c r="BA21" s="135">
        <f t="shared" si="1"/>
        <v>0</v>
      </c>
      <c r="BB21" s="135">
        <f t="shared" si="2"/>
        <v>0</v>
      </c>
      <c r="BC21" s="135">
        <f t="shared" si="3"/>
        <v>0</v>
      </c>
      <c r="BD21" s="135">
        <f t="shared" si="4"/>
        <v>0</v>
      </c>
      <c r="BE21" s="135">
        <f t="shared" si="5"/>
        <v>0</v>
      </c>
      <c r="CA21" s="163">
        <v>1</v>
      </c>
      <c r="CB21" s="163">
        <v>0</v>
      </c>
      <c r="CZ21" s="135">
        <v>0</v>
      </c>
    </row>
    <row r="22" spans="1:104" ht="22.5">
      <c r="A22" s="157">
        <v>15</v>
      </c>
      <c r="B22" s="158" t="s">
        <v>142</v>
      </c>
      <c r="C22" s="159" t="s">
        <v>143</v>
      </c>
      <c r="D22" s="160" t="s">
        <v>113</v>
      </c>
      <c r="E22" s="161">
        <v>45.552</v>
      </c>
      <c r="F22" s="161">
        <v>0</v>
      </c>
      <c r="G22" s="162">
        <f t="shared" si="0"/>
        <v>0</v>
      </c>
      <c r="O22" s="156">
        <v>2</v>
      </c>
      <c r="AA22" s="135">
        <v>1</v>
      </c>
      <c r="AB22" s="135">
        <v>1</v>
      </c>
      <c r="AC22" s="135">
        <v>1</v>
      </c>
      <c r="AZ22" s="135">
        <v>1</v>
      </c>
      <c r="BA22" s="135">
        <f t="shared" si="1"/>
        <v>0</v>
      </c>
      <c r="BB22" s="135">
        <f t="shared" si="2"/>
        <v>0</v>
      </c>
      <c r="BC22" s="135">
        <f t="shared" si="3"/>
        <v>0</v>
      </c>
      <c r="BD22" s="135">
        <f t="shared" si="4"/>
        <v>0</v>
      </c>
      <c r="BE22" s="135">
        <f t="shared" si="5"/>
        <v>0</v>
      </c>
      <c r="CA22" s="163">
        <v>1</v>
      </c>
      <c r="CB22" s="163">
        <v>1</v>
      </c>
      <c r="CZ22" s="135">
        <v>1.7</v>
      </c>
    </row>
    <row r="23" spans="1:104" ht="12.75">
      <c r="A23" s="157">
        <v>16</v>
      </c>
      <c r="B23" s="158" t="s">
        <v>144</v>
      </c>
      <c r="C23" s="159" t="s">
        <v>145</v>
      </c>
      <c r="D23" s="160" t="s">
        <v>116</v>
      </c>
      <c r="E23" s="161">
        <v>4.5</v>
      </c>
      <c r="F23" s="161">
        <v>0</v>
      </c>
      <c r="G23" s="162">
        <f t="shared" si="0"/>
        <v>0</v>
      </c>
      <c r="O23" s="156">
        <v>2</v>
      </c>
      <c r="AA23" s="135">
        <v>1</v>
      </c>
      <c r="AB23" s="135">
        <v>1</v>
      </c>
      <c r="AC23" s="135">
        <v>1</v>
      </c>
      <c r="AZ23" s="135">
        <v>1</v>
      </c>
      <c r="BA23" s="135">
        <f t="shared" si="1"/>
        <v>0</v>
      </c>
      <c r="BB23" s="135">
        <f t="shared" si="2"/>
        <v>0</v>
      </c>
      <c r="BC23" s="135">
        <f t="shared" si="3"/>
        <v>0</v>
      </c>
      <c r="BD23" s="135">
        <f t="shared" si="4"/>
        <v>0</v>
      </c>
      <c r="BE23" s="135">
        <f t="shared" si="5"/>
        <v>0</v>
      </c>
      <c r="CA23" s="163">
        <v>1</v>
      </c>
      <c r="CB23" s="163">
        <v>1</v>
      </c>
      <c r="CZ23" s="135">
        <v>0</v>
      </c>
    </row>
    <row r="24" spans="1:104" ht="12.75">
      <c r="A24" s="157">
        <v>17</v>
      </c>
      <c r="B24" s="158" t="s">
        <v>146</v>
      </c>
      <c r="C24" s="159" t="s">
        <v>147</v>
      </c>
      <c r="D24" s="160" t="s">
        <v>116</v>
      </c>
      <c r="E24" s="161">
        <v>4.5</v>
      </c>
      <c r="F24" s="161">
        <v>0</v>
      </c>
      <c r="G24" s="162">
        <f t="shared" si="0"/>
        <v>0</v>
      </c>
      <c r="O24" s="156">
        <v>2</v>
      </c>
      <c r="AA24" s="135">
        <v>1</v>
      </c>
      <c r="AB24" s="135">
        <v>1</v>
      </c>
      <c r="AC24" s="135">
        <v>1</v>
      </c>
      <c r="AZ24" s="135">
        <v>1</v>
      </c>
      <c r="BA24" s="135">
        <f t="shared" si="1"/>
        <v>0</v>
      </c>
      <c r="BB24" s="135">
        <f t="shared" si="2"/>
        <v>0</v>
      </c>
      <c r="BC24" s="135">
        <f t="shared" si="3"/>
        <v>0</v>
      </c>
      <c r="BD24" s="135">
        <f t="shared" si="4"/>
        <v>0</v>
      </c>
      <c r="BE24" s="135">
        <f t="shared" si="5"/>
        <v>0</v>
      </c>
      <c r="CA24" s="163">
        <v>1</v>
      </c>
      <c r="CB24" s="163">
        <v>1</v>
      </c>
      <c r="CZ24" s="135">
        <v>0.00054</v>
      </c>
    </row>
    <row r="25" spans="1:104" ht="12.75">
      <c r="A25" s="157">
        <v>18</v>
      </c>
      <c r="B25" s="158" t="s">
        <v>148</v>
      </c>
      <c r="C25" s="159" t="s">
        <v>149</v>
      </c>
      <c r="D25" s="160" t="s">
        <v>150</v>
      </c>
      <c r="E25" s="161">
        <v>2</v>
      </c>
      <c r="F25" s="161">
        <v>0</v>
      </c>
      <c r="G25" s="162">
        <f t="shared" si="0"/>
        <v>0</v>
      </c>
      <c r="O25" s="156">
        <v>2</v>
      </c>
      <c r="AA25" s="135">
        <v>3</v>
      </c>
      <c r="AB25" s="135">
        <v>1</v>
      </c>
      <c r="AC25" s="135">
        <v>572400</v>
      </c>
      <c r="AZ25" s="135">
        <v>1</v>
      </c>
      <c r="BA25" s="135">
        <f t="shared" si="1"/>
        <v>0</v>
      </c>
      <c r="BB25" s="135">
        <f t="shared" si="2"/>
        <v>0</v>
      </c>
      <c r="BC25" s="135">
        <f t="shared" si="3"/>
        <v>0</v>
      </c>
      <c r="BD25" s="135">
        <f t="shared" si="4"/>
        <v>0</v>
      </c>
      <c r="BE25" s="135">
        <f t="shared" si="5"/>
        <v>0</v>
      </c>
      <c r="CA25" s="163">
        <v>3</v>
      </c>
      <c r="CB25" s="163">
        <v>1</v>
      </c>
      <c r="CZ25" s="135">
        <v>0.001</v>
      </c>
    </row>
    <row r="26" spans="1:104" ht="12.75">
      <c r="A26" s="157">
        <v>19</v>
      </c>
      <c r="B26" s="158" t="s">
        <v>151</v>
      </c>
      <c r="C26" s="159" t="s">
        <v>152</v>
      </c>
      <c r="D26" s="160" t="s">
        <v>153</v>
      </c>
      <c r="E26" s="161">
        <v>11.76</v>
      </c>
      <c r="F26" s="161">
        <v>0</v>
      </c>
      <c r="G26" s="162">
        <f t="shared" si="0"/>
        <v>0</v>
      </c>
      <c r="O26" s="156">
        <v>2</v>
      </c>
      <c r="AA26" s="135">
        <v>3</v>
      </c>
      <c r="AB26" s="135">
        <v>1</v>
      </c>
      <c r="AC26" s="135">
        <v>58337310</v>
      </c>
      <c r="AZ26" s="135">
        <v>1</v>
      </c>
      <c r="BA26" s="135">
        <f t="shared" si="1"/>
        <v>0</v>
      </c>
      <c r="BB26" s="135">
        <f t="shared" si="2"/>
        <v>0</v>
      </c>
      <c r="BC26" s="135">
        <f t="shared" si="3"/>
        <v>0</v>
      </c>
      <c r="BD26" s="135">
        <f t="shared" si="4"/>
        <v>0</v>
      </c>
      <c r="BE26" s="135">
        <f t="shared" si="5"/>
        <v>0</v>
      </c>
      <c r="CA26" s="163">
        <v>3</v>
      </c>
      <c r="CB26" s="163">
        <v>1</v>
      </c>
      <c r="CZ26" s="135">
        <v>1</v>
      </c>
    </row>
    <row r="27" spans="1:57" ht="12.75">
      <c r="A27" s="164"/>
      <c r="B27" s="165" t="s">
        <v>154</v>
      </c>
      <c r="C27" s="166" t="str">
        <f>CONCATENATE(B7," ",C7)</f>
        <v>1 Zemní práce</v>
      </c>
      <c r="D27" s="167"/>
      <c r="E27" s="168"/>
      <c r="F27" s="169"/>
      <c r="G27" s="170">
        <f>SUM(G7:G26)</f>
        <v>0</v>
      </c>
      <c r="O27" s="156">
        <v>4</v>
      </c>
      <c r="BA27" s="171">
        <f>SUM(BA7:BA26)</f>
        <v>0</v>
      </c>
      <c r="BB27" s="171">
        <f>SUM(BB7:BB26)</f>
        <v>0</v>
      </c>
      <c r="BC27" s="171">
        <f>SUM(BC7:BC26)</f>
        <v>0</v>
      </c>
      <c r="BD27" s="171">
        <f>SUM(BD7:BD26)</f>
        <v>0</v>
      </c>
      <c r="BE27" s="171">
        <f>SUM(BE7:BE26)</f>
        <v>0</v>
      </c>
    </row>
    <row r="28" spans="1:15" ht="12.75">
      <c r="A28" s="150" t="s">
        <v>110</v>
      </c>
      <c r="B28" s="151" t="s">
        <v>75</v>
      </c>
      <c r="C28" s="152" t="s">
        <v>76</v>
      </c>
      <c r="D28" s="153"/>
      <c r="E28" s="154"/>
      <c r="F28" s="154"/>
      <c r="G28" s="155"/>
      <c r="O28" s="156">
        <v>1</v>
      </c>
    </row>
    <row r="29" spans="1:104" ht="12.75">
      <c r="A29" s="157">
        <v>20</v>
      </c>
      <c r="B29" s="158" t="s">
        <v>155</v>
      </c>
      <c r="C29" s="159" t="s">
        <v>156</v>
      </c>
      <c r="D29" s="160" t="s">
        <v>116</v>
      </c>
      <c r="E29" s="161">
        <v>1.5</v>
      </c>
      <c r="F29" s="161">
        <v>0</v>
      </c>
      <c r="G29" s="162">
        <f>E29*F29</f>
        <v>0</v>
      </c>
      <c r="O29" s="156">
        <v>2</v>
      </c>
      <c r="AA29" s="135">
        <v>1</v>
      </c>
      <c r="AB29" s="135">
        <v>1</v>
      </c>
      <c r="AC29" s="135">
        <v>1</v>
      </c>
      <c r="AZ29" s="135">
        <v>1</v>
      </c>
      <c r="BA29" s="135">
        <f>IF(AZ29=1,G29,0)</f>
        <v>0</v>
      </c>
      <c r="BB29" s="135">
        <f>IF(AZ29=2,G29,0)</f>
        <v>0</v>
      </c>
      <c r="BC29" s="135">
        <f>IF(AZ29=3,G29,0)</f>
        <v>0</v>
      </c>
      <c r="BD29" s="135">
        <f>IF(AZ29=4,G29,0)</f>
        <v>0</v>
      </c>
      <c r="BE29" s="135">
        <f>IF(AZ29=5,G29,0)</f>
        <v>0</v>
      </c>
      <c r="CA29" s="163">
        <v>1</v>
      </c>
      <c r="CB29" s="163">
        <v>1</v>
      </c>
      <c r="CZ29" s="135">
        <v>0.16192</v>
      </c>
    </row>
    <row r="30" spans="1:57" ht="12.75">
      <c r="A30" s="164"/>
      <c r="B30" s="165" t="s">
        <v>154</v>
      </c>
      <c r="C30" s="166" t="str">
        <f>CONCATENATE(B28," ",C28)</f>
        <v>4 Vodorovné konstrukce</v>
      </c>
      <c r="D30" s="167"/>
      <c r="E30" s="168"/>
      <c r="F30" s="169"/>
      <c r="G30" s="170">
        <f>SUM(G28:G29)</f>
        <v>0</v>
      </c>
      <c r="O30" s="156">
        <v>4</v>
      </c>
      <c r="BA30" s="171">
        <f>SUM(BA28:BA29)</f>
        <v>0</v>
      </c>
      <c r="BB30" s="171">
        <f>SUM(BB28:BB29)</f>
        <v>0</v>
      </c>
      <c r="BC30" s="171">
        <f>SUM(BC28:BC29)</f>
        <v>0</v>
      </c>
      <c r="BD30" s="171">
        <f>SUM(BD28:BD29)</f>
        <v>0</v>
      </c>
      <c r="BE30" s="171">
        <f>SUM(BE28:BE29)</f>
        <v>0</v>
      </c>
    </row>
    <row r="31" spans="1:15" ht="12.75">
      <c r="A31" s="150" t="s">
        <v>110</v>
      </c>
      <c r="B31" s="151" t="s">
        <v>77</v>
      </c>
      <c r="C31" s="152" t="s">
        <v>78</v>
      </c>
      <c r="D31" s="153"/>
      <c r="E31" s="154"/>
      <c r="F31" s="154"/>
      <c r="G31" s="155"/>
      <c r="O31" s="156">
        <v>1</v>
      </c>
    </row>
    <row r="32" spans="1:104" ht="12.75">
      <c r="A32" s="157">
        <v>21</v>
      </c>
      <c r="B32" s="158" t="s">
        <v>157</v>
      </c>
      <c r="C32" s="159" t="s">
        <v>158</v>
      </c>
      <c r="D32" s="160" t="s">
        <v>116</v>
      </c>
      <c r="E32" s="161">
        <v>40.84</v>
      </c>
      <c r="F32" s="161">
        <v>0</v>
      </c>
      <c r="G32" s="162">
        <f aca="true" t="shared" si="6" ref="G32:G40">E32*F32</f>
        <v>0</v>
      </c>
      <c r="O32" s="156">
        <v>2</v>
      </c>
      <c r="AA32" s="135">
        <v>1</v>
      </c>
      <c r="AB32" s="135">
        <v>1</v>
      </c>
      <c r="AC32" s="135">
        <v>1</v>
      </c>
      <c r="AZ32" s="135">
        <v>1</v>
      </c>
      <c r="BA32" s="135">
        <f aca="true" t="shared" si="7" ref="BA32:BA40">IF(AZ32=1,G32,0)</f>
        <v>0</v>
      </c>
      <c r="BB32" s="135">
        <f aca="true" t="shared" si="8" ref="BB32:BB40">IF(AZ32=2,G32,0)</f>
        <v>0</v>
      </c>
      <c r="BC32" s="135">
        <f aca="true" t="shared" si="9" ref="BC32:BC40">IF(AZ32=3,G32,0)</f>
        <v>0</v>
      </c>
      <c r="BD32" s="135">
        <f aca="true" t="shared" si="10" ref="BD32:BD40">IF(AZ32=4,G32,0)</f>
        <v>0</v>
      </c>
      <c r="BE32" s="135">
        <f aca="true" t="shared" si="11" ref="BE32:BE40">IF(AZ32=5,G32,0)</f>
        <v>0</v>
      </c>
      <c r="CA32" s="163">
        <v>1</v>
      </c>
      <c r="CB32" s="163">
        <v>1</v>
      </c>
      <c r="CZ32" s="135">
        <v>0.30361</v>
      </c>
    </row>
    <row r="33" spans="1:104" ht="12.75">
      <c r="A33" s="157">
        <v>22</v>
      </c>
      <c r="B33" s="158" t="s">
        <v>159</v>
      </c>
      <c r="C33" s="159" t="s">
        <v>160</v>
      </c>
      <c r="D33" s="160" t="s">
        <v>116</v>
      </c>
      <c r="E33" s="161">
        <v>40.84</v>
      </c>
      <c r="F33" s="161">
        <v>0</v>
      </c>
      <c r="G33" s="162">
        <f t="shared" si="6"/>
        <v>0</v>
      </c>
      <c r="O33" s="156">
        <v>2</v>
      </c>
      <c r="AA33" s="135">
        <v>1</v>
      </c>
      <c r="AB33" s="135">
        <v>1</v>
      </c>
      <c r="AC33" s="135">
        <v>1</v>
      </c>
      <c r="AZ33" s="135">
        <v>1</v>
      </c>
      <c r="BA33" s="135">
        <f t="shared" si="7"/>
        <v>0</v>
      </c>
      <c r="BB33" s="135">
        <f t="shared" si="8"/>
        <v>0</v>
      </c>
      <c r="BC33" s="135">
        <f t="shared" si="9"/>
        <v>0</v>
      </c>
      <c r="BD33" s="135">
        <f t="shared" si="10"/>
        <v>0</v>
      </c>
      <c r="BE33" s="135">
        <f t="shared" si="11"/>
        <v>0</v>
      </c>
      <c r="CA33" s="163">
        <v>1</v>
      </c>
      <c r="CB33" s="163">
        <v>1</v>
      </c>
      <c r="CZ33" s="135">
        <v>0.43</v>
      </c>
    </row>
    <row r="34" spans="1:104" ht="12.75">
      <c r="A34" s="157">
        <v>23</v>
      </c>
      <c r="B34" s="158" t="s">
        <v>161</v>
      </c>
      <c r="C34" s="159" t="s">
        <v>162</v>
      </c>
      <c r="D34" s="160" t="s">
        <v>116</v>
      </c>
      <c r="E34" s="161">
        <v>40.84</v>
      </c>
      <c r="F34" s="161">
        <v>0</v>
      </c>
      <c r="G34" s="162">
        <f t="shared" si="6"/>
        <v>0</v>
      </c>
      <c r="O34" s="156">
        <v>2</v>
      </c>
      <c r="AA34" s="135">
        <v>1</v>
      </c>
      <c r="AB34" s="135">
        <v>1</v>
      </c>
      <c r="AC34" s="135">
        <v>1</v>
      </c>
      <c r="AZ34" s="135">
        <v>1</v>
      </c>
      <c r="BA34" s="135">
        <f t="shared" si="7"/>
        <v>0</v>
      </c>
      <c r="BB34" s="135">
        <f t="shared" si="8"/>
        <v>0</v>
      </c>
      <c r="BC34" s="135">
        <f t="shared" si="9"/>
        <v>0</v>
      </c>
      <c r="BD34" s="135">
        <f t="shared" si="10"/>
        <v>0</v>
      </c>
      <c r="BE34" s="135">
        <f t="shared" si="11"/>
        <v>0</v>
      </c>
      <c r="CA34" s="163">
        <v>1</v>
      </c>
      <c r="CB34" s="163">
        <v>1</v>
      </c>
      <c r="CZ34" s="135">
        <v>0.22501</v>
      </c>
    </row>
    <row r="35" spans="1:104" ht="22.5">
      <c r="A35" s="157">
        <v>24</v>
      </c>
      <c r="B35" s="158" t="s">
        <v>163</v>
      </c>
      <c r="C35" s="159" t="s">
        <v>164</v>
      </c>
      <c r="D35" s="160" t="s">
        <v>116</v>
      </c>
      <c r="E35" s="161">
        <v>40.84</v>
      </c>
      <c r="F35" s="161">
        <v>0</v>
      </c>
      <c r="G35" s="162">
        <f t="shared" si="6"/>
        <v>0</v>
      </c>
      <c r="O35" s="156">
        <v>2</v>
      </c>
      <c r="AA35" s="135">
        <v>1</v>
      </c>
      <c r="AB35" s="135">
        <v>1</v>
      </c>
      <c r="AC35" s="135">
        <v>1</v>
      </c>
      <c r="AZ35" s="135">
        <v>1</v>
      </c>
      <c r="BA35" s="135">
        <f t="shared" si="7"/>
        <v>0</v>
      </c>
      <c r="BB35" s="135">
        <f t="shared" si="8"/>
        <v>0</v>
      </c>
      <c r="BC35" s="135">
        <f t="shared" si="9"/>
        <v>0</v>
      </c>
      <c r="BD35" s="135">
        <f t="shared" si="10"/>
        <v>0</v>
      </c>
      <c r="BE35" s="135">
        <f t="shared" si="11"/>
        <v>0</v>
      </c>
      <c r="CA35" s="163">
        <v>1</v>
      </c>
      <c r="CB35" s="163">
        <v>1</v>
      </c>
      <c r="CZ35" s="135">
        <v>0.10373</v>
      </c>
    </row>
    <row r="36" spans="1:104" ht="12.75">
      <c r="A36" s="157">
        <v>25</v>
      </c>
      <c r="B36" s="158" t="s">
        <v>165</v>
      </c>
      <c r="C36" s="159" t="s">
        <v>166</v>
      </c>
      <c r="D36" s="160" t="s">
        <v>116</v>
      </c>
      <c r="E36" s="161">
        <v>1.5</v>
      </c>
      <c r="F36" s="161">
        <v>0</v>
      </c>
      <c r="G36" s="162">
        <f t="shared" si="6"/>
        <v>0</v>
      </c>
      <c r="O36" s="156">
        <v>2</v>
      </c>
      <c r="AA36" s="135">
        <v>1</v>
      </c>
      <c r="AB36" s="135">
        <v>1</v>
      </c>
      <c r="AC36" s="135">
        <v>1</v>
      </c>
      <c r="AZ36" s="135">
        <v>1</v>
      </c>
      <c r="BA36" s="135">
        <f t="shared" si="7"/>
        <v>0</v>
      </c>
      <c r="BB36" s="135">
        <f t="shared" si="8"/>
        <v>0</v>
      </c>
      <c r="BC36" s="135">
        <f t="shared" si="9"/>
        <v>0</v>
      </c>
      <c r="BD36" s="135">
        <f t="shared" si="10"/>
        <v>0</v>
      </c>
      <c r="BE36" s="135">
        <f t="shared" si="11"/>
        <v>0</v>
      </c>
      <c r="CA36" s="163">
        <v>1</v>
      </c>
      <c r="CB36" s="163">
        <v>1</v>
      </c>
      <c r="CZ36" s="135">
        <v>0.0928</v>
      </c>
    </row>
    <row r="37" spans="1:104" ht="12.75">
      <c r="A37" s="157">
        <v>26</v>
      </c>
      <c r="B37" s="158" t="s">
        <v>167</v>
      </c>
      <c r="C37" s="159" t="s">
        <v>168</v>
      </c>
      <c r="D37" s="160" t="s">
        <v>116</v>
      </c>
      <c r="E37" s="161">
        <v>1.5</v>
      </c>
      <c r="F37" s="161">
        <v>0</v>
      </c>
      <c r="G37" s="162">
        <f t="shared" si="6"/>
        <v>0</v>
      </c>
      <c r="O37" s="156">
        <v>2</v>
      </c>
      <c r="AA37" s="135">
        <v>1</v>
      </c>
      <c r="AB37" s="135">
        <v>0</v>
      </c>
      <c r="AC37" s="135">
        <v>0</v>
      </c>
      <c r="AZ37" s="135">
        <v>1</v>
      </c>
      <c r="BA37" s="135">
        <f t="shared" si="7"/>
        <v>0</v>
      </c>
      <c r="BB37" s="135">
        <f t="shared" si="8"/>
        <v>0</v>
      </c>
      <c r="BC37" s="135">
        <f t="shared" si="9"/>
        <v>0</v>
      </c>
      <c r="BD37" s="135">
        <f t="shared" si="10"/>
        <v>0</v>
      </c>
      <c r="BE37" s="135">
        <f t="shared" si="11"/>
        <v>0</v>
      </c>
      <c r="CA37" s="163">
        <v>1</v>
      </c>
      <c r="CB37" s="163">
        <v>0</v>
      </c>
      <c r="CZ37" s="135">
        <v>0</v>
      </c>
    </row>
    <row r="38" spans="1:104" ht="12.75">
      <c r="A38" s="157">
        <v>27</v>
      </c>
      <c r="B38" s="158" t="s">
        <v>169</v>
      </c>
      <c r="C38" s="159" t="s">
        <v>170</v>
      </c>
      <c r="D38" s="160" t="s">
        <v>116</v>
      </c>
      <c r="E38" s="161">
        <v>40.85</v>
      </c>
      <c r="F38" s="161">
        <v>0</v>
      </c>
      <c r="G38" s="162">
        <f t="shared" si="6"/>
        <v>0</v>
      </c>
      <c r="O38" s="156">
        <v>2</v>
      </c>
      <c r="AA38" s="135">
        <v>1</v>
      </c>
      <c r="AB38" s="135">
        <v>1</v>
      </c>
      <c r="AC38" s="135">
        <v>1</v>
      </c>
      <c r="AZ38" s="135">
        <v>1</v>
      </c>
      <c r="BA38" s="135">
        <f t="shared" si="7"/>
        <v>0</v>
      </c>
      <c r="BB38" s="135">
        <f t="shared" si="8"/>
        <v>0</v>
      </c>
      <c r="BC38" s="135">
        <f t="shared" si="9"/>
        <v>0</v>
      </c>
      <c r="BD38" s="135">
        <f t="shared" si="10"/>
        <v>0</v>
      </c>
      <c r="BE38" s="135">
        <f t="shared" si="11"/>
        <v>0</v>
      </c>
      <c r="CA38" s="163">
        <v>1</v>
      </c>
      <c r="CB38" s="163">
        <v>1</v>
      </c>
      <c r="CZ38" s="135">
        <v>0.1208</v>
      </c>
    </row>
    <row r="39" spans="1:104" ht="12.75">
      <c r="A39" s="157">
        <v>28</v>
      </c>
      <c r="B39" s="158" t="s">
        <v>2</v>
      </c>
      <c r="C39" s="159" t="s">
        <v>171</v>
      </c>
      <c r="D39" s="160" t="s">
        <v>172</v>
      </c>
      <c r="E39" s="161">
        <v>1</v>
      </c>
      <c r="F39" s="161">
        <v>0</v>
      </c>
      <c r="G39" s="162">
        <f t="shared" si="6"/>
        <v>0</v>
      </c>
      <c r="O39" s="156">
        <v>2</v>
      </c>
      <c r="AA39" s="135">
        <v>12</v>
      </c>
      <c r="AB39" s="135">
        <v>0</v>
      </c>
      <c r="AC39" s="135">
        <v>68</v>
      </c>
      <c r="AZ39" s="135">
        <v>1</v>
      </c>
      <c r="BA39" s="135">
        <f t="shared" si="7"/>
        <v>0</v>
      </c>
      <c r="BB39" s="135">
        <f t="shared" si="8"/>
        <v>0</v>
      </c>
      <c r="BC39" s="135">
        <f t="shared" si="9"/>
        <v>0</v>
      </c>
      <c r="BD39" s="135">
        <f t="shared" si="10"/>
        <v>0</v>
      </c>
      <c r="BE39" s="135">
        <f t="shared" si="11"/>
        <v>0</v>
      </c>
      <c r="CA39" s="163">
        <v>12</v>
      </c>
      <c r="CB39" s="163">
        <v>0</v>
      </c>
      <c r="CZ39" s="135">
        <v>0.35</v>
      </c>
    </row>
    <row r="40" spans="1:104" ht="12.75">
      <c r="A40" s="157">
        <v>29</v>
      </c>
      <c r="B40" s="158" t="s">
        <v>173</v>
      </c>
      <c r="C40" s="159" t="s">
        <v>174</v>
      </c>
      <c r="D40" s="160" t="s">
        <v>116</v>
      </c>
      <c r="E40" s="161">
        <v>0.5</v>
      </c>
      <c r="F40" s="161">
        <v>0</v>
      </c>
      <c r="G40" s="162">
        <f t="shared" si="6"/>
        <v>0</v>
      </c>
      <c r="O40" s="156">
        <v>2</v>
      </c>
      <c r="AA40" s="135">
        <v>3</v>
      </c>
      <c r="AB40" s="135">
        <v>1</v>
      </c>
      <c r="AC40" s="135">
        <v>59245095</v>
      </c>
      <c r="AZ40" s="135">
        <v>1</v>
      </c>
      <c r="BA40" s="135">
        <f t="shared" si="7"/>
        <v>0</v>
      </c>
      <c r="BB40" s="135">
        <f t="shared" si="8"/>
        <v>0</v>
      </c>
      <c r="BC40" s="135">
        <f t="shared" si="9"/>
        <v>0</v>
      </c>
      <c r="BD40" s="135">
        <f t="shared" si="10"/>
        <v>0</v>
      </c>
      <c r="BE40" s="135">
        <f t="shared" si="11"/>
        <v>0</v>
      </c>
      <c r="CA40" s="163">
        <v>3</v>
      </c>
      <c r="CB40" s="163">
        <v>1</v>
      </c>
      <c r="CZ40" s="135">
        <v>0.18</v>
      </c>
    </row>
    <row r="41" spans="1:57" ht="12.75">
      <c r="A41" s="164"/>
      <c r="B41" s="165" t="s">
        <v>154</v>
      </c>
      <c r="C41" s="166" t="str">
        <f>CONCATENATE(B31," ",C31)</f>
        <v>5 Komunikace</v>
      </c>
      <c r="D41" s="167"/>
      <c r="E41" s="168"/>
      <c r="F41" s="169"/>
      <c r="G41" s="170">
        <f>SUM(G31:G40)</f>
        <v>0</v>
      </c>
      <c r="O41" s="156">
        <v>4</v>
      </c>
      <c r="BA41" s="171">
        <f>SUM(BA31:BA40)</f>
        <v>0</v>
      </c>
      <c r="BB41" s="171">
        <f>SUM(BB31:BB40)</f>
        <v>0</v>
      </c>
      <c r="BC41" s="171">
        <f>SUM(BC31:BC40)</f>
        <v>0</v>
      </c>
      <c r="BD41" s="171">
        <f>SUM(BD31:BD40)</f>
        <v>0</v>
      </c>
      <c r="BE41" s="171">
        <f>SUM(BE31:BE40)</f>
        <v>0</v>
      </c>
    </row>
    <row r="42" spans="1:15" ht="12.75">
      <c r="A42" s="150" t="s">
        <v>110</v>
      </c>
      <c r="B42" s="151" t="s">
        <v>79</v>
      </c>
      <c r="C42" s="152" t="s">
        <v>80</v>
      </c>
      <c r="D42" s="153"/>
      <c r="E42" s="154"/>
      <c r="F42" s="154"/>
      <c r="G42" s="155"/>
      <c r="O42" s="156">
        <v>1</v>
      </c>
    </row>
    <row r="43" spans="1:104" ht="12.75">
      <c r="A43" s="157">
        <v>30</v>
      </c>
      <c r="B43" s="158" t="s">
        <v>175</v>
      </c>
      <c r="C43" s="159" t="s">
        <v>176</v>
      </c>
      <c r="D43" s="160" t="s">
        <v>123</v>
      </c>
      <c r="E43" s="161">
        <v>9.45</v>
      </c>
      <c r="F43" s="161">
        <v>0</v>
      </c>
      <c r="G43" s="162">
        <f aca="true" t="shared" si="12" ref="G43:G58">E43*F43</f>
        <v>0</v>
      </c>
      <c r="O43" s="156">
        <v>2</v>
      </c>
      <c r="AA43" s="135">
        <v>1</v>
      </c>
      <c r="AB43" s="135">
        <v>1</v>
      </c>
      <c r="AC43" s="135">
        <v>1</v>
      </c>
      <c r="AZ43" s="135">
        <v>1</v>
      </c>
      <c r="BA43" s="135">
        <f aca="true" t="shared" si="13" ref="BA43:BA58">IF(AZ43=1,G43,0)</f>
        <v>0</v>
      </c>
      <c r="BB43" s="135">
        <f aca="true" t="shared" si="14" ref="BB43:BB58">IF(AZ43=2,G43,0)</f>
        <v>0</v>
      </c>
      <c r="BC43" s="135">
        <f aca="true" t="shared" si="15" ref="BC43:BC58">IF(AZ43=3,G43,0)</f>
        <v>0</v>
      </c>
      <c r="BD43" s="135">
        <f aca="true" t="shared" si="16" ref="BD43:BD58">IF(AZ43=4,G43,0)</f>
        <v>0</v>
      </c>
      <c r="BE43" s="135">
        <f aca="true" t="shared" si="17" ref="BE43:BE58">IF(AZ43=5,G43,0)</f>
        <v>0</v>
      </c>
      <c r="CA43" s="163">
        <v>1</v>
      </c>
      <c r="CB43" s="163">
        <v>1</v>
      </c>
      <c r="CZ43" s="135">
        <v>1E-05</v>
      </c>
    </row>
    <row r="44" spans="1:104" ht="12.75">
      <c r="A44" s="157">
        <v>31</v>
      </c>
      <c r="B44" s="158" t="s">
        <v>177</v>
      </c>
      <c r="C44" s="159" t="s">
        <v>178</v>
      </c>
      <c r="D44" s="160" t="s">
        <v>123</v>
      </c>
      <c r="E44" s="161">
        <v>29.22</v>
      </c>
      <c r="F44" s="161">
        <v>0</v>
      </c>
      <c r="G44" s="162">
        <f t="shared" si="12"/>
        <v>0</v>
      </c>
      <c r="O44" s="156">
        <v>2</v>
      </c>
      <c r="AA44" s="135">
        <v>1</v>
      </c>
      <c r="AB44" s="135">
        <v>1</v>
      </c>
      <c r="AC44" s="135">
        <v>1</v>
      </c>
      <c r="AZ44" s="135">
        <v>1</v>
      </c>
      <c r="BA44" s="135">
        <f t="shared" si="13"/>
        <v>0</v>
      </c>
      <c r="BB44" s="135">
        <f t="shared" si="14"/>
        <v>0</v>
      </c>
      <c r="BC44" s="135">
        <f t="shared" si="15"/>
        <v>0</v>
      </c>
      <c r="BD44" s="135">
        <f t="shared" si="16"/>
        <v>0</v>
      </c>
      <c r="BE44" s="135">
        <f t="shared" si="17"/>
        <v>0</v>
      </c>
      <c r="CA44" s="163">
        <v>1</v>
      </c>
      <c r="CB44" s="163">
        <v>1</v>
      </c>
      <c r="CZ44" s="135">
        <v>2E-05</v>
      </c>
    </row>
    <row r="45" spans="1:104" ht="22.5">
      <c r="A45" s="157">
        <v>32</v>
      </c>
      <c r="B45" s="158" t="s">
        <v>179</v>
      </c>
      <c r="C45" s="159" t="s">
        <v>180</v>
      </c>
      <c r="D45" s="160" t="s">
        <v>181</v>
      </c>
      <c r="E45" s="161">
        <v>2</v>
      </c>
      <c r="F45" s="161">
        <v>0</v>
      </c>
      <c r="G45" s="162">
        <f t="shared" si="12"/>
        <v>0</v>
      </c>
      <c r="O45" s="156">
        <v>2</v>
      </c>
      <c r="AA45" s="135">
        <v>1</v>
      </c>
      <c r="AB45" s="135">
        <v>1</v>
      </c>
      <c r="AC45" s="135">
        <v>1</v>
      </c>
      <c r="AZ45" s="135">
        <v>1</v>
      </c>
      <c r="BA45" s="135">
        <f t="shared" si="13"/>
        <v>0</v>
      </c>
      <c r="BB45" s="135">
        <f t="shared" si="14"/>
        <v>0</v>
      </c>
      <c r="BC45" s="135">
        <f t="shared" si="15"/>
        <v>0</v>
      </c>
      <c r="BD45" s="135">
        <f t="shared" si="16"/>
        <v>0</v>
      </c>
      <c r="BE45" s="135">
        <f t="shared" si="17"/>
        <v>0</v>
      </c>
      <c r="CA45" s="163">
        <v>1</v>
      </c>
      <c r="CB45" s="163">
        <v>1</v>
      </c>
      <c r="CZ45" s="135">
        <v>1E-05</v>
      </c>
    </row>
    <row r="46" spans="1:104" ht="22.5">
      <c r="A46" s="157">
        <v>33</v>
      </c>
      <c r="B46" s="158" t="s">
        <v>182</v>
      </c>
      <c r="C46" s="159" t="s">
        <v>183</v>
      </c>
      <c r="D46" s="160" t="s">
        <v>181</v>
      </c>
      <c r="E46" s="161">
        <v>2</v>
      </c>
      <c r="F46" s="161">
        <v>0</v>
      </c>
      <c r="G46" s="162">
        <f t="shared" si="12"/>
        <v>0</v>
      </c>
      <c r="O46" s="156">
        <v>2</v>
      </c>
      <c r="AA46" s="135">
        <v>1</v>
      </c>
      <c r="AB46" s="135">
        <v>1</v>
      </c>
      <c r="AC46" s="135">
        <v>1</v>
      </c>
      <c r="AZ46" s="135">
        <v>1</v>
      </c>
      <c r="BA46" s="135">
        <f t="shared" si="13"/>
        <v>0</v>
      </c>
      <c r="BB46" s="135">
        <f t="shared" si="14"/>
        <v>0</v>
      </c>
      <c r="BC46" s="135">
        <f t="shared" si="15"/>
        <v>0</v>
      </c>
      <c r="BD46" s="135">
        <f t="shared" si="16"/>
        <v>0</v>
      </c>
      <c r="BE46" s="135">
        <f t="shared" si="17"/>
        <v>0</v>
      </c>
      <c r="CA46" s="163">
        <v>1</v>
      </c>
      <c r="CB46" s="163">
        <v>1</v>
      </c>
      <c r="CZ46" s="135">
        <v>3.08533</v>
      </c>
    </row>
    <row r="47" spans="1:104" ht="22.5">
      <c r="A47" s="157">
        <v>34</v>
      </c>
      <c r="B47" s="158" t="s">
        <v>184</v>
      </c>
      <c r="C47" s="159" t="s">
        <v>185</v>
      </c>
      <c r="D47" s="160" t="s">
        <v>181</v>
      </c>
      <c r="E47" s="161">
        <v>1</v>
      </c>
      <c r="F47" s="161">
        <v>0</v>
      </c>
      <c r="G47" s="162">
        <f t="shared" si="12"/>
        <v>0</v>
      </c>
      <c r="O47" s="156">
        <v>2</v>
      </c>
      <c r="AA47" s="135">
        <v>1</v>
      </c>
      <c r="AB47" s="135">
        <v>1</v>
      </c>
      <c r="AC47" s="135">
        <v>1</v>
      </c>
      <c r="AZ47" s="135">
        <v>1</v>
      </c>
      <c r="BA47" s="135">
        <f t="shared" si="13"/>
        <v>0</v>
      </c>
      <c r="BB47" s="135">
        <f t="shared" si="14"/>
        <v>0</v>
      </c>
      <c r="BC47" s="135">
        <f t="shared" si="15"/>
        <v>0</v>
      </c>
      <c r="BD47" s="135">
        <f t="shared" si="16"/>
        <v>0</v>
      </c>
      <c r="BE47" s="135">
        <f t="shared" si="17"/>
        <v>0</v>
      </c>
      <c r="CA47" s="163">
        <v>1</v>
      </c>
      <c r="CB47" s="163">
        <v>1</v>
      </c>
      <c r="CZ47" s="135">
        <v>0.16502</v>
      </c>
    </row>
    <row r="48" spans="1:104" ht="22.5">
      <c r="A48" s="157">
        <v>35</v>
      </c>
      <c r="B48" s="158" t="s">
        <v>186</v>
      </c>
      <c r="C48" s="159" t="s">
        <v>187</v>
      </c>
      <c r="D48" s="160" t="s">
        <v>181</v>
      </c>
      <c r="E48" s="161">
        <v>1</v>
      </c>
      <c r="F48" s="161">
        <v>0</v>
      </c>
      <c r="G48" s="162">
        <f t="shared" si="12"/>
        <v>0</v>
      </c>
      <c r="O48" s="156">
        <v>2</v>
      </c>
      <c r="AA48" s="135">
        <v>1</v>
      </c>
      <c r="AB48" s="135">
        <v>1</v>
      </c>
      <c r="AC48" s="135">
        <v>1</v>
      </c>
      <c r="AZ48" s="135">
        <v>1</v>
      </c>
      <c r="BA48" s="135">
        <f t="shared" si="13"/>
        <v>0</v>
      </c>
      <c r="BB48" s="135">
        <f t="shared" si="14"/>
        <v>0</v>
      </c>
      <c r="BC48" s="135">
        <f t="shared" si="15"/>
        <v>0</v>
      </c>
      <c r="BD48" s="135">
        <f t="shared" si="16"/>
        <v>0</v>
      </c>
      <c r="BE48" s="135">
        <f t="shared" si="17"/>
        <v>0</v>
      </c>
      <c r="CA48" s="163">
        <v>1</v>
      </c>
      <c r="CB48" s="163">
        <v>1</v>
      </c>
      <c r="CZ48" s="135">
        <v>0.16502</v>
      </c>
    </row>
    <row r="49" spans="1:104" ht="12.75">
      <c r="A49" s="157">
        <v>36</v>
      </c>
      <c r="B49" s="158" t="s">
        <v>188</v>
      </c>
      <c r="C49" s="159" t="s">
        <v>189</v>
      </c>
      <c r="D49" s="160" t="s">
        <v>181</v>
      </c>
      <c r="E49" s="161">
        <v>11</v>
      </c>
      <c r="F49" s="161">
        <v>0</v>
      </c>
      <c r="G49" s="162">
        <f t="shared" si="12"/>
        <v>0</v>
      </c>
      <c r="O49" s="156">
        <v>2</v>
      </c>
      <c r="AA49" s="135">
        <v>1</v>
      </c>
      <c r="AB49" s="135">
        <v>1</v>
      </c>
      <c r="AC49" s="135">
        <v>1</v>
      </c>
      <c r="AZ49" s="135">
        <v>1</v>
      </c>
      <c r="BA49" s="135">
        <f t="shared" si="13"/>
        <v>0</v>
      </c>
      <c r="BB49" s="135">
        <f t="shared" si="14"/>
        <v>0</v>
      </c>
      <c r="BC49" s="135">
        <f t="shared" si="15"/>
        <v>0</v>
      </c>
      <c r="BD49" s="135">
        <f t="shared" si="16"/>
        <v>0</v>
      </c>
      <c r="BE49" s="135">
        <f t="shared" si="17"/>
        <v>0</v>
      </c>
      <c r="CA49" s="163">
        <v>1</v>
      </c>
      <c r="CB49" s="163">
        <v>1</v>
      </c>
      <c r="CZ49" s="135">
        <v>0.0132</v>
      </c>
    </row>
    <row r="50" spans="1:104" ht="22.5">
      <c r="A50" s="157">
        <v>37</v>
      </c>
      <c r="B50" s="158" t="s">
        <v>190</v>
      </c>
      <c r="C50" s="159" t="s">
        <v>191</v>
      </c>
      <c r="D50" s="160" t="s">
        <v>113</v>
      </c>
      <c r="E50" s="161">
        <v>2.7</v>
      </c>
      <c r="F50" s="161">
        <v>0</v>
      </c>
      <c r="G50" s="162">
        <f t="shared" si="12"/>
        <v>0</v>
      </c>
      <c r="O50" s="156">
        <v>2</v>
      </c>
      <c r="AA50" s="135">
        <v>1</v>
      </c>
      <c r="AB50" s="135">
        <v>1</v>
      </c>
      <c r="AC50" s="135">
        <v>1</v>
      </c>
      <c r="AZ50" s="135">
        <v>1</v>
      </c>
      <c r="BA50" s="135">
        <f t="shared" si="13"/>
        <v>0</v>
      </c>
      <c r="BB50" s="135">
        <f t="shared" si="14"/>
        <v>0</v>
      </c>
      <c r="BC50" s="135">
        <f t="shared" si="15"/>
        <v>0</v>
      </c>
      <c r="BD50" s="135">
        <f t="shared" si="16"/>
        <v>0</v>
      </c>
      <c r="BE50" s="135">
        <f t="shared" si="17"/>
        <v>0</v>
      </c>
      <c r="CA50" s="163">
        <v>1</v>
      </c>
      <c r="CB50" s="163">
        <v>1</v>
      </c>
      <c r="CZ50" s="135">
        <v>2.525</v>
      </c>
    </row>
    <row r="51" spans="1:104" ht="12.75">
      <c r="A51" s="157">
        <v>38</v>
      </c>
      <c r="B51" s="158" t="s">
        <v>192</v>
      </c>
      <c r="C51" s="159" t="s">
        <v>193</v>
      </c>
      <c r="D51" s="160" t="s">
        <v>123</v>
      </c>
      <c r="E51" s="161">
        <v>38.67</v>
      </c>
      <c r="F51" s="161">
        <v>0</v>
      </c>
      <c r="G51" s="162">
        <f t="shared" si="12"/>
        <v>0</v>
      </c>
      <c r="O51" s="156">
        <v>2</v>
      </c>
      <c r="AA51" s="135">
        <v>12</v>
      </c>
      <c r="AB51" s="135">
        <v>0</v>
      </c>
      <c r="AC51" s="135">
        <v>1</v>
      </c>
      <c r="AZ51" s="135">
        <v>1</v>
      </c>
      <c r="BA51" s="135">
        <f t="shared" si="13"/>
        <v>0</v>
      </c>
      <c r="BB51" s="135">
        <f t="shared" si="14"/>
        <v>0</v>
      </c>
      <c r="BC51" s="135">
        <f t="shared" si="15"/>
        <v>0</v>
      </c>
      <c r="BD51" s="135">
        <f t="shared" si="16"/>
        <v>0</v>
      </c>
      <c r="BE51" s="135">
        <f t="shared" si="17"/>
        <v>0</v>
      </c>
      <c r="CA51" s="163">
        <v>12</v>
      </c>
      <c r="CB51" s="163">
        <v>0</v>
      </c>
      <c r="CZ51" s="135">
        <v>0</v>
      </c>
    </row>
    <row r="52" spans="1:104" ht="22.5">
      <c r="A52" s="157">
        <v>39</v>
      </c>
      <c r="B52" s="158" t="s">
        <v>194</v>
      </c>
      <c r="C52" s="159" t="s">
        <v>195</v>
      </c>
      <c r="D52" s="160" t="s">
        <v>172</v>
      </c>
      <c r="E52" s="161">
        <v>1</v>
      </c>
      <c r="F52" s="161">
        <v>0</v>
      </c>
      <c r="G52" s="162">
        <f t="shared" si="12"/>
        <v>0</v>
      </c>
      <c r="O52" s="156">
        <v>2</v>
      </c>
      <c r="AA52" s="135">
        <v>12</v>
      </c>
      <c r="AB52" s="135">
        <v>0</v>
      </c>
      <c r="AC52" s="135">
        <v>2</v>
      </c>
      <c r="AZ52" s="135">
        <v>1</v>
      </c>
      <c r="BA52" s="135">
        <f t="shared" si="13"/>
        <v>0</v>
      </c>
      <c r="BB52" s="135">
        <f t="shared" si="14"/>
        <v>0</v>
      </c>
      <c r="BC52" s="135">
        <f t="shared" si="15"/>
        <v>0</v>
      </c>
      <c r="BD52" s="135">
        <f t="shared" si="16"/>
        <v>0</v>
      </c>
      <c r="BE52" s="135">
        <f t="shared" si="17"/>
        <v>0</v>
      </c>
      <c r="CA52" s="163">
        <v>12</v>
      </c>
      <c r="CB52" s="163">
        <v>0</v>
      </c>
      <c r="CZ52" s="135">
        <v>0</v>
      </c>
    </row>
    <row r="53" spans="1:104" ht="22.5">
      <c r="A53" s="157">
        <v>40</v>
      </c>
      <c r="B53" s="158" t="s">
        <v>196</v>
      </c>
      <c r="C53" s="159" t="s">
        <v>197</v>
      </c>
      <c r="D53" s="160" t="s">
        <v>198</v>
      </c>
      <c r="E53" s="161">
        <v>2</v>
      </c>
      <c r="F53" s="161">
        <v>0</v>
      </c>
      <c r="G53" s="162">
        <f t="shared" si="12"/>
        <v>0</v>
      </c>
      <c r="O53" s="156">
        <v>2</v>
      </c>
      <c r="AA53" s="135">
        <v>12</v>
      </c>
      <c r="AB53" s="135">
        <v>0</v>
      </c>
      <c r="AC53" s="135">
        <v>59</v>
      </c>
      <c r="AZ53" s="135">
        <v>1</v>
      </c>
      <c r="BA53" s="135">
        <f t="shared" si="13"/>
        <v>0</v>
      </c>
      <c r="BB53" s="135">
        <f t="shared" si="14"/>
        <v>0</v>
      </c>
      <c r="BC53" s="135">
        <f t="shared" si="15"/>
        <v>0</v>
      </c>
      <c r="BD53" s="135">
        <f t="shared" si="16"/>
        <v>0</v>
      </c>
      <c r="BE53" s="135">
        <f t="shared" si="17"/>
        <v>0</v>
      </c>
      <c r="CA53" s="163">
        <v>12</v>
      </c>
      <c r="CB53" s="163">
        <v>0</v>
      </c>
      <c r="CZ53" s="135">
        <v>0.035</v>
      </c>
    </row>
    <row r="54" spans="1:104" ht="12.75">
      <c r="A54" s="157">
        <v>41</v>
      </c>
      <c r="B54" s="158" t="s">
        <v>199</v>
      </c>
      <c r="C54" s="159" t="s">
        <v>200</v>
      </c>
      <c r="D54" s="160" t="s">
        <v>181</v>
      </c>
      <c r="E54" s="161">
        <v>5</v>
      </c>
      <c r="F54" s="161">
        <v>0</v>
      </c>
      <c r="G54" s="162">
        <f t="shared" si="12"/>
        <v>0</v>
      </c>
      <c r="O54" s="156">
        <v>2</v>
      </c>
      <c r="AA54" s="135">
        <v>3</v>
      </c>
      <c r="AB54" s="135">
        <v>1</v>
      </c>
      <c r="AC54" s="135" t="s">
        <v>199</v>
      </c>
      <c r="AZ54" s="135">
        <v>1</v>
      </c>
      <c r="BA54" s="135">
        <f t="shared" si="13"/>
        <v>0</v>
      </c>
      <c r="BB54" s="135">
        <f t="shared" si="14"/>
        <v>0</v>
      </c>
      <c r="BC54" s="135">
        <f t="shared" si="15"/>
        <v>0</v>
      </c>
      <c r="BD54" s="135">
        <f t="shared" si="16"/>
        <v>0</v>
      </c>
      <c r="BE54" s="135">
        <f t="shared" si="17"/>
        <v>0</v>
      </c>
      <c r="CA54" s="163">
        <v>3</v>
      </c>
      <c r="CB54" s="163">
        <v>1</v>
      </c>
      <c r="CZ54" s="135">
        <v>0.24</v>
      </c>
    </row>
    <row r="55" spans="1:104" ht="12.75">
      <c r="A55" s="157">
        <v>42</v>
      </c>
      <c r="B55" s="158" t="s">
        <v>201</v>
      </c>
      <c r="C55" s="159" t="s">
        <v>202</v>
      </c>
      <c r="D55" s="160" t="s">
        <v>113</v>
      </c>
      <c r="E55" s="161">
        <v>2.7</v>
      </c>
      <c r="F55" s="161">
        <v>0</v>
      </c>
      <c r="G55" s="162">
        <f t="shared" si="12"/>
        <v>0</v>
      </c>
      <c r="O55" s="156">
        <v>2</v>
      </c>
      <c r="AA55" s="135">
        <v>3</v>
      </c>
      <c r="AB55" s="135">
        <v>1</v>
      </c>
      <c r="AC55" s="135">
        <v>58922176</v>
      </c>
      <c r="AZ55" s="135">
        <v>1</v>
      </c>
      <c r="BA55" s="135">
        <f t="shared" si="13"/>
        <v>0</v>
      </c>
      <c r="BB55" s="135">
        <f t="shared" si="14"/>
        <v>0</v>
      </c>
      <c r="BC55" s="135">
        <f t="shared" si="15"/>
        <v>0</v>
      </c>
      <c r="BD55" s="135">
        <f t="shared" si="16"/>
        <v>0</v>
      </c>
      <c r="BE55" s="135">
        <f t="shared" si="17"/>
        <v>0</v>
      </c>
      <c r="CA55" s="163">
        <v>3</v>
      </c>
      <c r="CB55" s="163">
        <v>1</v>
      </c>
      <c r="CZ55" s="135">
        <v>2.5</v>
      </c>
    </row>
    <row r="56" spans="1:104" ht="12.75">
      <c r="A56" s="157">
        <v>43</v>
      </c>
      <c r="B56" s="158" t="s">
        <v>203</v>
      </c>
      <c r="C56" s="159" t="s">
        <v>204</v>
      </c>
      <c r="D56" s="160" t="s">
        <v>181</v>
      </c>
      <c r="E56" s="161">
        <v>4</v>
      </c>
      <c r="F56" s="161">
        <v>0</v>
      </c>
      <c r="G56" s="162">
        <f t="shared" si="12"/>
        <v>0</v>
      </c>
      <c r="O56" s="156">
        <v>2</v>
      </c>
      <c r="AA56" s="135">
        <v>3</v>
      </c>
      <c r="AB56" s="135">
        <v>1</v>
      </c>
      <c r="AC56" s="135">
        <v>59222400</v>
      </c>
      <c r="AZ56" s="135">
        <v>1</v>
      </c>
      <c r="BA56" s="135">
        <f t="shared" si="13"/>
        <v>0</v>
      </c>
      <c r="BB56" s="135">
        <f t="shared" si="14"/>
        <v>0</v>
      </c>
      <c r="BC56" s="135">
        <f t="shared" si="15"/>
        <v>0</v>
      </c>
      <c r="BD56" s="135">
        <f t="shared" si="16"/>
        <v>0</v>
      </c>
      <c r="BE56" s="135">
        <f t="shared" si="17"/>
        <v>0</v>
      </c>
      <c r="CA56" s="163">
        <v>3</v>
      </c>
      <c r="CB56" s="163">
        <v>1</v>
      </c>
      <c r="CZ56" s="135">
        <v>2.232</v>
      </c>
    </row>
    <row r="57" spans="1:104" ht="12.75">
      <c r="A57" s="157">
        <v>44</v>
      </c>
      <c r="B57" s="158" t="s">
        <v>205</v>
      </c>
      <c r="C57" s="159" t="s">
        <v>206</v>
      </c>
      <c r="D57" s="160" t="s">
        <v>181</v>
      </c>
      <c r="E57" s="161">
        <v>2</v>
      </c>
      <c r="F57" s="161">
        <v>0</v>
      </c>
      <c r="G57" s="162">
        <f t="shared" si="12"/>
        <v>0</v>
      </c>
      <c r="O57" s="156">
        <v>2</v>
      </c>
      <c r="AA57" s="135">
        <v>3</v>
      </c>
      <c r="AB57" s="135">
        <v>1</v>
      </c>
      <c r="AC57" s="135" t="s">
        <v>205</v>
      </c>
      <c r="AZ57" s="135">
        <v>1</v>
      </c>
      <c r="BA57" s="135">
        <f t="shared" si="13"/>
        <v>0</v>
      </c>
      <c r="BB57" s="135">
        <f t="shared" si="14"/>
        <v>0</v>
      </c>
      <c r="BC57" s="135">
        <f t="shared" si="15"/>
        <v>0</v>
      </c>
      <c r="BD57" s="135">
        <f t="shared" si="16"/>
        <v>0</v>
      </c>
      <c r="BE57" s="135">
        <f t="shared" si="17"/>
        <v>0</v>
      </c>
      <c r="CA57" s="163">
        <v>3</v>
      </c>
      <c r="CB57" s="163">
        <v>1</v>
      </c>
      <c r="CZ57" s="135">
        <v>0.068</v>
      </c>
    </row>
    <row r="58" spans="1:104" ht="12.75">
      <c r="A58" s="157">
        <v>45</v>
      </c>
      <c r="B58" s="158" t="s">
        <v>207</v>
      </c>
      <c r="C58" s="159" t="s">
        <v>208</v>
      </c>
      <c r="D58" s="160" t="s">
        <v>181</v>
      </c>
      <c r="E58" s="161">
        <v>2</v>
      </c>
      <c r="F58" s="161">
        <v>0</v>
      </c>
      <c r="G58" s="162">
        <f t="shared" si="12"/>
        <v>0</v>
      </c>
      <c r="O58" s="156">
        <v>2</v>
      </c>
      <c r="AA58" s="135">
        <v>3</v>
      </c>
      <c r="AB58" s="135">
        <v>1</v>
      </c>
      <c r="AC58" s="135">
        <v>592243502</v>
      </c>
      <c r="AZ58" s="135">
        <v>1</v>
      </c>
      <c r="BA58" s="135">
        <f t="shared" si="13"/>
        <v>0</v>
      </c>
      <c r="BB58" s="135">
        <f t="shared" si="14"/>
        <v>0</v>
      </c>
      <c r="BC58" s="135">
        <f t="shared" si="15"/>
        <v>0</v>
      </c>
      <c r="BD58" s="135">
        <f t="shared" si="16"/>
        <v>0</v>
      </c>
      <c r="BE58" s="135">
        <f t="shared" si="17"/>
        <v>0</v>
      </c>
      <c r="CA58" s="163">
        <v>3</v>
      </c>
      <c r="CB58" s="163">
        <v>1</v>
      </c>
      <c r="CZ58" s="135">
        <v>0.92</v>
      </c>
    </row>
    <row r="59" spans="1:57" ht="12.75">
      <c r="A59" s="164"/>
      <c r="B59" s="165" t="s">
        <v>154</v>
      </c>
      <c r="C59" s="166" t="str">
        <f>CONCATENATE(B42," ",C42)</f>
        <v>8 Trubní vedení</v>
      </c>
      <c r="D59" s="167"/>
      <c r="E59" s="168"/>
      <c r="F59" s="169"/>
      <c r="G59" s="170">
        <f>SUM(G42:G58)</f>
        <v>0</v>
      </c>
      <c r="O59" s="156">
        <v>4</v>
      </c>
      <c r="BA59" s="171">
        <f>SUM(BA42:BA58)</f>
        <v>0</v>
      </c>
      <c r="BB59" s="171">
        <f>SUM(BB42:BB58)</f>
        <v>0</v>
      </c>
      <c r="BC59" s="171">
        <f>SUM(BC42:BC58)</f>
        <v>0</v>
      </c>
      <c r="BD59" s="171">
        <f>SUM(BD42:BD58)</f>
        <v>0</v>
      </c>
      <c r="BE59" s="171">
        <f>SUM(BE42:BE58)</f>
        <v>0</v>
      </c>
    </row>
    <row r="60" spans="1:15" ht="12.75">
      <c r="A60" s="150" t="s">
        <v>110</v>
      </c>
      <c r="B60" s="151" t="s">
        <v>81</v>
      </c>
      <c r="C60" s="152" t="s">
        <v>82</v>
      </c>
      <c r="D60" s="153"/>
      <c r="E60" s="154"/>
      <c r="F60" s="154"/>
      <c r="G60" s="155"/>
      <c r="O60" s="156">
        <v>1</v>
      </c>
    </row>
    <row r="61" spans="1:104" ht="12.75">
      <c r="A61" s="157">
        <v>46</v>
      </c>
      <c r="B61" s="158" t="s">
        <v>209</v>
      </c>
      <c r="C61" s="159" t="s">
        <v>210</v>
      </c>
      <c r="D61" s="160" t="s">
        <v>123</v>
      </c>
      <c r="E61" s="161">
        <v>85.34</v>
      </c>
      <c r="F61" s="161">
        <v>0</v>
      </c>
      <c r="G61" s="162">
        <f>E61*F61</f>
        <v>0</v>
      </c>
      <c r="O61" s="156">
        <v>2</v>
      </c>
      <c r="AA61" s="135">
        <v>1</v>
      </c>
      <c r="AB61" s="135">
        <v>1</v>
      </c>
      <c r="AC61" s="135">
        <v>1</v>
      </c>
      <c r="AZ61" s="135">
        <v>1</v>
      </c>
      <c r="BA61" s="135">
        <f>IF(AZ61=1,G61,0)</f>
        <v>0</v>
      </c>
      <c r="BB61" s="135">
        <f>IF(AZ61=2,G61,0)</f>
        <v>0</v>
      </c>
      <c r="BC61" s="135">
        <f>IF(AZ61=3,G61,0)</f>
        <v>0</v>
      </c>
      <c r="BD61" s="135">
        <f>IF(AZ61=4,G61,0)</f>
        <v>0</v>
      </c>
      <c r="BE61" s="135">
        <f>IF(AZ61=5,G61,0)</f>
        <v>0</v>
      </c>
      <c r="CA61" s="163">
        <v>1</v>
      </c>
      <c r="CB61" s="163">
        <v>1</v>
      </c>
      <c r="CZ61" s="135">
        <v>0</v>
      </c>
    </row>
    <row r="62" spans="1:57" ht="12.75">
      <c r="A62" s="164"/>
      <c r="B62" s="165" t="s">
        <v>154</v>
      </c>
      <c r="C62" s="166" t="str">
        <f>CONCATENATE(B60," ",C60)</f>
        <v>91 Doplňující práce na komunikaci</v>
      </c>
      <c r="D62" s="167"/>
      <c r="E62" s="168"/>
      <c r="F62" s="169"/>
      <c r="G62" s="170">
        <f>SUM(G60:G61)</f>
        <v>0</v>
      </c>
      <c r="O62" s="156">
        <v>4</v>
      </c>
      <c r="BA62" s="171">
        <f>SUM(BA60:BA61)</f>
        <v>0</v>
      </c>
      <c r="BB62" s="171">
        <f>SUM(BB60:BB61)</f>
        <v>0</v>
      </c>
      <c r="BC62" s="171">
        <f>SUM(BC60:BC61)</f>
        <v>0</v>
      </c>
      <c r="BD62" s="171">
        <f>SUM(BD60:BD61)</f>
        <v>0</v>
      </c>
      <c r="BE62" s="171">
        <f>SUM(BE60:BE61)</f>
        <v>0</v>
      </c>
    </row>
    <row r="63" spans="1:15" ht="12.75">
      <c r="A63" s="150" t="s">
        <v>110</v>
      </c>
      <c r="B63" s="151" t="s">
        <v>83</v>
      </c>
      <c r="C63" s="152" t="s">
        <v>84</v>
      </c>
      <c r="D63" s="153"/>
      <c r="E63" s="154"/>
      <c r="F63" s="154"/>
      <c r="G63" s="155"/>
      <c r="O63" s="156">
        <v>1</v>
      </c>
    </row>
    <row r="64" spans="1:104" ht="12.75">
      <c r="A64" s="157">
        <v>47</v>
      </c>
      <c r="B64" s="158" t="s">
        <v>211</v>
      </c>
      <c r="C64" s="159" t="s">
        <v>212</v>
      </c>
      <c r="D64" s="160" t="s">
        <v>172</v>
      </c>
      <c r="E64" s="161">
        <v>1</v>
      </c>
      <c r="F64" s="161">
        <v>0</v>
      </c>
      <c r="G64" s="162">
        <f>E64*F64</f>
        <v>0</v>
      </c>
      <c r="O64" s="156">
        <v>2</v>
      </c>
      <c r="AA64" s="135">
        <v>12</v>
      </c>
      <c r="AB64" s="135">
        <v>0</v>
      </c>
      <c r="AC64" s="135">
        <v>5</v>
      </c>
      <c r="AZ64" s="135">
        <v>1</v>
      </c>
      <c r="BA64" s="135">
        <f>IF(AZ64=1,G64,0)</f>
        <v>0</v>
      </c>
      <c r="BB64" s="135">
        <f>IF(AZ64=2,G64,0)</f>
        <v>0</v>
      </c>
      <c r="BC64" s="135">
        <f>IF(AZ64=3,G64,0)</f>
        <v>0</v>
      </c>
      <c r="BD64" s="135">
        <f>IF(AZ64=4,G64,0)</f>
        <v>0</v>
      </c>
      <c r="BE64" s="135">
        <f>IF(AZ64=5,G64,0)</f>
        <v>0</v>
      </c>
      <c r="CA64" s="163">
        <v>12</v>
      </c>
      <c r="CB64" s="163">
        <v>0</v>
      </c>
      <c r="CZ64" s="135">
        <v>0</v>
      </c>
    </row>
    <row r="65" spans="1:104" ht="12.75">
      <c r="A65" s="157">
        <v>48</v>
      </c>
      <c r="B65" s="158" t="s">
        <v>213</v>
      </c>
      <c r="C65" s="159" t="s">
        <v>214</v>
      </c>
      <c r="D65" s="160" t="s">
        <v>215</v>
      </c>
      <c r="E65" s="161">
        <v>1</v>
      </c>
      <c r="F65" s="161">
        <v>0</v>
      </c>
      <c r="G65" s="162">
        <f>E65*F65</f>
        <v>0</v>
      </c>
      <c r="O65" s="156">
        <v>2</v>
      </c>
      <c r="AA65" s="135">
        <v>12</v>
      </c>
      <c r="AB65" s="135">
        <v>0</v>
      </c>
      <c r="AC65" s="135">
        <v>6</v>
      </c>
      <c r="AZ65" s="135">
        <v>1</v>
      </c>
      <c r="BA65" s="135">
        <f>IF(AZ65=1,G65,0)</f>
        <v>0</v>
      </c>
      <c r="BB65" s="135">
        <f>IF(AZ65=2,G65,0)</f>
        <v>0</v>
      </c>
      <c r="BC65" s="135">
        <f>IF(AZ65=3,G65,0)</f>
        <v>0</v>
      </c>
      <c r="BD65" s="135">
        <f>IF(AZ65=4,G65,0)</f>
        <v>0</v>
      </c>
      <c r="BE65" s="135">
        <f>IF(AZ65=5,G65,0)</f>
        <v>0</v>
      </c>
      <c r="CA65" s="163">
        <v>12</v>
      </c>
      <c r="CB65" s="163">
        <v>0</v>
      </c>
      <c r="CZ65" s="135">
        <v>0</v>
      </c>
    </row>
    <row r="66" spans="1:104" ht="12.75">
      <c r="A66" s="157">
        <v>49</v>
      </c>
      <c r="B66" s="158" t="s">
        <v>216</v>
      </c>
      <c r="C66" s="159" t="s">
        <v>217</v>
      </c>
      <c r="D66" s="160" t="s">
        <v>215</v>
      </c>
      <c r="E66" s="161">
        <v>1</v>
      </c>
      <c r="F66" s="161">
        <v>0</v>
      </c>
      <c r="G66" s="162">
        <f>E66*F66</f>
        <v>0</v>
      </c>
      <c r="O66" s="156">
        <v>2</v>
      </c>
      <c r="AA66" s="135">
        <v>12</v>
      </c>
      <c r="AB66" s="135">
        <v>0</v>
      </c>
      <c r="AC66" s="135">
        <v>7</v>
      </c>
      <c r="AZ66" s="135">
        <v>1</v>
      </c>
      <c r="BA66" s="135">
        <f>IF(AZ66=1,G66,0)</f>
        <v>0</v>
      </c>
      <c r="BB66" s="135">
        <f>IF(AZ66=2,G66,0)</f>
        <v>0</v>
      </c>
      <c r="BC66" s="135">
        <f>IF(AZ66=3,G66,0)</f>
        <v>0</v>
      </c>
      <c r="BD66" s="135">
        <f>IF(AZ66=4,G66,0)</f>
        <v>0</v>
      </c>
      <c r="BE66" s="135">
        <f>IF(AZ66=5,G66,0)</f>
        <v>0</v>
      </c>
      <c r="CA66" s="163">
        <v>12</v>
      </c>
      <c r="CB66" s="163">
        <v>0</v>
      </c>
      <c r="CZ66" s="135">
        <v>0</v>
      </c>
    </row>
    <row r="67" spans="1:57" ht="12.75">
      <c r="A67" s="164"/>
      <c r="B67" s="165" t="s">
        <v>154</v>
      </c>
      <c r="C67" s="166" t="str">
        <f>CONCATENATE(B63," ",C63)</f>
        <v>93 Dokončovací práce inženýrských staveb</v>
      </c>
      <c r="D67" s="167"/>
      <c r="E67" s="168"/>
      <c r="F67" s="169"/>
      <c r="G67" s="170">
        <f>SUM(G63:G66)</f>
        <v>0</v>
      </c>
      <c r="O67" s="156">
        <v>4</v>
      </c>
      <c r="BA67" s="171">
        <f>SUM(BA63:BA66)</f>
        <v>0</v>
      </c>
      <c r="BB67" s="171">
        <f>SUM(BB63:BB66)</f>
        <v>0</v>
      </c>
      <c r="BC67" s="171">
        <f>SUM(BC63:BC66)</f>
        <v>0</v>
      </c>
      <c r="BD67" s="171">
        <f>SUM(BD63:BD66)</f>
        <v>0</v>
      </c>
      <c r="BE67" s="171">
        <f>SUM(BE63:BE66)</f>
        <v>0</v>
      </c>
    </row>
    <row r="68" spans="1:15" ht="12.75">
      <c r="A68" s="150" t="s">
        <v>110</v>
      </c>
      <c r="B68" s="151" t="s">
        <v>85</v>
      </c>
      <c r="C68" s="152" t="s">
        <v>86</v>
      </c>
      <c r="D68" s="153"/>
      <c r="E68" s="154"/>
      <c r="F68" s="154"/>
      <c r="G68" s="155"/>
      <c r="O68" s="156">
        <v>1</v>
      </c>
    </row>
    <row r="69" spans="1:104" ht="12.75">
      <c r="A69" s="157">
        <v>50</v>
      </c>
      <c r="B69" s="158" t="s">
        <v>218</v>
      </c>
      <c r="C69" s="159" t="s">
        <v>219</v>
      </c>
      <c r="D69" s="160" t="s">
        <v>113</v>
      </c>
      <c r="E69" s="161">
        <v>1</v>
      </c>
      <c r="F69" s="161">
        <v>0</v>
      </c>
      <c r="G69" s="162">
        <f>E69*F69</f>
        <v>0</v>
      </c>
      <c r="O69" s="156">
        <v>2</v>
      </c>
      <c r="AA69" s="135">
        <v>1</v>
      </c>
      <c r="AB69" s="135">
        <v>1</v>
      </c>
      <c r="AC69" s="135">
        <v>1</v>
      </c>
      <c r="AZ69" s="135">
        <v>1</v>
      </c>
      <c r="BA69" s="135">
        <f>IF(AZ69=1,G69,0)</f>
        <v>0</v>
      </c>
      <c r="BB69" s="135">
        <f>IF(AZ69=2,G69,0)</f>
        <v>0</v>
      </c>
      <c r="BC69" s="135">
        <f>IF(AZ69=3,G69,0)</f>
        <v>0</v>
      </c>
      <c r="BD69" s="135">
        <f>IF(AZ69=4,G69,0)</f>
        <v>0</v>
      </c>
      <c r="BE69" s="135">
        <f>IF(AZ69=5,G69,0)</f>
        <v>0</v>
      </c>
      <c r="CA69" s="163">
        <v>1</v>
      </c>
      <c r="CB69" s="163">
        <v>1</v>
      </c>
      <c r="CZ69" s="135">
        <v>0</v>
      </c>
    </row>
    <row r="70" spans="1:104" ht="12.75">
      <c r="A70" s="157">
        <v>51</v>
      </c>
      <c r="B70" s="158" t="s">
        <v>220</v>
      </c>
      <c r="C70" s="159" t="s">
        <v>221</v>
      </c>
      <c r="D70" s="160" t="s">
        <v>123</v>
      </c>
      <c r="E70" s="161">
        <v>38.67</v>
      </c>
      <c r="F70" s="161">
        <v>0</v>
      </c>
      <c r="G70" s="162">
        <f>E70*F70</f>
        <v>0</v>
      </c>
      <c r="O70" s="156">
        <v>2</v>
      </c>
      <c r="AA70" s="135">
        <v>12</v>
      </c>
      <c r="AB70" s="135">
        <v>0</v>
      </c>
      <c r="AC70" s="135">
        <v>46</v>
      </c>
      <c r="AZ70" s="135">
        <v>1</v>
      </c>
      <c r="BA70" s="135">
        <f>IF(AZ70=1,G70,0)</f>
        <v>0</v>
      </c>
      <c r="BB70" s="135">
        <f>IF(AZ70=2,G70,0)</f>
        <v>0</v>
      </c>
      <c r="BC70" s="135">
        <f>IF(AZ70=3,G70,0)</f>
        <v>0</v>
      </c>
      <c r="BD70" s="135">
        <f>IF(AZ70=4,G70,0)</f>
        <v>0</v>
      </c>
      <c r="BE70" s="135">
        <f>IF(AZ70=5,G70,0)</f>
        <v>0</v>
      </c>
      <c r="CA70" s="163">
        <v>12</v>
      </c>
      <c r="CB70" s="163">
        <v>0</v>
      </c>
      <c r="CZ70" s="135">
        <v>0.00135</v>
      </c>
    </row>
    <row r="71" spans="1:57" ht="12.75">
      <c r="A71" s="164"/>
      <c r="B71" s="165" t="s">
        <v>154</v>
      </c>
      <c r="C71" s="166" t="str">
        <f>CONCATENATE(B68," ",C68)</f>
        <v>96 Bourání konstrukcí</v>
      </c>
      <c r="D71" s="167"/>
      <c r="E71" s="168"/>
      <c r="F71" s="169"/>
      <c r="G71" s="170">
        <f>SUM(G68:G70)</f>
        <v>0</v>
      </c>
      <c r="O71" s="156">
        <v>4</v>
      </c>
      <c r="BA71" s="171">
        <f>SUM(BA68:BA70)</f>
        <v>0</v>
      </c>
      <c r="BB71" s="171">
        <f>SUM(BB68:BB70)</f>
        <v>0</v>
      </c>
      <c r="BC71" s="171">
        <f>SUM(BC68:BC70)</f>
        <v>0</v>
      </c>
      <c r="BD71" s="171">
        <f>SUM(BD68:BD70)</f>
        <v>0</v>
      </c>
      <c r="BE71" s="171">
        <f>SUM(BE68:BE70)</f>
        <v>0</v>
      </c>
    </row>
    <row r="72" spans="1:15" ht="12.75">
      <c r="A72" s="150" t="s">
        <v>110</v>
      </c>
      <c r="B72" s="151" t="s">
        <v>87</v>
      </c>
      <c r="C72" s="152" t="s">
        <v>88</v>
      </c>
      <c r="D72" s="153"/>
      <c r="E72" s="154"/>
      <c r="F72" s="154"/>
      <c r="G72" s="155"/>
      <c r="O72" s="156">
        <v>1</v>
      </c>
    </row>
    <row r="73" spans="1:104" ht="12.75">
      <c r="A73" s="157">
        <v>52</v>
      </c>
      <c r="B73" s="158" t="s">
        <v>222</v>
      </c>
      <c r="C73" s="159" t="s">
        <v>223</v>
      </c>
      <c r="D73" s="160" t="s">
        <v>123</v>
      </c>
      <c r="E73" s="161">
        <v>6</v>
      </c>
      <c r="F73" s="161">
        <v>0</v>
      </c>
      <c r="G73" s="162">
        <f>E73*F73</f>
        <v>0</v>
      </c>
      <c r="O73" s="156">
        <v>2</v>
      </c>
      <c r="AA73" s="135">
        <v>1</v>
      </c>
      <c r="AB73" s="135">
        <v>1</v>
      </c>
      <c r="AC73" s="135">
        <v>1</v>
      </c>
      <c r="AZ73" s="135">
        <v>1</v>
      </c>
      <c r="BA73" s="135">
        <f>IF(AZ73=1,G73,0)</f>
        <v>0</v>
      </c>
      <c r="BB73" s="135">
        <f>IF(AZ73=2,G73,0)</f>
        <v>0</v>
      </c>
      <c r="BC73" s="135">
        <f>IF(AZ73=3,G73,0)</f>
        <v>0</v>
      </c>
      <c r="BD73" s="135">
        <f>IF(AZ73=4,G73,0)</f>
        <v>0</v>
      </c>
      <c r="BE73" s="135">
        <f>IF(AZ73=5,G73,0)</f>
        <v>0</v>
      </c>
      <c r="CA73" s="163">
        <v>1</v>
      </c>
      <c r="CB73" s="163">
        <v>1</v>
      </c>
      <c r="CZ73" s="135">
        <v>0</v>
      </c>
    </row>
    <row r="74" spans="1:104" ht="12.75">
      <c r="A74" s="157">
        <v>53</v>
      </c>
      <c r="B74" s="158" t="s">
        <v>224</v>
      </c>
      <c r="C74" s="159" t="s">
        <v>225</v>
      </c>
      <c r="D74" s="160" t="s">
        <v>116</v>
      </c>
      <c r="E74" s="161">
        <v>1.5</v>
      </c>
      <c r="F74" s="161">
        <v>0</v>
      </c>
      <c r="G74" s="162">
        <f>E74*F74</f>
        <v>0</v>
      </c>
      <c r="O74" s="156">
        <v>2</v>
      </c>
      <c r="AA74" s="135">
        <v>1</v>
      </c>
      <c r="AB74" s="135">
        <v>1</v>
      </c>
      <c r="AC74" s="135">
        <v>1</v>
      </c>
      <c r="AZ74" s="135">
        <v>1</v>
      </c>
      <c r="BA74" s="135">
        <f>IF(AZ74=1,G74,0)</f>
        <v>0</v>
      </c>
      <c r="BB74" s="135">
        <f>IF(AZ74=2,G74,0)</f>
        <v>0</v>
      </c>
      <c r="BC74" s="135">
        <f>IF(AZ74=3,G74,0)</f>
        <v>0</v>
      </c>
      <c r="BD74" s="135">
        <f>IF(AZ74=4,G74,0)</f>
        <v>0</v>
      </c>
      <c r="BE74" s="135">
        <f>IF(AZ74=5,G74,0)</f>
        <v>0</v>
      </c>
      <c r="CA74" s="163">
        <v>1</v>
      </c>
      <c r="CB74" s="163">
        <v>1</v>
      </c>
      <c r="CZ74" s="135">
        <v>0</v>
      </c>
    </row>
    <row r="75" spans="1:57" ht="12.75">
      <c r="A75" s="164"/>
      <c r="B75" s="165" t="s">
        <v>154</v>
      </c>
      <c r="C75" s="166" t="str">
        <f>CONCATENATE(B72," ",C72)</f>
        <v>97 Prorážení otvorů</v>
      </c>
      <c r="D75" s="167"/>
      <c r="E75" s="168"/>
      <c r="F75" s="169"/>
      <c r="G75" s="170">
        <f>SUM(G72:G74)</f>
        <v>0</v>
      </c>
      <c r="O75" s="156">
        <v>4</v>
      </c>
      <c r="BA75" s="171">
        <f>SUM(BA72:BA74)</f>
        <v>0</v>
      </c>
      <c r="BB75" s="171">
        <f>SUM(BB72:BB74)</f>
        <v>0</v>
      </c>
      <c r="BC75" s="171">
        <f>SUM(BC72:BC74)</f>
        <v>0</v>
      </c>
      <c r="BD75" s="171">
        <f>SUM(BD72:BD74)</f>
        <v>0</v>
      </c>
      <c r="BE75" s="171">
        <f>SUM(BE72:BE74)</f>
        <v>0</v>
      </c>
    </row>
    <row r="76" spans="1:15" ht="12.75">
      <c r="A76" s="150" t="s">
        <v>110</v>
      </c>
      <c r="B76" s="151" t="s">
        <v>89</v>
      </c>
      <c r="C76" s="152" t="s">
        <v>90</v>
      </c>
      <c r="D76" s="153"/>
      <c r="E76" s="154"/>
      <c r="F76" s="154"/>
      <c r="G76" s="155"/>
      <c r="O76" s="156">
        <v>1</v>
      </c>
    </row>
    <row r="77" spans="1:104" ht="12.75">
      <c r="A77" s="157">
        <v>54</v>
      </c>
      <c r="B77" s="158" t="s">
        <v>226</v>
      </c>
      <c r="C77" s="159" t="s">
        <v>227</v>
      </c>
      <c r="D77" s="160" t="s">
        <v>153</v>
      </c>
      <c r="E77" s="161">
        <v>171.1531074</v>
      </c>
      <c r="F77" s="161">
        <v>0</v>
      </c>
      <c r="G77" s="162">
        <f>E77*F77</f>
        <v>0</v>
      </c>
      <c r="O77" s="156">
        <v>2</v>
      </c>
      <c r="AA77" s="135">
        <v>7</v>
      </c>
      <c r="AB77" s="135">
        <v>1</v>
      </c>
      <c r="AC77" s="135">
        <v>2</v>
      </c>
      <c r="AZ77" s="135">
        <v>1</v>
      </c>
      <c r="BA77" s="135">
        <f>IF(AZ77=1,G77,0)</f>
        <v>0</v>
      </c>
      <c r="BB77" s="135">
        <f>IF(AZ77=2,G77,0)</f>
        <v>0</v>
      </c>
      <c r="BC77" s="135">
        <f>IF(AZ77=3,G77,0)</f>
        <v>0</v>
      </c>
      <c r="BD77" s="135">
        <f>IF(AZ77=4,G77,0)</f>
        <v>0</v>
      </c>
      <c r="BE77" s="135">
        <f>IF(AZ77=5,G77,0)</f>
        <v>0</v>
      </c>
      <c r="CA77" s="163">
        <v>7</v>
      </c>
      <c r="CB77" s="163">
        <v>1</v>
      </c>
      <c r="CZ77" s="135">
        <v>0</v>
      </c>
    </row>
    <row r="78" spans="1:57" ht="12.75">
      <c r="A78" s="164"/>
      <c r="B78" s="165" t="s">
        <v>154</v>
      </c>
      <c r="C78" s="166" t="str">
        <f>CONCATENATE(B76," ",C76)</f>
        <v>99 Staveništní přesun hmot</v>
      </c>
      <c r="D78" s="167"/>
      <c r="E78" s="168"/>
      <c r="F78" s="169"/>
      <c r="G78" s="170">
        <f>SUM(G76:G77)</f>
        <v>0</v>
      </c>
      <c r="O78" s="156">
        <v>4</v>
      </c>
      <c r="BA78" s="171">
        <f>SUM(BA76:BA77)</f>
        <v>0</v>
      </c>
      <c r="BB78" s="171">
        <f>SUM(BB76:BB77)</f>
        <v>0</v>
      </c>
      <c r="BC78" s="171">
        <f>SUM(BC76:BC77)</f>
        <v>0</v>
      </c>
      <c r="BD78" s="171">
        <f>SUM(BD76:BD77)</f>
        <v>0</v>
      </c>
      <c r="BE78" s="171">
        <f>SUM(BE76:BE77)</f>
        <v>0</v>
      </c>
    </row>
    <row r="79" spans="1:15" ht="12.75">
      <c r="A79" s="150" t="s">
        <v>110</v>
      </c>
      <c r="B79" s="151" t="s">
        <v>91</v>
      </c>
      <c r="C79" s="152" t="s">
        <v>92</v>
      </c>
      <c r="D79" s="153"/>
      <c r="E79" s="154"/>
      <c r="F79" s="154"/>
      <c r="G79" s="155"/>
      <c r="O79" s="156">
        <v>1</v>
      </c>
    </row>
    <row r="80" spans="1:104" ht="12.75">
      <c r="A80" s="157">
        <v>55</v>
      </c>
      <c r="B80" s="158" t="s">
        <v>228</v>
      </c>
      <c r="C80" s="159" t="s">
        <v>229</v>
      </c>
      <c r="D80" s="160" t="s">
        <v>153</v>
      </c>
      <c r="E80" s="161">
        <v>45.59739</v>
      </c>
      <c r="F80" s="161">
        <v>0</v>
      </c>
      <c r="G80" s="162">
        <f>E80*F80</f>
        <v>0</v>
      </c>
      <c r="O80" s="156">
        <v>2</v>
      </c>
      <c r="AA80" s="135">
        <v>8</v>
      </c>
      <c r="AB80" s="135">
        <v>0</v>
      </c>
      <c r="AC80" s="135">
        <v>3</v>
      </c>
      <c r="AZ80" s="135">
        <v>1</v>
      </c>
      <c r="BA80" s="135">
        <f>IF(AZ80=1,G80,0)</f>
        <v>0</v>
      </c>
      <c r="BB80" s="135">
        <f>IF(AZ80=2,G80,0)</f>
        <v>0</v>
      </c>
      <c r="BC80" s="135">
        <f>IF(AZ80=3,G80,0)</f>
        <v>0</v>
      </c>
      <c r="BD80" s="135">
        <f>IF(AZ80=4,G80,0)</f>
        <v>0</v>
      </c>
      <c r="BE80" s="135">
        <f>IF(AZ80=5,G80,0)</f>
        <v>0</v>
      </c>
      <c r="CA80" s="163">
        <v>8</v>
      </c>
      <c r="CB80" s="163">
        <v>0</v>
      </c>
      <c r="CZ80" s="135">
        <v>0</v>
      </c>
    </row>
    <row r="81" spans="1:104" ht="12.75">
      <c r="A81" s="157">
        <v>56</v>
      </c>
      <c r="B81" s="158" t="s">
        <v>230</v>
      </c>
      <c r="C81" s="159" t="s">
        <v>231</v>
      </c>
      <c r="D81" s="160" t="s">
        <v>153</v>
      </c>
      <c r="E81" s="161">
        <v>182.38956</v>
      </c>
      <c r="F81" s="161">
        <v>0</v>
      </c>
      <c r="G81" s="162">
        <f>E81*F81</f>
        <v>0</v>
      </c>
      <c r="O81" s="156">
        <v>2</v>
      </c>
      <c r="AA81" s="135">
        <v>8</v>
      </c>
      <c r="AB81" s="135">
        <v>0</v>
      </c>
      <c r="AC81" s="135">
        <v>3</v>
      </c>
      <c r="AZ81" s="135">
        <v>1</v>
      </c>
      <c r="BA81" s="135">
        <f>IF(AZ81=1,G81,0)</f>
        <v>0</v>
      </c>
      <c r="BB81" s="135">
        <f>IF(AZ81=2,G81,0)</f>
        <v>0</v>
      </c>
      <c r="BC81" s="135">
        <f>IF(AZ81=3,G81,0)</f>
        <v>0</v>
      </c>
      <c r="BD81" s="135">
        <f>IF(AZ81=4,G81,0)</f>
        <v>0</v>
      </c>
      <c r="BE81" s="135">
        <f>IF(AZ81=5,G81,0)</f>
        <v>0</v>
      </c>
      <c r="CA81" s="163">
        <v>8</v>
      </c>
      <c r="CB81" s="163">
        <v>0</v>
      </c>
      <c r="CZ81" s="135">
        <v>0</v>
      </c>
    </row>
    <row r="82" spans="1:104" ht="12.75">
      <c r="A82" s="157">
        <v>57</v>
      </c>
      <c r="B82" s="158" t="s">
        <v>232</v>
      </c>
      <c r="C82" s="159" t="s">
        <v>233</v>
      </c>
      <c r="D82" s="160" t="s">
        <v>153</v>
      </c>
      <c r="E82" s="161">
        <v>45.59739</v>
      </c>
      <c r="F82" s="161">
        <v>0</v>
      </c>
      <c r="G82" s="162">
        <f>E82*F82</f>
        <v>0</v>
      </c>
      <c r="O82" s="156">
        <v>2</v>
      </c>
      <c r="AA82" s="135">
        <v>8</v>
      </c>
      <c r="AB82" s="135">
        <v>0</v>
      </c>
      <c r="AC82" s="135">
        <v>3</v>
      </c>
      <c r="AZ82" s="135">
        <v>1</v>
      </c>
      <c r="BA82" s="135">
        <f>IF(AZ82=1,G82,0)</f>
        <v>0</v>
      </c>
      <c r="BB82" s="135">
        <f>IF(AZ82=2,G82,0)</f>
        <v>0</v>
      </c>
      <c r="BC82" s="135">
        <f>IF(AZ82=3,G82,0)</f>
        <v>0</v>
      </c>
      <c r="BD82" s="135">
        <f>IF(AZ82=4,G82,0)</f>
        <v>0</v>
      </c>
      <c r="BE82" s="135">
        <f>IF(AZ82=5,G82,0)</f>
        <v>0</v>
      </c>
      <c r="CA82" s="163">
        <v>8</v>
      </c>
      <c r="CB82" s="163">
        <v>0</v>
      </c>
      <c r="CZ82" s="135">
        <v>0</v>
      </c>
    </row>
    <row r="83" spans="1:104" ht="12.75">
      <c r="A83" s="157">
        <v>58</v>
      </c>
      <c r="B83" s="158" t="s">
        <v>234</v>
      </c>
      <c r="C83" s="159" t="s">
        <v>235</v>
      </c>
      <c r="D83" s="160" t="s">
        <v>153</v>
      </c>
      <c r="E83" s="161">
        <v>45.59739</v>
      </c>
      <c r="F83" s="161">
        <v>0</v>
      </c>
      <c r="G83" s="162">
        <f>E83*F83</f>
        <v>0</v>
      </c>
      <c r="O83" s="156">
        <v>2</v>
      </c>
      <c r="AA83" s="135">
        <v>8</v>
      </c>
      <c r="AB83" s="135">
        <v>0</v>
      </c>
      <c r="AC83" s="135">
        <v>3</v>
      </c>
      <c r="AZ83" s="135">
        <v>1</v>
      </c>
      <c r="BA83" s="135">
        <f>IF(AZ83=1,G83,0)</f>
        <v>0</v>
      </c>
      <c r="BB83" s="135">
        <f>IF(AZ83=2,G83,0)</f>
        <v>0</v>
      </c>
      <c r="BC83" s="135">
        <f>IF(AZ83=3,G83,0)</f>
        <v>0</v>
      </c>
      <c r="BD83" s="135">
        <f>IF(AZ83=4,G83,0)</f>
        <v>0</v>
      </c>
      <c r="BE83" s="135">
        <f>IF(AZ83=5,G83,0)</f>
        <v>0</v>
      </c>
      <c r="CA83" s="163">
        <v>8</v>
      </c>
      <c r="CB83" s="163">
        <v>0</v>
      </c>
      <c r="CZ83" s="135">
        <v>0</v>
      </c>
    </row>
    <row r="84" spans="1:57" ht="12.75">
      <c r="A84" s="164"/>
      <c r="B84" s="165" t="s">
        <v>154</v>
      </c>
      <c r="C84" s="166" t="str">
        <f>CONCATENATE(B79," ",C79)</f>
        <v>D96 Přesuny suti a vybouraných hmot</v>
      </c>
      <c r="D84" s="167"/>
      <c r="E84" s="168"/>
      <c r="F84" s="169"/>
      <c r="G84" s="170">
        <f>SUM(G79:G83)</f>
        <v>0</v>
      </c>
      <c r="O84" s="156">
        <v>4</v>
      </c>
      <c r="BA84" s="171">
        <f>SUM(BA79:BA83)</f>
        <v>0</v>
      </c>
      <c r="BB84" s="171">
        <f>SUM(BB79:BB83)</f>
        <v>0</v>
      </c>
      <c r="BC84" s="171">
        <f>SUM(BC79:BC83)</f>
        <v>0</v>
      </c>
      <c r="BD84" s="171">
        <f>SUM(BD79:BD83)</f>
        <v>0</v>
      </c>
      <c r="BE84" s="171">
        <f>SUM(BE79:BE83)</f>
        <v>0</v>
      </c>
    </row>
    <row r="85" ht="12.75">
      <c r="E85" s="135"/>
    </row>
    <row r="86" ht="12.75">
      <c r="E86" s="135"/>
    </row>
    <row r="87" ht="12.75">
      <c r="E87" s="135"/>
    </row>
    <row r="88" ht="12.75">
      <c r="E88" s="135"/>
    </row>
    <row r="89" ht="12.75">
      <c r="E89" s="135"/>
    </row>
    <row r="90" ht="12.75">
      <c r="E90" s="135"/>
    </row>
    <row r="91" ht="12.75">
      <c r="E91" s="135"/>
    </row>
    <row r="92" ht="12.75">
      <c r="E92" s="135"/>
    </row>
    <row r="93" ht="12.75">
      <c r="E93" s="135"/>
    </row>
    <row r="94" ht="12.75">
      <c r="E94" s="135"/>
    </row>
    <row r="95" ht="12.75">
      <c r="E95" s="135"/>
    </row>
    <row r="96" ht="12.75">
      <c r="E96" s="135"/>
    </row>
    <row r="97" ht="12.75">
      <c r="E97" s="135"/>
    </row>
    <row r="98" ht="12.75">
      <c r="E98" s="135"/>
    </row>
    <row r="99" ht="12.75">
      <c r="E99" s="135"/>
    </row>
    <row r="100" ht="12.75">
      <c r="E100" s="135"/>
    </row>
    <row r="101" ht="12.75">
      <c r="E101" s="135"/>
    </row>
    <row r="102" ht="12.75">
      <c r="E102" s="135"/>
    </row>
    <row r="103" ht="12.75">
      <c r="E103" s="135"/>
    </row>
    <row r="104" ht="12.75">
      <c r="E104" s="135"/>
    </row>
    <row r="105" ht="12.75">
      <c r="E105" s="135"/>
    </row>
    <row r="106" ht="12.75">
      <c r="E106" s="135"/>
    </row>
    <row r="107" ht="12.75">
      <c r="E107" s="135"/>
    </row>
    <row r="108" ht="12.75">
      <c r="E108" s="135"/>
    </row>
    <row r="109" ht="12.75">
      <c r="E109" s="135"/>
    </row>
    <row r="110" ht="12.75">
      <c r="E110" s="135"/>
    </row>
    <row r="111" ht="12.75">
      <c r="E111" s="135"/>
    </row>
    <row r="112" ht="12.75">
      <c r="E112" s="135"/>
    </row>
    <row r="113" ht="12.75">
      <c r="E113" s="135"/>
    </row>
    <row r="114" ht="12.75">
      <c r="E114" s="135"/>
    </row>
    <row r="115" ht="12.75">
      <c r="E115" s="135"/>
    </row>
    <row r="116" ht="12.75">
      <c r="E116" s="135"/>
    </row>
    <row r="117" ht="12.75">
      <c r="E117" s="135"/>
    </row>
    <row r="118" ht="12.75">
      <c r="E118" s="135"/>
    </row>
    <row r="119" ht="12.75">
      <c r="E119" s="135"/>
    </row>
    <row r="120" ht="12.75">
      <c r="E120" s="135"/>
    </row>
    <row r="121" ht="12.75">
      <c r="E121" s="135"/>
    </row>
    <row r="122" ht="12.75">
      <c r="E122" s="135"/>
    </row>
    <row r="123" ht="12.75">
      <c r="E123" s="135"/>
    </row>
    <row r="124" ht="12.75">
      <c r="E124" s="135"/>
    </row>
    <row r="125" ht="12.75">
      <c r="E125" s="135"/>
    </row>
    <row r="126" ht="12.75">
      <c r="E126" s="135"/>
    </row>
    <row r="127" ht="12.75">
      <c r="E127" s="135"/>
    </row>
    <row r="128" ht="12.75">
      <c r="E128" s="135"/>
    </row>
    <row r="129" ht="12.75">
      <c r="E129" s="135"/>
    </row>
    <row r="130" ht="12.75">
      <c r="E130" s="135"/>
    </row>
    <row r="131" ht="12.75">
      <c r="E131" s="135"/>
    </row>
    <row r="132" ht="12.75">
      <c r="E132" s="135"/>
    </row>
    <row r="133" ht="12.75">
      <c r="E133" s="135"/>
    </row>
    <row r="134" ht="12.75">
      <c r="E134" s="135"/>
    </row>
    <row r="135" ht="12.75">
      <c r="E135" s="135"/>
    </row>
    <row r="136" ht="12.75">
      <c r="E136" s="135"/>
    </row>
    <row r="137" ht="12.75">
      <c r="E137" s="135"/>
    </row>
    <row r="138" ht="12.75">
      <c r="E138" s="135"/>
    </row>
    <row r="139" ht="12.75">
      <c r="E139" s="135"/>
    </row>
    <row r="140" ht="12.75">
      <c r="E140" s="135"/>
    </row>
    <row r="141" ht="12.75">
      <c r="E141" s="135"/>
    </row>
    <row r="142" ht="12.75">
      <c r="E142" s="135"/>
    </row>
    <row r="143" spans="1:2" ht="12.75">
      <c r="A143" s="172"/>
      <c r="B143" s="172"/>
    </row>
    <row r="144" spans="3:7" ht="12.75">
      <c r="C144" s="174"/>
      <c r="D144" s="174"/>
      <c r="E144" s="175"/>
      <c r="F144" s="174"/>
      <c r="G144" s="176"/>
    </row>
    <row r="145" spans="1:2" ht="12.75">
      <c r="A145" s="172"/>
      <c r="B145" s="172"/>
    </row>
  </sheetData>
  <mergeCells count="4">
    <mergeCell ref="A1:G1"/>
    <mergeCell ref="A3:B3"/>
    <mergeCell ref="A4:B4"/>
    <mergeCell ref="E4:G4"/>
  </mergeCells>
  <printOptions/>
  <pageMargins left="0.5905511811023618" right="0.39370078740157505" top="0.590551181102362" bottom="0.984251968503937" header="0.19685039370078702" footer="0.511811023622047"/>
  <pageSetup fitToHeight="0" fitToWidth="0" horizontalDpi="600" verticalDpi="600" orientation="portrait" paperSize="0" copies="0"/>
  <headerFooter alignWithMargins="0">
    <oddFooter>&amp;L&amp;9Zpracováno programem &amp;"Calibri,Bold"BUILDpower,  © RTS, a.s.&amp;R&amp;"Arial,Regular"Strana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Radomír Foukal</dc:creator>
  <cp:keywords/>
  <dc:description/>
  <cp:lastModifiedBy>Nezdařilová Eva</cp:lastModifiedBy>
  <dcterms:created xsi:type="dcterms:W3CDTF">2023-10-05T05:36:16Z</dcterms:created>
  <dcterms:modified xsi:type="dcterms:W3CDTF">2024-04-16T09:16:36Z</dcterms:modified>
  <cp:category/>
  <cp:version/>
  <cp:contentType/>
  <cp:contentStatus/>
</cp:coreProperties>
</file>