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X:\7061 - Rekonstrukce osvětlení kinosálu Kroměříž\1_KONTRAKTACE\1.4_NABÍDKY ODEVZDANÉ\"/>
    </mc:Choice>
  </mc:AlternateContent>
  <bookViews>
    <workbookView xWindow="0" yWindow="0" windowWidth="0" windowHeight="0"/>
  </bookViews>
  <sheets>
    <sheet name="Rekapitulace stavby" sheetId="1" r:id="rId1"/>
    <sheet name="D.1.4.1 - SILNOPROUDÁ ELE..." sheetId="2" r:id="rId2"/>
  </sheets>
  <definedNames>
    <definedName name="_xlnm.Print_Area" localSheetId="0">'Rekapitulace stavby'!$D$4:$AO$76,'Rekapitulace stavby'!$C$82:$AQ$96</definedName>
    <definedName name="_xlnm.Print_Titles" localSheetId="0">'Rekapitulace stavby'!$92:$92</definedName>
    <definedName name="_xlnm._FilterDatabase" localSheetId="1" hidden="1">'D.1.4.1 - SILNOPROUDÁ ELE...'!$C$124:$K$206</definedName>
    <definedName name="_xlnm.Print_Area" localSheetId="1">'D.1.4.1 - SILNOPROUDÁ ELE...'!$C$112:$J$206</definedName>
    <definedName name="_xlnm.Print_Titles" localSheetId="1">'D.1.4.1 - SILNOPROUDÁ ELE...'!$124:$124</definedName>
  </definedNames>
  <calcPr/>
</workbook>
</file>

<file path=xl/calcChain.xml><?xml version="1.0" encoding="utf-8"?>
<calcChain xmlns="http://schemas.openxmlformats.org/spreadsheetml/2006/main">
  <c i="2" l="1" r="J127"/>
  <c r="J37"/>
  <c r="J36"/>
  <c i="1" r="AY95"/>
  <c i="2" r="J35"/>
  <c i="1" r="AX95"/>
  <c i="2" r="BI206"/>
  <c r="BH206"/>
  <c r="BG206"/>
  <c r="BF206"/>
  <c r="T206"/>
  <c r="R206"/>
  <c r="P206"/>
  <c r="BI205"/>
  <c r="BH205"/>
  <c r="BG205"/>
  <c r="BF205"/>
  <c r="T205"/>
  <c r="R205"/>
  <c r="P205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7"/>
  <c r="BH167"/>
  <c r="BG167"/>
  <c r="BF167"/>
  <c r="T167"/>
  <c r="R167"/>
  <c r="P167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J98"/>
  <c r="F119"/>
  <c r="E117"/>
  <c r="F89"/>
  <c r="E87"/>
  <c r="J24"/>
  <c r="E24"/>
  <c r="J92"/>
  <c r="J23"/>
  <c r="J21"/>
  <c r="E21"/>
  <c r="J121"/>
  <c r="J20"/>
  <c r="J18"/>
  <c r="E18"/>
  <c r="F122"/>
  <c r="J17"/>
  <c r="J15"/>
  <c r="E15"/>
  <c r="F121"/>
  <c r="J14"/>
  <c r="J12"/>
  <c r="J89"/>
  <c r="E7"/>
  <c r="E115"/>
  <c i="1" r="L90"/>
  <c r="AM90"/>
  <c r="AM89"/>
  <c r="L89"/>
  <c r="AM87"/>
  <c r="L87"/>
  <c r="L85"/>
  <c r="L84"/>
  <c i="2" r="J200"/>
  <c r="J190"/>
  <c r="J186"/>
  <c r="BK179"/>
  <c r="BK170"/>
  <c r="BK162"/>
  <c r="BK147"/>
  <c r="J140"/>
  <c r="J205"/>
  <c r="BK193"/>
  <c r="BK182"/>
  <c r="BK171"/>
  <c r="BK164"/>
  <c r="J153"/>
  <c r="J136"/>
  <c i="1" r="AS94"/>
  <c i="2" r="BK192"/>
  <c r="J187"/>
  <c r="BK176"/>
  <c r="J170"/>
  <c r="J156"/>
  <c r="BK137"/>
  <c r="BK206"/>
  <c r="BK203"/>
  <c r="J192"/>
  <c r="J184"/>
  <c r="BK178"/>
  <c r="J166"/>
  <c r="BK156"/>
  <c r="J147"/>
  <c r="J139"/>
  <c r="J203"/>
  <c r="J194"/>
  <c r="J188"/>
  <c r="BK180"/>
  <c r="J175"/>
  <c r="J167"/>
  <c r="BK154"/>
  <c r="J144"/>
  <c r="BK133"/>
  <c r="BK202"/>
  <c r="J191"/>
  <c r="J181"/>
  <c r="BK168"/>
  <c r="BK160"/>
  <c r="BK152"/>
  <c r="BK130"/>
  <c r="J196"/>
  <c r="BK191"/>
  <c r="BK183"/>
  <c r="BK175"/>
  <c r="J168"/>
  <c r="J152"/>
  <c r="BK139"/>
  <c r="J133"/>
  <c r="J206"/>
  <c r="BK199"/>
  <c r="BK196"/>
  <c r="BK186"/>
  <c r="BK181"/>
  <c r="BK172"/>
  <c r="J162"/>
  <c r="BK155"/>
  <c r="BK145"/>
  <c r="BK134"/>
  <c r="J201"/>
  <c r="BK195"/>
  <c r="J189"/>
  <c r="J176"/>
  <c r="BK173"/>
  <c r="BK166"/>
  <c r="J148"/>
  <c r="BK136"/>
  <c r="BK201"/>
  <c r="BK189"/>
  <c r="BK177"/>
  <c r="BK167"/>
  <c r="J154"/>
  <c r="J137"/>
  <c r="J129"/>
  <c r="J195"/>
  <c r="BK188"/>
  <c r="J182"/>
  <c r="J171"/>
  <c r="J157"/>
  <c r="BK150"/>
  <c r="BK135"/>
  <c r="J130"/>
  <c r="J202"/>
  <c r="BK187"/>
  <c r="J183"/>
  <c r="J179"/>
  <c r="J169"/>
  <c r="J160"/>
  <c r="J150"/>
  <c r="BK140"/>
  <c r="BK129"/>
  <c r="J197"/>
  <c r="J193"/>
  <c r="BK185"/>
  <c r="J178"/>
  <c r="J172"/>
  <c r="BK157"/>
  <c r="J145"/>
  <c r="J142"/>
  <c r="J131"/>
  <c r="BK200"/>
  <c r="BK190"/>
  <c r="BK169"/>
  <c r="J158"/>
  <c r="BK142"/>
  <c r="J135"/>
  <c r="J199"/>
  <c r="BK194"/>
  <c r="BK184"/>
  <c r="J173"/>
  <c r="BK158"/>
  <c r="J155"/>
  <c r="BK148"/>
  <c r="J134"/>
  <c r="BK205"/>
  <c r="BK197"/>
  <c r="J185"/>
  <c r="J180"/>
  <c r="J177"/>
  <c r="J164"/>
  <c r="BK153"/>
  <c r="BK144"/>
  <c r="BK131"/>
  <c l="1" r="T128"/>
  <c r="BK146"/>
  <c r="J146"/>
  <c r="J101"/>
  <c r="BK151"/>
  <c r="J151"/>
  <c r="J102"/>
  <c r="BK165"/>
  <c r="J165"/>
  <c r="J104"/>
  <c r="BK198"/>
  <c r="J198"/>
  <c r="J105"/>
  <c r="R128"/>
  <c r="R138"/>
  <c r="P151"/>
  <c r="BK159"/>
  <c r="J159"/>
  <c r="J103"/>
  <c r="R159"/>
  <c r="P165"/>
  <c r="P198"/>
  <c r="BK128"/>
  <c r="J128"/>
  <c r="J99"/>
  <c r="BK138"/>
  <c r="J138"/>
  <c r="J100"/>
  <c r="T138"/>
  <c r="R146"/>
  <c r="R151"/>
  <c r="T159"/>
  <c r="T165"/>
  <c r="T198"/>
  <c r="P128"/>
  <c r="P126"/>
  <c r="P125"/>
  <c i="1" r="AU95"/>
  <c i="2" r="P138"/>
  <c r="P146"/>
  <c r="T146"/>
  <c r="T151"/>
  <c r="P159"/>
  <c r="R165"/>
  <c r="R198"/>
  <c r="F91"/>
  <c r="F92"/>
  <c r="J119"/>
  <c r="J122"/>
  <c r="BE130"/>
  <c r="BE131"/>
  <c r="BE136"/>
  <c r="BE150"/>
  <c r="BE166"/>
  <c r="BE167"/>
  <c r="BE170"/>
  <c r="BE171"/>
  <c r="BE176"/>
  <c r="BE180"/>
  <c r="BE181"/>
  <c r="BE190"/>
  <c r="BE194"/>
  <c r="BE200"/>
  <c r="BE202"/>
  <c r="BE203"/>
  <c r="BE205"/>
  <c r="BE206"/>
  <c r="BE142"/>
  <c r="BE145"/>
  <c r="BE160"/>
  <c r="BE169"/>
  <c r="BE179"/>
  <c r="BE182"/>
  <c r="BE188"/>
  <c r="BE189"/>
  <c r="BE133"/>
  <c r="BE134"/>
  <c r="BE135"/>
  <c r="BE139"/>
  <c r="BE140"/>
  <c r="BE144"/>
  <c r="BE147"/>
  <c r="BE153"/>
  <c r="BE155"/>
  <c r="BE157"/>
  <c r="BE158"/>
  <c r="BE162"/>
  <c r="BE164"/>
  <c r="BE184"/>
  <c r="BE185"/>
  <c r="BE187"/>
  <c r="BE191"/>
  <c r="BE192"/>
  <c r="BE193"/>
  <c r="BE196"/>
  <c r="BE197"/>
  <c r="E85"/>
  <c r="J91"/>
  <c r="BE129"/>
  <c r="BE137"/>
  <c r="BE148"/>
  <c r="BE152"/>
  <c r="BE154"/>
  <c r="BE156"/>
  <c r="BE168"/>
  <c r="BE172"/>
  <c r="BE173"/>
  <c r="BE175"/>
  <c r="BE177"/>
  <c r="BE178"/>
  <c r="BE183"/>
  <c r="BE186"/>
  <c r="BE195"/>
  <c r="BE199"/>
  <c r="BE201"/>
  <c r="F37"/>
  <c i="1" r="BD95"/>
  <c r="BD94"/>
  <c r="W33"/>
  <c i="2" r="F34"/>
  <c i="1" r="BA95"/>
  <c r="BA94"/>
  <c r="W30"/>
  <c i="2" r="J34"/>
  <c i="1" r="AW95"/>
  <c i="2" r="F35"/>
  <c i="1" r="BB95"/>
  <c r="BB94"/>
  <c r="W31"/>
  <c r="AU94"/>
  <c i="2" r="F36"/>
  <c i="1" r="BC95"/>
  <c r="BC94"/>
  <c r="AY94"/>
  <c i="2" l="1" r="R126"/>
  <c r="R125"/>
  <c r="T126"/>
  <c r="T125"/>
  <c r="BK126"/>
  <c r="J126"/>
  <c r="J97"/>
  <c i="1" r="W32"/>
  <c i="2" r="J33"/>
  <c i="1" r="AV95"/>
  <c r="AT95"/>
  <c r="AW94"/>
  <c r="AK30"/>
  <c r="AX94"/>
  <c i="2" r="F33"/>
  <c i="1" r="AZ95"/>
  <c r="AZ94"/>
  <c r="W29"/>
  <c i="2" l="1" r="BK125"/>
  <c r="J125"/>
  <c r="J30"/>
  <c i="1" r="AG95"/>
  <c r="AG94"/>
  <c r="AK26"/>
  <c r="AV94"/>
  <c r="AK29"/>
  <c r="AK35"/>
  <c i="2" l="1" r="J39"/>
  <c r="J96"/>
  <c i="1" r="AN95"/>
  <c r="AT94"/>
  <c r="AN9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<sst xmlns="http://schemas.openxmlformats.org/spreadsheetml/2006/main">
  <si>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</si>
  <si>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</si>
  <si>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</si>
  <si>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</si>
  <si>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</si>
  <si>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{58344acc-f944-41b2-b5de-128573d00ea3}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</si>
  <si>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</si>
  <si>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</si>
  <si>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</si>
  <si>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</si>
  <si>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</si>
  <si>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</si>
  <si>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</si>
  <si>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</si>
  <si>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7061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</si>
  <si>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</si>
  <si>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</si>
  <si>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Rekonstrukce osvětlení kinosálu Kroměříž</t>
  </si>
  <si>
    <t>KSO:</t>
  </si>
  <si>
    <t>CC-CZ:</t>
  </si>
  <si>
    <t>Místo:</t>
  </si>
  <si>
    <t xml:space="preserve"> </t>
  </si>
  <si>
    <t>Datum:</t>
  </si>
  <si>
    <t>24. 3. 2025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</si>
  <si>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</si>
  <si>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</si>
  <si>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</si>
  <si>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</si>
  <si>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</si>
  <si>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</si>
  <si>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</si>
  <si>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</si>
  <si>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</si>
  <si>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</si>
  <si>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</si>
  <si>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</si>
  <si>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</si>
  <si>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</si>
  <si>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</si>
  <si>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</si>
  <si>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</si>
  <si>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</si>
  <si>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</si>
  <si>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</si>
  <si>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</si>
  <si>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</si>
  <si>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</si>
  <si>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</si>
  <si>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</si>
  <si>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</si>
  <si>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</si>
  <si>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</si>
  <si>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</si>
  <si>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</si>
  <si>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</si>
  <si>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</si>
  <si>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</si>
  <si>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</si>
  <si>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</si>
  <si>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</si>
  <si>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</si>
  <si>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</si>
  <si>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</si>
  <si>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</si>
  <si>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</si>
  <si>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</si>
  <si>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</si>
  <si>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</si>
  <si>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</si>
  <si>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</si>
  <si>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</si>
  <si>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</si>
  <si>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</si>
  <si>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</si>
  <si>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</si>
  <si>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</si>
  <si>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</si>
  <si>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</si>
  <si>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D.1.4.1</t>
  </si>
  <si>
    <t>SILNOPROUDÁ ELE...</t>
  </si>
  <si>
    <t>STA</t>
  </si>
  <si>
    <t>1</t>
  </si>
  <si>
    <t>{2952719e-ae4b-4ff8-a713-adede6cc3a94}</t>
  </si>
  <si>
    <t>2</t>
  </si>
  <si>
    <t>KRYCÍ LIST SOUPISU PRACÍ</t>
  </si>
  <si>
    <t>Objekt:</t>
  </si>
  <si>
    <t>D.1.4.1 - SILNOPROUDÁ ELE...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</si>
  <si>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</si>
  <si>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</si>
  <si>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</si>
  <si>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</si>
  <si>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</si>
  <si>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</si>
  <si>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741 - Elektroinstalace - silnoproud</t>
  </si>
  <si>
    <t xml:space="preserve">    7412 - Ostatní</t>
  </si>
  <si>
    <t xml:space="preserve">    7417 - Elektroinstalační materiál</t>
  </si>
  <si>
    <t xml:space="preserve">    7418 - Ocelové konstrukce a materiál kabelových tras</t>
  </si>
  <si>
    <t xml:space="preserve">    7419 - Kabelové rozvody</t>
  </si>
  <si>
    <t xml:space="preserve">    7420 - Připojení el.zařízení a přístrojů, jenž jsou dodávkou ostatních profesí</t>
  </si>
  <si>
    <t xml:space="preserve">    7421 - Svítidla</t>
  </si>
  <si>
    <t xml:space="preserve">    46-M - Stavební práce při extr.mont.pracích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</si>
  <si>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</si>
  <si>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</si>
  <si>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</si>
  <si>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</si>
  <si>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</si>
  <si>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</si>
  <si>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</si>
  <si>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</si>
  <si>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</si>
  <si>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</si>
  <si>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</si>
  <si>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</si>
  <si>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</si>
  <si>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</si>
  <si>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</si>
  <si>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</si>
  <si>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741</t>
  </si>
  <si>
    <t>Elektroinstalace - silnoproud</t>
  </si>
  <si>
    <t>7412</t>
  </si>
  <si>
    <t>Ostatní</t>
  </si>
  <si>
    <t>K</t>
  </si>
  <si>
    <t>741810003</t>
  </si>
  <si>
    <t>Zkoušky a prohlídky elektrických rozvodů a zařízení celková prohlídka a vyhotovení revizní zprávy pro objem montážních prací přes 500 do 1000 tis. Kč</t>
  </si>
  <si>
    <t>kus</t>
  </si>
  <si>
    <t>4</t>
  </si>
  <si>
    <t>14</t>
  </si>
  <si>
    <t>998741102</t>
  </si>
  <si>
    <t>Přesun hmot tonážní pro silnoproud v objektech v přes 6 do 12 m</t>
  </si>
  <si>
    <t>t</t>
  </si>
  <si>
    <t>-596732023</t>
  </si>
  <si>
    <t>3</t>
  </si>
  <si>
    <t>R-OVL</t>
  </si>
  <si>
    <t>Přezbrojení rozvaděče ovládání včetně výrobní dokumentace</t>
  </si>
  <si>
    <t>kpl</t>
  </si>
  <si>
    <t>-251919061</t>
  </si>
  <si>
    <t>P</t>
  </si>
  <si>
    <t>Poznámka k položce:_x000d_
Přezbrojení DALI předřadníku pro schodišťová svítidla a číslování řad_x000d_
_x000d_
Dali předřadník pro poziční schodišťová svítidla 350-750mA_x000d_
_x000d_
Dali předřadník pro čísla řad 350-750mA</t>
  </si>
  <si>
    <t>RH</t>
  </si>
  <si>
    <t>Úpravy v rozvaděči RH včetně dokumentace</t>
  </si>
  <si>
    <t>-1181945608</t>
  </si>
  <si>
    <t>60</t>
  </si>
  <si>
    <t>D.2</t>
  </si>
  <si>
    <t>Doprava</t>
  </si>
  <si>
    <t>1241627382</t>
  </si>
  <si>
    <t>61</t>
  </si>
  <si>
    <t>Dsp</t>
  </si>
  <si>
    <t>Dokumentace skutečného provedení</t>
  </si>
  <si>
    <t>-1102303933</t>
  </si>
  <si>
    <t>62</t>
  </si>
  <si>
    <t>DM</t>
  </si>
  <si>
    <t>Drobný elektroinstalační materiál</t>
  </si>
  <si>
    <t>-1739355983</t>
  </si>
  <si>
    <t>63</t>
  </si>
  <si>
    <t>PPV</t>
  </si>
  <si>
    <t>Přidružené výkony nezbytně nutné k provedení montážních prací</t>
  </si>
  <si>
    <t>1627347001</t>
  </si>
  <si>
    <t>7417</t>
  </si>
  <si>
    <t>Elektroinstalační materiál</t>
  </si>
  <si>
    <t>5</t>
  </si>
  <si>
    <t>741110002</t>
  </si>
  <si>
    <t>Montáž trubek elektroinstalačních s nasunutím nebo našroubováním do krabic plastových tuhých, uložených pevně, vnější Ø přes 23 do 35 mm</t>
  </si>
  <si>
    <t>m</t>
  </si>
  <si>
    <t>144</t>
  </si>
  <si>
    <t>6</t>
  </si>
  <si>
    <t>M</t>
  </si>
  <si>
    <t>34571092</t>
  </si>
  <si>
    <t>trubka elektroinstalační tuhá z PVC D 17,4/20 mm, délka 3m</t>
  </si>
  <si>
    <t>8</t>
  </si>
  <si>
    <t>146</t>
  </si>
  <si>
    <t>Poznámka k položce:_x000d_
Poznámka k položce: bezhalogenová</t>
  </si>
  <si>
    <t>7</t>
  </si>
  <si>
    <t>74212.R02</t>
  </si>
  <si>
    <t>Příchytka tuhé trubky 20 šedá</t>
  </si>
  <si>
    <t>148</t>
  </si>
  <si>
    <t>741112021</t>
  </si>
  <si>
    <t>Montáž krabic elektroinstalačních bez napojení na trubky a lišty, demontáže a montáže víčka a přístroje protahovacích nebo odbočných nástěnných plastových čtyřhranných, vel. do 100x100 mm</t>
  </si>
  <si>
    <t>186</t>
  </si>
  <si>
    <t>9</t>
  </si>
  <si>
    <t>34571482</t>
  </si>
  <si>
    <t>krabice v uzavřeném provedení PVC s krytím IP 54 čtvercová 100x100mm</t>
  </si>
  <si>
    <t>188</t>
  </si>
  <si>
    <t>7418</t>
  </si>
  <si>
    <t>Ocelové konstrukce a materiál kabelových tras</t>
  </si>
  <si>
    <t>10</t>
  </si>
  <si>
    <t>210021071</t>
  </si>
  <si>
    <t>Montáž příchytek pro kabely plastových jednoduchých, průměru 16 až 25 mm</t>
  </si>
  <si>
    <t>210</t>
  </si>
  <si>
    <t>11</t>
  </si>
  <si>
    <t>1218249</t>
  </si>
  <si>
    <t>Příchytka pro stahovací pásek 42mm</t>
  </si>
  <si>
    <t>212</t>
  </si>
  <si>
    <t>Poznámka k položce:_x000d_
Poznámka k položce: Příchytka s hmoždinkou pro uchycení kabelů pomocí stahovacího pásku</t>
  </si>
  <si>
    <t>34572308</t>
  </si>
  <si>
    <t>páska stahovací kabelová 3,6x200mm</t>
  </si>
  <si>
    <t>ks</t>
  </si>
  <si>
    <t>214</t>
  </si>
  <si>
    <t>7419</t>
  </si>
  <si>
    <t>Kabelové rozvody</t>
  </si>
  <si>
    <t>13</t>
  </si>
  <si>
    <t>741124733</t>
  </si>
  <si>
    <t>Montáž kabel Cu stíněný ovládací žíly 2 až 19x1 mm2 uložený pevně (např. JYTY)</t>
  </si>
  <si>
    <t>11245320</t>
  </si>
  <si>
    <t>1258824</t>
  </si>
  <si>
    <t>Kabel JYTY-O 7x1</t>
  </si>
  <si>
    <t>-1093928023</t>
  </si>
  <si>
    <t>15</t>
  </si>
  <si>
    <t>733.005.21.0</t>
  </si>
  <si>
    <t>5-žilový vodič AWG 20 (5x0,52)</t>
  </si>
  <si>
    <t>656628282</t>
  </si>
  <si>
    <t>16</t>
  </si>
  <si>
    <t>741122015</t>
  </si>
  <si>
    <t>Montáž kabelů měděných bez ukončení uložených pod omítku plných kulatých (např. CYKY), počtu a průřezu žil 3x1,5 mm2</t>
  </si>
  <si>
    <t>234</t>
  </si>
  <si>
    <t>17</t>
  </si>
  <si>
    <t>34111030</t>
  </si>
  <si>
    <t>kabel instalační jádro Cu plné izolace PVC plášť PVC 450/750V (CYKY) 3x1,5mm2</t>
  </si>
  <si>
    <t>236</t>
  </si>
  <si>
    <t>18</t>
  </si>
  <si>
    <t>741122031</t>
  </si>
  <si>
    <t>Montáž kabelů měděných bez ukončení uložených pod omítku plných kulatých (např. CYKY), počtu a průřezu žil 5x1,5 až 2,5 mm2</t>
  </si>
  <si>
    <t>246</t>
  </si>
  <si>
    <t>19</t>
  </si>
  <si>
    <t>34111090</t>
  </si>
  <si>
    <t>kabel instalační jádro Cu plné izolace PVC plášť PVC 450/750V (CYKY) 5x1,5mm2</t>
  </si>
  <si>
    <t>250</t>
  </si>
  <si>
    <t>7420</t>
  </si>
  <si>
    <t>Připojení el.zařízení a přístrojů, jenž jsou dodávkou ostatních profesí</t>
  </si>
  <si>
    <t>20</t>
  </si>
  <si>
    <t>741130115</t>
  </si>
  <si>
    <t>Ukončení šňůr se zapojením počtu a průřezu žil 3x0,35 až 4 mm2</t>
  </si>
  <si>
    <t>276</t>
  </si>
  <si>
    <t>Poznámka k položce:_x000d_
Poznámka k položce: Ukončení kabelu na svorkovnici, případně přípojení stávajícího přístroje</t>
  </si>
  <si>
    <t>741130144</t>
  </si>
  <si>
    <t>Ukončení šňůr se zapojením počtu a průřezu žil 5x0,5 až 4 mm2</t>
  </si>
  <si>
    <t>278</t>
  </si>
  <si>
    <t>22</t>
  </si>
  <si>
    <t>7420.R1</t>
  </si>
  <si>
    <t>Svorky propojovací pro ukončení volných vývodů</t>
  </si>
  <si>
    <t>280</t>
  </si>
  <si>
    <t>7421</t>
  </si>
  <si>
    <t>Svítidla</t>
  </si>
  <si>
    <t>23</t>
  </si>
  <si>
    <t>Dm_a</t>
  </si>
  <si>
    <t>Původní svítidlo A - demontáž</t>
  </si>
  <si>
    <t>803734409</t>
  </si>
  <si>
    <t>24</t>
  </si>
  <si>
    <t>Dm_b</t>
  </si>
  <si>
    <t>Původní svítidlo B - demontáž</t>
  </si>
  <si>
    <t>722629856</t>
  </si>
  <si>
    <t>25</t>
  </si>
  <si>
    <t>Dm_c</t>
  </si>
  <si>
    <t>Původní svítidlo C - demontáž</t>
  </si>
  <si>
    <t>535793086</t>
  </si>
  <si>
    <t>26</t>
  </si>
  <si>
    <t>Dm_d</t>
  </si>
  <si>
    <t>Původní svítidlo D - demontáž</t>
  </si>
  <si>
    <t>1224947536</t>
  </si>
  <si>
    <t>27</t>
  </si>
  <si>
    <t>Dm_e</t>
  </si>
  <si>
    <t>Původní svítidlo E (vč. lišty) - demontáž</t>
  </si>
  <si>
    <t>939243931</t>
  </si>
  <si>
    <t>28</t>
  </si>
  <si>
    <t>K001</t>
  </si>
  <si>
    <t>Kompletní montáž svítidla A (stěna)</t>
  </si>
  <si>
    <t>286</t>
  </si>
  <si>
    <t>29</t>
  </si>
  <si>
    <t>K002</t>
  </si>
  <si>
    <t>Kompletní montáž svítidla A (strop)</t>
  </si>
  <si>
    <t>288</t>
  </si>
  <si>
    <t>30</t>
  </si>
  <si>
    <t>K003</t>
  </si>
  <si>
    <t>Kompletní montáž svítidla B</t>
  </si>
  <si>
    <t>290</t>
  </si>
  <si>
    <t>Poznámka k položce:_x000d_
Montáž do stávajícího otvoru</t>
  </si>
  <si>
    <t>31</t>
  </si>
  <si>
    <t>K004</t>
  </si>
  <si>
    <t>Kompletní montáž svítidla C</t>
  </si>
  <si>
    <t>292</t>
  </si>
  <si>
    <t>32</t>
  </si>
  <si>
    <t>K005</t>
  </si>
  <si>
    <t>Kompletní montáž svítidla D</t>
  </si>
  <si>
    <t>294</t>
  </si>
  <si>
    <t>33</t>
  </si>
  <si>
    <t>K007</t>
  </si>
  <si>
    <t>Kompletní montáž svítidla E - svítidlo</t>
  </si>
  <si>
    <t>298</t>
  </si>
  <si>
    <t>35</t>
  </si>
  <si>
    <t>K008</t>
  </si>
  <si>
    <t>Kompletní montáž svítidla F</t>
  </si>
  <si>
    <t>300</t>
  </si>
  <si>
    <t>65</t>
  </si>
  <si>
    <t>K009</t>
  </si>
  <si>
    <t>Kompletní montáž svítidla X contrast</t>
  </si>
  <si>
    <t>-1251585262</t>
  </si>
  <si>
    <t>36</t>
  </si>
  <si>
    <t>A - STĚNA</t>
  </si>
  <si>
    <t>Jednotky 4x8A</t>
  </si>
  <si>
    <t>-918543737</t>
  </si>
  <si>
    <t>37</t>
  </si>
  <si>
    <t>A - STĚNA.1</t>
  </si>
  <si>
    <t>Napájecí zdroj dali</t>
  </si>
  <si>
    <t>83167338</t>
  </si>
  <si>
    <t>38</t>
  </si>
  <si>
    <t>A - STĚNA.2</t>
  </si>
  <si>
    <t>specifikace viz. Kniha svítidel</t>
  </si>
  <si>
    <t>-897114571</t>
  </si>
  <si>
    <t>39</t>
  </si>
  <si>
    <t>A - STROP</t>
  </si>
  <si>
    <t>-771589476</t>
  </si>
  <si>
    <t>40</t>
  </si>
  <si>
    <t>A - STROP.1</t>
  </si>
  <si>
    <t>1393899129</t>
  </si>
  <si>
    <t>41</t>
  </si>
  <si>
    <t>B</t>
  </si>
  <si>
    <t>91827024</t>
  </si>
  <si>
    <t>42</t>
  </si>
  <si>
    <t>C</t>
  </si>
  <si>
    <t>2020542790</t>
  </si>
  <si>
    <t>43</t>
  </si>
  <si>
    <t>-1927442585</t>
  </si>
  <si>
    <t>44</t>
  </si>
  <si>
    <t>D.1</t>
  </si>
  <si>
    <t>napájencí zdroj dali</t>
  </si>
  <si>
    <t>-1791255020</t>
  </si>
  <si>
    <t>45</t>
  </si>
  <si>
    <t>E</t>
  </si>
  <si>
    <t>-399763710</t>
  </si>
  <si>
    <t>46</t>
  </si>
  <si>
    <t>F</t>
  </si>
  <si>
    <t>-2111548267</t>
  </si>
  <si>
    <t>64</t>
  </si>
  <si>
    <t>Xcontrast</t>
  </si>
  <si>
    <t>Specifikace viz. kniha svítidel</t>
  </si>
  <si>
    <t>-1372433976</t>
  </si>
  <si>
    <t>47</t>
  </si>
  <si>
    <t>X</t>
  </si>
  <si>
    <t>řící jednotka</t>
  </si>
  <si>
    <t>604512925</t>
  </si>
  <si>
    <t>48</t>
  </si>
  <si>
    <t>X.1</t>
  </si>
  <si>
    <t>touchpanel panel</t>
  </si>
  <si>
    <t>-920099875</t>
  </si>
  <si>
    <t>49</t>
  </si>
  <si>
    <t>X.2</t>
  </si>
  <si>
    <t>SUP24VDC/1,5A</t>
  </si>
  <si>
    <t>-1733651888</t>
  </si>
  <si>
    <t>50</t>
  </si>
  <si>
    <t>X.3</t>
  </si>
  <si>
    <t>box pro touchpanel</t>
  </si>
  <si>
    <t>-1107941422</t>
  </si>
  <si>
    <t>51</t>
  </si>
  <si>
    <t>X.4</t>
  </si>
  <si>
    <t>Programování systému + zaškolení</t>
  </si>
  <si>
    <t>1217188783</t>
  </si>
  <si>
    <t>52</t>
  </si>
  <si>
    <t>X.1_m</t>
  </si>
  <si>
    <t>Monáž Touchpanel vč. boxu</t>
  </si>
  <si>
    <t>1942486738</t>
  </si>
  <si>
    <t>46-M</t>
  </si>
  <si>
    <t>Stavební práce při extr.mont.pracích</t>
  </si>
  <si>
    <t>53</t>
  </si>
  <si>
    <t>L_1</t>
  </si>
  <si>
    <t>Montáž a demontáž lešení</t>
  </si>
  <si>
    <t>271233553</t>
  </si>
  <si>
    <t>54</t>
  </si>
  <si>
    <t>L_2</t>
  </si>
  <si>
    <t>Pronájem lešení (měsíc)</t>
  </si>
  <si>
    <t>-1378351817</t>
  </si>
  <si>
    <t>55</t>
  </si>
  <si>
    <t>L_3</t>
  </si>
  <si>
    <t>Doprava lešení (tam a zpět)</t>
  </si>
  <si>
    <t>-1532719296</t>
  </si>
  <si>
    <t>56</t>
  </si>
  <si>
    <t>Z</t>
  </si>
  <si>
    <t>Bednění a zákryt (geotextilie) pod lešení</t>
  </si>
  <si>
    <t>-92880248</t>
  </si>
  <si>
    <t>57</t>
  </si>
  <si>
    <t>46.R001</t>
  </si>
  <si>
    <t>Zednické výpomoci - práce a úkony nezbytně a bezprostředně nutné k zahájení, průběhu nebo dokončení montáží. Zpravidla nejsou zakresleny v projektech.</t>
  </si>
  <si>
    <t>420</t>
  </si>
  <si>
    <t>Poznámka k položce:_x000d_
Poznámka k položce: Jsou to zejména tyto práce: a) vysekání nebo vynechání rýh, kapes a prostupů pro rozvody a upevňovací prvky (špalíky, latě, objímky, závěsy, kotvící šrouby vodítek apod.), b) vysekání, vyvrtání nebo vynechání kapes pro konzoly, podpěry, závěsy, pevné body a konstrukce (manipulační plošiny apod.), c) vysekání nebo vynechání nik pro rozvaděče, stoupací, průchozí a jiné manipulační skříně, d) zaplnění, zazdění nebo zabetonování rýh, kapes a prostupů ve stěnách a stropech, e) osazení, zazdění nebo zabetonování konzol, podpěr, objímek, závěsů, pevných bodů a konstrukcí, f) osazení, zazdění nebo zabetonování stoupacích, průchozích a jiných manipul. skříní, g) podezdění nebo pod betonová ní armatur, h) zalití kotevních šroubů, podlití strojů a zařízení betonem, í) zabetonování kotvících rámů do betonových bloků, j) nastřelování upevňovacích prvků.</t>
  </si>
  <si>
    <t>58</t>
  </si>
  <si>
    <t>46.R002</t>
  </si>
  <si>
    <t>Ekologická likvidace svítidel</t>
  </si>
  <si>
    <t>879002084</t>
  </si>
  <si>
    <t>59</t>
  </si>
  <si>
    <t>997013831</t>
  </si>
  <si>
    <t>Poplatek za uložení stavebního odpadu na skládce (skládkovné) směsného odpadu</t>
  </si>
  <si>
    <t>442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</si>
</sst>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0" fillId="0" borderId="0" xfId="0" applyFont="1" applyAlignment="1" applyProtection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4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4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5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6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4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8" fillId="0" borderId="14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19" fillId="4" borderId="6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19" fillId="4" borderId="7" xfId="0" applyFont="1" applyFill="1" applyBorder="1" applyAlignment="1" applyProtection="1">
      <alignment horizontal="center" vertical="center"/>
    </xf>
    <xf numFmtId="0" fontId="19" fillId="4" borderId="7" xfId="0" applyFont="1" applyFill="1" applyBorder="1" applyAlignment="1" applyProtection="1">
      <alignment horizontal="right" vertical="center"/>
    </xf>
    <xf numFmtId="0" fontId="19" fillId="4" borderId="8" xfId="0" applyFont="1" applyFill="1" applyBorder="1" applyAlignment="1" applyProtection="1">
      <alignment horizontal="left" vertical="center"/>
    </xf>
    <xf numFmtId="0" fontId="19" fillId="4" borderId="0" xfId="0" applyFont="1" applyFill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 wrapText="1"/>
    </xf>
    <xf numFmtId="0" fontId="20" fillId="0" borderId="17" xfId="0" applyFont="1" applyBorder="1" applyAlignment="1" applyProtection="1">
      <alignment horizontal="center" vertical="center" wrapText="1"/>
    </xf>
    <xf numFmtId="0" fontId="20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1" fillId="0" borderId="0" xfId="0" applyFont="1" applyAlignment="1" applyProtection="1">
      <alignment horizontal="left" vertical="center"/>
    </xf>
    <xf numFmtId="0" fontId="21" fillId="0" borderId="0" xfId="0" applyFont="1" applyAlignment="1" applyProtection="1">
      <alignment vertical="center"/>
    </xf>
    <xf numFmtId="4" fontId="21" fillId="0" borderId="0" xfId="0" applyNumberFormat="1" applyFont="1" applyAlignment="1" applyProtection="1">
      <alignment horizontal="right" vertical="center"/>
    </xf>
    <xf numFmtId="4" fontId="21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7" fillId="0" borderId="14" xfId="0" applyNumberFormat="1" applyFont="1" applyBorder="1" applyAlignment="1" applyProtection="1">
      <alignment vertical="center"/>
    </xf>
    <xf numFmtId="4" fontId="17" fillId="0" borderId="0" xfId="0" applyNumberFormat="1" applyFont="1" applyBorder="1" applyAlignment="1" applyProtection="1">
      <alignment vertical="center"/>
    </xf>
    <xf numFmtId="166" fontId="17" fillId="0" borderId="0" xfId="0" applyNumberFormat="1" applyFont="1" applyBorder="1" applyAlignment="1" applyProtection="1">
      <alignment vertical="center"/>
    </xf>
    <xf numFmtId="4" fontId="17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 wrapText="1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6" fillId="0" borderId="19" xfId="0" applyNumberFormat="1" applyFont="1" applyBorder="1" applyAlignment="1" applyProtection="1">
      <alignment vertical="center"/>
    </xf>
    <xf numFmtId="4" fontId="26" fillId="0" borderId="20" xfId="0" applyNumberFormat="1" applyFont="1" applyBorder="1" applyAlignment="1" applyProtection="1">
      <alignment vertical="center"/>
    </xf>
    <xf numFmtId="166" fontId="26" fillId="0" borderId="20" xfId="0" applyNumberFormat="1" applyFont="1" applyBorder="1" applyAlignment="1" applyProtection="1">
      <alignment vertical="center"/>
    </xf>
    <xf numFmtId="4" fontId="26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9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19" fillId="4" borderId="0" xfId="0" applyFont="1" applyFill="1" applyAlignment="1" applyProtection="1">
      <alignment horizontal="right" vertical="center"/>
    </xf>
    <xf numFmtId="0" fontId="28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19" fillId="4" borderId="16" xfId="0" applyFont="1" applyFill="1" applyBorder="1" applyAlignment="1" applyProtection="1">
      <alignment horizontal="center" vertical="center" wrapText="1"/>
    </xf>
    <xf numFmtId="0" fontId="19" fillId="4" borderId="17" xfId="0" applyFont="1" applyFill="1" applyBorder="1" applyAlignment="1" applyProtection="1">
      <alignment horizontal="center" vertical="center" wrapText="1"/>
    </xf>
    <xf numFmtId="0" fontId="19" fillId="4" borderId="18" xfId="0" applyFont="1" applyFill="1" applyBorder="1" applyAlignment="1" applyProtection="1">
      <alignment horizontal="center" vertical="center" wrapText="1"/>
    </xf>
    <xf numFmtId="0" fontId="19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1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29" fillId="0" borderId="12" xfId="0" applyNumberFormat="1" applyFont="1" applyBorder="1" applyAlignment="1" applyProtection="1"/>
    <xf numFmtId="166" fontId="29" fillId="0" borderId="13" xfId="0" applyNumberFormat="1" applyFont="1" applyBorder="1" applyAlignment="1" applyProtection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19" fillId="0" borderId="22" xfId="0" applyFont="1" applyBorder="1" applyAlignment="1" applyProtection="1">
      <alignment horizontal="center" vertical="center"/>
    </xf>
    <xf numFmtId="49" fontId="19" fillId="0" borderId="22" xfId="0" applyNumberFormat="1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left" vertical="center" wrapText="1"/>
    </xf>
    <xf numFmtId="0" fontId="19" fillId="0" borderId="22" xfId="0" applyFont="1" applyBorder="1" applyAlignment="1" applyProtection="1">
      <alignment horizontal="center" vertical="center" wrapText="1"/>
    </xf>
    <xf numFmtId="167" fontId="19" fillId="0" borderId="22" xfId="0" applyNumberFormat="1" applyFont="1" applyBorder="1" applyAlignment="1" applyProtection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horizontal="center" vertical="center"/>
    </xf>
    <xf numFmtId="166" fontId="20" fillId="0" borderId="0" xfId="0" applyNumberFormat="1" applyFont="1" applyBorder="1" applyAlignment="1" applyProtection="1">
      <alignment vertical="center"/>
    </xf>
    <xf numFmtId="166" fontId="20" fillId="0" borderId="15" xfId="0" applyNumberFormat="1" applyFont="1" applyBorder="1" applyAlignment="1" applyProtection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 applyProtection="1">
      <alignment horizontal="left" vertical="center"/>
    </xf>
    <xf numFmtId="0" fontId="32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3" fillId="0" borderId="22" xfId="0" applyFont="1" applyBorder="1" applyAlignment="1" applyProtection="1">
      <alignment horizontal="center" vertical="center"/>
    </xf>
    <xf numFmtId="49" fontId="33" fillId="0" borderId="22" xfId="0" applyNumberFormat="1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left" vertical="center" wrapText="1"/>
    </xf>
    <xf numFmtId="0" fontId="33" fillId="0" borderId="22" xfId="0" applyFont="1" applyBorder="1" applyAlignment="1" applyProtection="1">
      <alignment horizontal="center" vertical="center" wrapText="1"/>
    </xf>
    <xf numFmtId="167" fontId="33" fillId="0" borderId="22" xfId="0" applyNumberFormat="1" applyFont="1" applyBorder="1" applyAlignment="1" applyProtection="1">
      <alignment vertical="center"/>
    </xf>
    <xf numFmtId="4" fontId="33" fillId="2" borderId="22" xfId="0" applyNumberFormat="1" applyFont="1" applyFill="1" applyBorder="1" applyAlignment="1" applyProtection="1">
      <alignment vertical="center"/>
      <protection locked="0"/>
    </xf>
    <xf numFmtId="4" fontId="33" fillId="0" borderId="22" xfId="0" applyNumberFormat="1" applyFont="1" applyBorder="1" applyAlignment="1" applyProtection="1">
      <alignment vertical="center"/>
    </xf>
    <xf numFmtId="0" fontId="34" fillId="0" borderId="22" xfId="0" applyFont="1" applyBorder="1" applyAlignment="1" applyProtection="1">
      <alignment vertical="center"/>
    </xf>
    <xf numFmtId="0" fontId="34" fillId="0" borderId="3" xfId="0" applyFont="1" applyBorder="1" applyAlignment="1">
      <alignment vertical="center"/>
    </xf>
    <xf numFmtId="0" fontId="33" fillId="2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 applyProtection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0" fillId="0" borderId="20" xfId="0" applyNumberFormat="1" applyFont="1" applyBorder="1" applyAlignment="1" applyProtection="1">
      <alignment vertical="center"/>
    </xf>
    <xf numFmtId="166" fontId="20" fillId="0" borderId="21" xfId="0" applyNumberFormat="1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3" t="s">
        <v>0</v>
      </c>
      <c r="AZ1" s="13" t="s">
        <v>1</v>
      </c>
      <c r="BA1" s="13" t="s">
        <v>2</v>
      </c>
      <c r="BB1" s="13" t="s">
        <v>3</v>
      </c>
      <c r="BT1" s="13" t="s">
        <v>4</v>
      </c>
      <c r="BU1" s="13" t="s">
        <v>4</v>
      </c>
      <c r="BV1" s="13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4" t="s">
        <v>6</v>
      </c>
      <c r="BT2" s="14" t="s">
        <v>7</v>
      </c>
    </row>
    <row r="3" s="1" customFormat="1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8</v>
      </c>
    </row>
    <row r="4" s="1" customFormat="1" ht="24.96" customHeight="1">
      <c r="B4" s="18"/>
      <c r="C4" s="19"/>
      <c r="D4" s="20" t="s">
        <v>9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7"/>
      <c r="AS4" s="21" t="s">
        <v>10</v>
      </c>
      <c r="BE4" s="22" t="s">
        <v>11</v>
      </c>
      <c r="BS4" s="14" t="s">
        <v>12</v>
      </c>
    </row>
    <row r="5" s="1" customFormat="1" ht="12" customHeight="1">
      <c r="B5" s="18"/>
      <c r="C5" s="19"/>
      <c r="D5" s="23" t="s">
        <v>13</v>
      </c>
      <c r="E5" s="19"/>
      <c r="F5" s="19"/>
      <c r="G5" s="19"/>
      <c r="H5" s="19"/>
      <c r="I5" s="19"/>
      <c r="J5" s="19"/>
      <c r="K5" s="24" t="s">
        <v>14</v>
      </c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7"/>
      <c r="BE5" s="25" t="s">
        <v>15</v>
      </c>
      <c r="BS5" s="14" t="s">
        <v>6</v>
      </c>
    </row>
    <row r="6" s="1" customFormat="1" ht="36.96" customHeight="1">
      <c r="B6" s="18"/>
      <c r="C6" s="19"/>
      <c r="D6" s="26" t="s">
        <v>16</v>
      </c>
      <c r="E6" s="19"/>
      <c r="F6" s="19"/>
      <c r="G6" s="19"/>
      <c r="H6" s="19"/>
      <c r="I6" s="19"/>
      <c r="J6" s="19"/>
      <c r="K6" s="27" t="s">
        <v>17</v>
      </c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7"/>
      <c r="BE6" s="28"/>
      <c r="BS6" s="14" t="s">
        <v>6</v>
      </c>
    </row>
    <row r="7" s="1" customFormat="1" ht="12" customHeight="1">
      <c r="B7" s="18"/>
      <c r="C7" s="19"/>
      <c r="D7" s="29" t="s">
        <v>18</v>
      </c>
      <c r="E7" s="19"/>
      <c r="F7" s="19"/>
      <c r="G7" s="19"/>
      <c r="H7" s="19"/>
      <c r="I7" s="19"/>
      <c r="J7" s="19"/>
      <c r="K7" s="24" t="s">
        <v>1</v>
      </c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29" t="s">
        <v>19</v>
      </c>
      <c r="AL7" s="19"/>
      <c r="AM7" s="19"/>
      <c r="AN7" s="24" t="s">
        <v>1</v>
      </c>
      <c r="AO7" s="19"/>
      <c r="AP7" s="19"/>
      <c r="AQ7" s="19"/>
      <c r="AR7" s="17"/>
      <c r="BE7" s="28"/>
      <c r="BS7" s="14" t="s">
        <v>6</v>
      </c>
    </row>
    <row r="8" s="1" customFormat="1" ht="12" customHeight="1">
      <c r="B8" s="18"/>
      <c r="C8" s="19"/>
      <c r="D8" s="29" t="s">
        <v>20</v>
      </c>
      <c r="E8" s="19"/>
      <c r="F8" s="19"/>
      <c r="G8" s="19"/>
      <c r="H8" s="19"/>
      <c r="I8" s="19"/>
      <c r="J8" s="19"/>
      <c r="K8" s="24" t="s">
        <v>21</v>
      </c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29" t="s">
        <v>22</v>
      </c>
      <c r="AL8" s="19"/>
      <c r="AM8" s="19"/>
      <c r="AN8" s="30" t="s">
        <v>23</v>
      </c>
      <c r="AO8" s="19"/>
      <c r="AP8" s="19"/>
      <c r="AQ8" s="19"/>
      <c r="AR8" s="17"/>
      <c r="BE8" s="28"/>
      <c r="BS8" s="14" t="s">
        <v>6</v>
      </c>
    </row>
    <row r="9" s="1" customFormat="1" ht="14.4" customHeight="1"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7"/>
      <c r="BE9" s="28"/>
      <c r="BS9" s="14" t="s">
        <v>6</v>
      </c>
    </row>
    <row r="10" s="1" customFormat="1" ht="12" customHeight="1">
      <c r="B10" s="18"/>
      <c r="C10" s="19"/>
      <c r="D10" s="29" t="s">
        <v>24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29" t="s">
        <v>25</v>
      </c>
      <c r="AL10" s="19"/>
      <c r="AM10" s="19"/>
      <c r="AN10" s="24" t="s">
        <v>1</v>
      </c>
      <c r="AO10" s="19"/>
      <c r="AP10" s="19"/>
      <c r="AQ10" s="19"/>
      <c r="AR10" s="17"/>
      <c r="BE10" s="28"/>
      <c r="BS10" s="14" t="s">
        <v>6</v>
      </c>
    </row>
    <row r="11" s="1" customFormat="1" ht="18.48" customHeight="1">
      <c r="B11" s="18"/>
      <c r="C11" s="19"/>
      <c r="D11" s="19"/>
      <c r="E11" s="24" t="s">
        <v>21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29" t="s">
        <v>26</v>
      </c>
      <c r="AL11" s="19"/>
      <c r="AM11" s="19"/>
      <c r="AN11" s="24" t="s">
        <v>1</v>
      </c>
      <c r="AO11" s="19"/>
      <c r="AP11" s="19"/>
      <c r="AQ11" s="19"/>
      <c r="AR11" s="17"/>
      <c r="BE11" s="28"/>
      <c r="BS11" s="14" t="s">
        <v>6</v>
      </c>
    </row>
    <row r="12" s="1" customFormat="1" ht="6.96" customHeigh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7"/>
      <c r="BE12" s="28"/>
      <c r="BS12" s="14" t="s">
        <v>6</v>
      </c>
    </row>
    <row r="13" s="1" customFormat="1" ht="12" customHeight="1">
      <c r="B13" s="18"/>
      <c r="C13" s="19"/>
      <c r="D13" s="29" t="s">
        <v>27</v>
      </c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29" t="s">
        <v>25</v>
      </c>
      <c r="AL13" s="19"/>
      <c r="AM13" s="19"/>
      <c r="AN13" s="31" t="s">
        <v>28</v>
      </c>
      <c r="AO13" s="19"/>
      <c r="AP13" s="19"/>
      <c r="AQ13" s="19"/>
      <c r="AR13" s="17"/>
      <c r="BE13" s="28"/>
      <c r="BS13" s="14" t="s">
        <v>6</v>
      </c>
    </row>
    <row r="14">
      <c r="B14" s="18"/>
      <c r="C14" s="19"/>
      <c r="D14" s="19"/>
      <c r="E14" s="31" t="s">
        <v>28</v>
      </c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29" t="s">
        <v>26</v>
      </c>
      <c r="AL14" s="19"/>
      <c r="AM14" s="19"/>
      <c r="AN14" s="31" t="s">
        <v>28</v>
      </c>
      <c r="AO14" s="19"/>
      <c r="AP14" s="19"/>
      <c r="AQ14" s="19"/>
      <c r="AR14" s="17"/>
      <c r="BE14" s="28"/>
      <c r="BS14" s="14" t="s">
        <v>6</v>
      </c>
    </row>
    <row r="15" s="1" customFormat="1" ht="6.96" customHeight="1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7"/>
      <c r="BE15" s="28"/>
      <c r="BS15" s="14" t="s">
        <v>4</v>
      </c>
    </row>
    <row r="16" s="1" customFormat="1" ht="12" customHeight="1">
      <c r="B16" s="18"/>
      <c r="C16" s="19"/>
      <c r="D16" s="29" t="s">
        <v>29</v>
      </c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29" t="s">
        <v>25</v>
      </c>
      <c r="AL16" s="19"/>
      <c r="AM16" s="19"/>
      <c r="AN16" s="24" t="s">
        <v>1</v>
      </c>
      <c r="AO16" s="19"/>
      <c r="AP16" s="19"/>
      <c r="AQ16" s="19"/>
      <c r="AR16" s="17"/>
      <c r="BE16" s="28"/>
      <c r="BS16" s="14" t="s">
        <v>4</v>
      </c>
    </row>
    <row r="17" s="1" customFormat="1" ht="18.48" customHeight="1">
      <c r="B17" s="18"/>
      <c r="C17" s="19"/>
      <c r="D17" s="19"/>
      <c r="E17" s="24" t="s">
        <v>21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29" t="s">
        <v>26</v>
      </c>
      <c r="AL17" s="19"/>
      <c r="AM17" s="19"/>
      <c r="AN17" s="24" t="s">
        <v>1</v>
      </c>
      <c r="AO17" s="19"/>
      <c r="AP17" s="19"/>
      <c r="AQ17" s="19"/>
      <c r="AR17" s="17"/>
      <c r="BE17" s="28"/>
      <c r="BS17" s="14" t="s">
        <v>30</v>
      </c>
    </row>
    <row r="18" s="1" customFormat="1" ht="6.96" customHeight="1"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7"/>
      <c r="BE18" s="28"/>
      <c r="BS18" s="14" t="s">
        <v>6</v>
      </c>
    </row>
    <row r="19" s="1" customFormat="1" ht="12" customHeight="1">
      <c r="B19" s="18"/>
      <c r="C19" s="19"/>
      <c r="D19" s="29" t="s">
        <v>31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29" t="s">
        <v>25</v>
      </c>
      <c r="AL19" s="19"/>
      <c r="AM19" s="19"/>
      <c r="AN19" s="24" t="s">
        <v>1</v>
      </c>
      <c r="AO19" s="19"/>
      <c r="AP19" s="19"/>
      <c r="AQ19" s="19"/>
      <c r="AR19" s="17"/>
      <c r="BE19" s="28"/>
      <c r="BS19" s="14" t="s">
        <v>6</v>
      </c>
    </row>
    <row r="20" s="1" customFormat="1" ht="18.48" customHeight="1">
      <c r="B20" s="18"/>
      <c r="C20" s="19"/>
      <c r="D20" s="19"/>
      <c r="E20" s="24" t="s">
        <v>21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29" t="s">
        <v>26</v>
      </c>
      <c r="AL20" s="19"/>
      <c r="AM20" s="19"/>
      <c r="AN20" s="24" t="s">
        <v>1</v>
      </c>
      <c r="AO20" s="19"/>
      <c r="AP20" s="19"/>
      <c r="AQ20" s="19"/>
      <c r="AR20" s="17"/>
      <c r="BE20" s="28"/>
      <c r="BS20" s="14" t="s">
        <v>30</v>
      </c>
    </row>
    <row r="21" s="1" customFormat="1" ht="6.96" customHeight="1">
      <c r="B21" s="18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7"/>
      <c r="BE21" s="28"/>
    </row>
    <row r="22" s="1" customFormat="1" ht="12" customHeight="1">
      <c r="B22" s="18"/>
      <c r="C22" s="19"/>
      <c r="D22" s="29" t="s">
        <v>32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7"/>
      <c r="BE22" s="28"/>
    </row>
    <row r="23" s="1" customFormat="1" ht="16.5" customHeight="1">
      <c r="B23" s="18"/>
      <c r="C23" s="19"/>
      <c r="D23" s="19"/>
      <c r="E23" s="33" t="s">
        <v>1</v>
      </c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9"/>
      <c r="AP23" s="19"/>
      <c r="AQ23" s="19"/>
      <c r="AR23" s="17"/>
      <c r="BE23" s="28"/>
    </row>
    <row r="24" s="1" customFormat="1" ht="6.96" customHeight="1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7"/>
      <c r="BE24" s="28"/>
    </row>
    <row r="25" s="1" customFormat="1" ht="6.96" customHeight="1">
      <c r="B25" s="18"/>
      <c r="C25" s="19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19"/>
      <c r="AQ25" s="19"/>
      <c r="AR25" s="17"/>
      <c r="BE25" s="28"/>
    </row>
    <row r="26" s="2" customFormat="1" ht="25.92" customHeight="1">
      <c r="A26" s="35"/>
      <c r="B26" s="36"/>
      <c r="C26" s="37"/>
      <c r="D26" s="38" t="s">
        <v>33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40">
        <f>ROUND(AG94,2)</f>
        <v>0</v>
      </c>
      <c r="AL26" s="39"/>
      <c r="AM26" s="39"/>
      <c r="AN26" s="39"/>
      <c r="AO26" s="39"/>
      <c r="AP26" s="37"/>
      <c r="AQ26" s="37"/>
      <c r="AR26" s="41"/>
      <c r="BE26" s="28"/>
    </row>
    <row r="27" s="2" customFormat="1" ht="6.96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1"/>
      <c r="BE27" s="28"/>
    </row>
    <row r="28" s="2" customFormat="1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42" t="s">
        <v>34</v>
      </c>
      <c r="M28" s="42"/>
      <c r="N28" s="42"/>
      <c r="O28" s="42"/>
      <c r="P28" s="42"/>
      <c r="Q28" s="37"/>
      <c r="R28" s="37"/>
      <c r="S28" s="37"/>
      <c r="T28" s="37"/>
      <c r="U28" s="37"/>
      <c r="V28" s="37"/>
      <c r="W28" s="42" t="s">
        <v>35</v>
      </c>
      <c r="X28" s="42"/>
      <c r="Y28" s="42"/>
      <c r="Z28" s="42"/>
      <c r="AA28" s="42"/>
      <c r="AB28" s="42"/>
      <c r="AC28" s="42"/>
      <c r="AD28" s="42"/>
      <c r="AE28" s="42"/>
      <c r="AF28" s="37"/>
      <c r="AG28" s="37"/>
      <c r="AH28" s="37"/>
      <c r="AI28" s="37"/>
      <c r="AJ28" s="37"/>
      <c r="AK28" s="42" t="s">
        <v>36</v>
      </c>
      <c r="AL28" s="42"/>
      <c r="AM28" s="42"/>
      <c r="AN28" s="42"/>
      <c r="AO28" s="42"/>
      <c r="AP28" s="37"/>
      <c r="AQ28" s="37"/>
      <c r="AR28" s="41"/>
      <c r="BE28" s="28"/>
    </row>
    <row r="29" s="3" customFormat="1" ht="14.4" customHeight="1">
      <c r="A29" s="3"/>
      <c r="B29" s="43"/>
      <c r="C29" s="44"/>
      <c r="D29" s="29" t="s">
        <v>37</v>
      </c>
      <c r="E29" s="44"/>
      <c r="F29" s="29" t="s">
        <v>38</v>
      </c>
      <c r="G29" s="44"/>
      <c r="H29" s="44"/>
      <c r="I29" s="44"/>
      <c r="J29" s="44"/>
      <c r="K29" s="44"/>
      <c r="L29" s="45">
        <v>0.20999999999999999</v>
      </c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6">
        <f>ROUND(AZ94, 2)</f>
        <v>0</v>
      </c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6">
        <f>ROUND(AV94, 2)</f>
        <v>0</v>
      </c>
      <c r="AL29" s="44"/>
      <c r="AM29" s="44"/>
      <c r="AN29" s="44"/>
      <c r="AO29" s="44"/>
      <c r="AP29" s="44"/>
      <c r="AQ29" s="44"/>
      <c r="AR29" s="47"/>
      <c r="BE29" s="48"/>
    </row>
    <row r="30" s="3" customFormat="1" ht="14.4" customHeight="1">
      <c r="A30" s="3"/>
      <c r="B30" s="43"/>
      <c r="C30" s="44"/>
      <c r="D30" s="44"/>
      <c r="E30" s="44"/>
      <c r="F30" s="29" t="s">
        <v>39</v>
      </c>
      <c r="G30" s="44"/>
      <c r="H30" s="44"/>
      <c r="I30" s="44"/>
      <c r="J30" s="44"/>
      <c r="K30" s="44"/>
      <c r="L30" s="45">
        <v>0.12</v>
      </c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6">
        <f>ROUND(BA94, 2)</f>
        <v>0</v>
      </c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6">
        <f>ROUND(AW94, 2)</f>
        <v>0</v>
      </c>
      <c r="AL30" s="44"/>
      <c r="AM30" s="44"/>
      <c r="AN30" s="44"/>
      <c r="AO30" s="44"/>
      <c r="AP30" s="44"/>
      <c r="AQ30" s="44"/>
      <c r="AR30" s="47"/>
      <c r="BE30" s="48"/>
    </row>
    <row r="31" hidden="1" s="3" customFormat="1" ht="14.4" customHeight="1">
      <c r="A31" s="3"/>
      <c r="B31" s="43"/>
      <c r="C31" s="44"/>
      <c r="D31" s="44"/>
      <c r="E31" s="44"/>
      <c r="F31" s="29" t="s">
        <v>40</v>
      </c>
      <c r="G31" s="44"/>
      <c r="H31" s="44"/>
      <c r="I31" s="44"/>
      <c r="J31" s="44"/>
      <c r="K31" s="44"/>
      <c r="L31" s="45">
        <v>0.20999999999999999</v>
      </c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6">
        <f>ROUND(BB94, 2)</f>
        <v>0</v>
      </c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6">
        <v>0</v>
      </c>
      <c r="AL31" s="44"/>
      <c r="AM31" s="44"/>
      <c r="AN31" s="44"/>
      <c r="AO31" s="44"/>
      <c r="AP31" s="44"/>
      <c r="AQ31" s="44"/>
      <c r="AR31" s="47"/>
      <c r="BE31" s="48"/>
    </row>
    <row r="32" hidden="1" s="3" customFormat="1" ht="14.4" customHeight="1">
      <c r="A32" s="3"/>
      <c r="B32" s="43"/>
      <c r="C32" s="44"/>
      <c r="D32" s="44"/>
      <c r="E32" s="44"/>
      <c r="F32" s="29" t="s">
        <v>41</v>
      </c>
      <c r="G32" s="44"/>
      <c r="H32" s="44"/>
      <c r="I32" s="44"/>
      <c r="J32" s="44"/>
      <c r="K32" s="44"/>
      <c r="L32" s="45">
        <v>0.12</v>
      </c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6">
        <f>ROUND(BC94, 2)</f>
        <v>0</v>
      </c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6">
        <v>0</v>
      </c>
      <c r="AL32" s="44"/>
      <c r="AM32" s="44"/>
      <c r="AN32" s="44"/>
      <c r="AO32" s="44"/>
      <c r="AP32" s="44"/>
      <c r="AQ32" s="44"/>
      <c r="AR32" s="47"/>
      <c r="BE32" s="48"/>
    </row>
    <row r="33" hidden="1" s="3" customFormat="1" ht="14.4" customHeight="1">
      <c r="A33" s="3"/>
      <c r="B33" s="43"/>
      <c r="C33" s="44"/>
      <c r="D33" s="44"/>
      <c r="E33" s="44"/>
      <c r="F33" s="29" t="s">
        <v>42</v>
      </c>
      <c r="G33" s="44"/>
      <c r="H33" s="44"/>
      <c r="I33" s="44"/>
      <c r="J33" s="44"/>
      <c r="K33" s="44"/>
      <c r="L33" s="45">
        <v>0</v>
      </c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6">
        <f>ROUND(BD94, 2)</f>
        <v>0</v>
      </c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6">
        <v>0</v>
      </c>
      <c r="AL33" s="44"/>
      <c r="AM33" s="44"/>
      <c r="AN33" s="44"/>
      <c r="AO33" s="44"/>
      <c r="AP33" s="44"/>
      <c r="AQ33" s="44"/>
      <c r="AR33" s="47"/>
      <c r="BE33" s="48"/>
    </row>
    <row r="34" s="2" customFormat="1" ht="6.96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1"/>
      <c r="BE34" s="28"/>
    </row>
    <row r="35" s="2" customFormat="1" ht="25.92" customHeight="1">
      <c r="A35" s="35"/>
      <c r="B35" s="36"/>
      <c r="C35" s="49"/>
      <c r="D35" s="50" t="s">
        <v>43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2" t="s">
        <v>44</v>
      </c>
      <c r="U35" s="51"/>
      <c r="V35" s="51"/>
      <c r="W35" s="51"/>
      <c r="X35" s="53" t="s">
        <v>45</v>
      </c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4">
        <f>SUM(AK26:AK33)</f>
        <v>0</v>
      </c>
      <c r="AL35" s="51"/>
      <c r="AM35" s="51"/>
      <c r="AN35" s="51"/>
      <c r="AO35" s="55"/>
      <c r="AP35" s="49"/>
      <c r="AQ35" s="49"/>
      <c r="AR35" s="41"/>
      <c r="BE35" s="35"/>
    </row>
    <row r="36" s="2" customFormat="1" ht="6.96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1"/>
      <c r="BE36" s="35"/>
    </row>
    <row r="37" s="2" customFormat="1" ht="14.4" customHeight="1">
      <c r="A37" s="35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41"/>
      <c r="BE37" s="35"/>
    </row>
    <row r="38" s="1" customFormat="1" ht="14.4" customHeight="1">
      <c r="B38" s="18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7"/>
    </row>
    <row r="39" s="1" customFormat="1" ht="14.4" customHeight="1"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7"/>
    </row>
    <row r="40" s="1" customFormat="1" ht="14.4" customHeight="1">
      <c r="B40" s="18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7"/>
    </row>
    <row r="41" s="1" customFormat="1" ht="14.4" customHeight="1">
      <c r="B41" s="18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7"/>
    </row>
    <row r="42" s="1" customFormat="1" ht="14.4" customHeight="1">
      <c r="B42" s="18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7"/>
    </row>
    <row r="43" s="1" customFormat="1" ht="14.4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7"/>
    </row>
    <row r="44" s="1" customFormat="1" ht="14.4" customHeight="1"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7"/>
    </row>
    <row r="45" s="1" customFormat="1" ht="14.4" customHeight="1">
      <c r="B45" s="18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7"/>
    </row>
    <row r="46" s="1" customFormat="1" ht="14.4" customHeight="1">
      <c r="B46" s="18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7"/>
    </row>
    <row r="47" s="1" customFormat="1" ht="14.4" customHeight="1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7"/>
    </row>
    <row r="48" s="1" customFormat="1" ht="14.4" customHeight="1">
      <c r="B48" s="18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7"/>
    </row>
    <row r="49" s="2" customFormat="1" ht="14.4" customHeight="1">
      <c r="B49" s="56"/>
      <c r="C49" s="57"/>
      <c r="D49" s="58" t="s">
        <v>46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59"/>
      <c r="AC49" s="59"/>
      <c r="AD49" s="59"/>
      <c r="AE49" s="59"/>
      <c r="AF49" s="59"/>
      <c r="AG49" s="59"/>
      <c r="AH49" s="58" t="s">
        <v>47</v>
      </c>
      <c r="AI49" s="59"/>
      <c r="AJ49" s="59"/>
      <c r="AK49" s="59"/>
      <c r="AL49" s="59"/>
      <c r="AM49" s="59"/>
      <c r="AN49" s="59"/>
      <c r="AO49" s="59"/>
      <c r="AP49" s="57"/>
      <c r="AQ49" s="57"/>
      <c r="AR49" s="60"/>
    </row>
    <row r="50"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7"/>
    </row>
    <row r="51">
      <c r="B51" s="18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7"/>
    </row>
    <row r="52"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7"/>
    </row>
    <row r="53"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7"/>
    </row>
    <row r="54">
      <c r="B54" s="18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7"/>
    </row>
    <row r="55">
      <c r="B55" s="18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7"/>
    </row>
    <row r="56">
      <c r="B56" s="18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7"/>
    </row>
    <row r="57">
      <c r="B57" s="18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7"/>
    </row>
    <row r="58">
      <c r="B58" s="18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7"/>
    </row>
    <row r="59"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7"/>
    </row>
    <row r="60" s="2" customFormat="1">
      <c r="A60" s="35"/>
      <c r="B60" s="36"/>
      <c r="C60" s="37"/>
      <c r="D60" s="61" t="s">
        <v>48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61" t="s">
        <v>49</v>
      </c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61" t="s">
        <v>48</v>
      </c>
      <c r="AI60" s="39"/>
      <c r="AJ60" s="39"/>
      <c r="AK60" s="39"/>
      <c r="AL60" s="39"/>
      <c r="AM60" s="61" t="s">
        <v>49</v>
      </c>
      <c r="AN60" s="39"/>
      <c r="AO60" s="39"/>
      <c r="AP60" s="37"/>
      <c r="AQ60" s="37"/>
      <c r="AR60" s="41"/>
      <c r="BE60" s="35"/>
    </row>
    <row r="61"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7"/>
    </row>
    <row r="62">
      <c r="B62" s="18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7"/>
    </row>
    <row r="63">
      <c r="B63" s="18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7"/>
    </row>
    <row r="64" s="2" customFormat="1">
      <c r="A64" s="35"/>
      <c r="B64" s="36"/>
      <c r="C64" s="37"/>
      <c r="D64" s="58" t="s">
        <v>50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8" t="s">
        <v>51</v>
      </c>
      <c r="AI64" s="62"/>
      <c r="AJ64" s="62"/>
      <c r="AK64" s="62"/>
      <c r="AL64" s="62"/>
      <c r="AM64" s="62"/>
      <c r="AN64" s="62"/>
      <c r="AO64" s="62"/>
      <c r="AP64" s="37"/>
      <c r="AQ64" s="37"/>
      <c r="AR64" s="41"/>
      <c r="BE64" s="35"/>
    </row>
    <row r="65">
      <c r="B65" s="18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7"/>
    </row>
    <row r="66">
      <c r="B66" s="18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7"/>
    </row>
    <row r="67"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7"/>
    </row>
    <row r="68">
      <c r="B68" s="18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7"/>
    </row>
    <row r="69"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7"/>
    </row>
    <row r="70">
      <c r="B70" s="18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7"/>
    </row>
    <row r="71">
      <c r="B71" s="18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7"/>
    </row>
    <row r="72">
      <c r="B72" s="18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7"/>
    </row>
    <row r="73">
      <c r="B73" s="18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7"/>
    </row>
    <row r="74">
      <c r="B74" s="18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7"/>
    </row>
    <row r="75" s="2" customFormat="1">
      <c r="A75" s="35"/>
      <c r="B75" s="36"/>
      <c r="C75" s="37"/>
      <c r="D75" s="61" t="s">
        <v>48</v>
      </c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61" t="s">
        <v>49</v>
      </c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61" t="s">
        <v>48</v>
      </c>
      <c r="AI75" s="39"/>
      <c r="AJ75" s="39"/>
      <c r="AK75" s="39"/>
      <c r="AL75" s="39"/>
      <c r="AM75" s="61" t="s">
        <v>49</v>
      </c>
      <c r="AN75" s="39"/>
      <c r="AO75" s="39"/>
      <c r="AP75" s="37"/>
      <c r="AQ75" s="37"/>
      <c r="AR75" s="41"/>
      <c r="BE75" s="35"/>
    </row>
    <row r="76" s="2" customFormat="1">
      <c r="A76" s="35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41"/>
      <c r="BE76" s="35"/>
    </row>
    <row r="77" s="2" customFormat="1" ht="6.96" customHeight="1">
      <c r="A77" s="35"/>
      <c r="B77" s="63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41"/>
      <c r="BE77" s="35"/>
    </row>
    <row r="81" s="2" customFormat="1" ht="6.96" customHeight="1">
      <c r="A81" s="35"/>
      <c r="B81" s="65"/>
      <c r="C81" s="66"/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  <c r="AA81" s="66"/>
      <c r="AB81" s="66"/>
      <c r="AC81" s="66"/>
      <c r="AD81" s="66"/>
      <c r="AE81" s="66"/>
      <c r="AF81" s="66"/>
      <c r="AG81" s="66"/>
      <c r="AH81" s="66"/>
      <c r="AI81" s="66"/>
      <c r="AJ81" s="66"/>
      <c r="AK81" s="66"/>
      <c r="AL81" s="66"/>
      <c r="AM81" s="66"/>
      <c r="AN81" s="66"/>
      <c r="AO81" s="66"/>
      <c r="AP81" s="66"/>
      <c r="AQ81" s="66"/>
      <c r="AR81" s="41"/>
      <c r="BE81" s="35"/>
    </row>
    <row r="82" s="2" customFormat="1" ht="24.96" customHeight="1">
      <c r="A82" s="35"/>
      <c r="B82" s="36"/>
      <c r="C82" s="20" t="s">
        <v>52</v>
      </c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41"/>
      <c r="BE82" s="35"/>
    </row>
    <row r="83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41"/>
      <c r="BE83" s="35"/>
    </row>
    <row r="84" s="4" customFormat="1" ht="12" customHeight="1">
      <c r="A84" s="4"/>
      <c r="B84" s="67"/>
      <c r="C84" s="29" t="s">
        <v>13</v>
      </c>
      <c r="D84" s="68"/>
      <c r="E84" s="68"/>
      <c r="F84" s="68"/>
      <c r="G84" s="68"/>
      <c r="H84" s="68"/>
      <c r="I84" s="68"/>
      <c r="J84" s="68"/>
      <c r="K84" s="68"/>
      <c r="L84" s="68" t="str">
        <f>K5</f>
        <v>7061</v>
      </c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8"/>
      <c r="AR84" s="69"/>
      <c r="BE84" s="4"/>
    </row>
    <row r="85" s="5" customFormat="1" ht="36.96" customHeight="1">
      <c r="A85" s="5"/>
      <c r="B85" s="70"/>
      <c r="C85" s="71" t="s">
        <v>16</v>
      </c>
      <c r="D85" s="72"/>
      <c r="E85" s="72"/>
      <c r="F85" s="72"/>
      <c r="G85" s="72"/>
      <c r="H85" s="72"/>
      <c r="I85" s="72"/>
      <c r="J85" s="72"/>
      <c r="K85" s="72"/>
      <c r="L85" s="73" t="str">
        <f>K6</f>
        <v>Rekonstrukce osvětlení kinosálu Kroměříž</v>
      </c>
      <c r="M85" s="72"/>
      <c r="N85" s="72"/>
      <c r="O85" s="72"/>
      <c r="P85" s="72"/>
      <c r="Q85" s="72"/>
      <c r="R85" s="72"/>
      <c r="S85" s="72"/>
      <c r="T85" s="72"/>
      <c r="U85" s="72"/>
      <c r="V85" s="72"/>
      <c r="W85" s="72"/>
      <c r="X85" s="72"/>
      <c r="Y85" s="72"/>
      <c r="Z85" s="72"/>
      <c r="AA85" s="72"/>
      <c r="AB85" s="72"/>
      <c r="AC85" s="72"/>
      <c r="AD85" s="72"/>
      <c r="AE85" s="72"/>
      <c r="AF85" s="72"/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72"/>
      <c r="AR85" s="74"/>
      <c r="BE85" s="5"/>
    </row>
    <row r="86" s="2" customFormat="1" ht="6.96" customHeight="1">
      <c r="A86" s="35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41"/>
      <c r="BE86" s="35"/>
    </row>
    <row r="87" s="2" customFormat="1" ht="12" customHeight="1">
      <c r="A87" s="35"/>
      <c r="B87" s="36"/>
      <c r="C87" s="29" t="s">
        <v>20</v>
      </c>
      <c r="D87" s="37"/>
      <c r="E87" s="37"/>
      <c r="F87" s="37"/>
      <c r="G87" s="37"/>
      <c r="H87" s="37"/>
      <c r="I87" s="37"/>
      <c r="J87" s="37"/>
      <c r="K87" s="37"/>
      <c r="L87" s="75" t="str">
        <f>IF(K8="","",K8)</f>
        <v xml:space="preserve"> </v>
      </c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29" t="s">
        <v>22</v>
      </c>
      <c r="AJ87" s="37"/>
      <c r="AK87" s="37"/>
      <c r="AL87" s="37"/>
      <c r="AM87" s="76" t="str">
        <f>IF(AN8= "","",AN8)</f>
        <v>24. 3. 2025</v>
      </c>
      <c r="AN87" s="76"/>
      <c r="AO87" s="37"/>
      <c r="AP87" s="37"/>
      <c r="AQ87" s="37"/>
      <c r="AR87" s="41"/>
      <c r="BE87" s="35"/>
    </row>
    <row r="88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41"/>
      <c r="BE88" s="35"/>
    </row>
    <row r="89" s="2" customFormat="1" ht="15.15" customHeight="1">
      <c r="A89" s="35"/>
      <c r="B89" s="36"/>
      <c r="C89" s="29" t="s">
        <v>24</v>
      </c>
      <c r="D89" s="37"/>
      <c r="E89" s="37"/>
      <c r="F89" s="37"/>
      <c r="G89" s="37"/>
      <c r="H89" s="37"/>
      <c r="I89" s="37"/>
      <c r="J89" s="37"/>
      <c r="K89" s="37"/>
      <c r="L89" s="68" t="str">
        <f>IF(E11= "","",E11)</f>
        <v xml:space="preserve"> </v>
      </c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29" t="s">
        <v>29</v>
      </c>
      <c r="AJ89" s="37"/>
      <c r="AK89" s="37"/>
      <c r="AL89" s="37"/>
      <c r="AM89" s="77" t="str">
        <f>IF(E17="","",E17)</f>
        <v xml:space="preserve"> </v>
      </c>
      <c r="AN89" s="68"/>
      <c r="AO89" s="68"/>
      <c r="AP89" s="68"/>
      <c r="AQ89" s="37"/>
      <c r="AR89" s="41"/>
      <c r="AS89" s="78" t="s">
        <v>53</v>
      </c>
      <c r="AT89" s="79"/>
      <c r="AU89" s="80"/>
      <c r="AV89" s="80"/>
      <c r="AW89" s="80"/>
      <c r="AX89" s="80"/>
      <c r="AY89" s="80"/>
      <c r="AZ89" s="80"/>
      <c r="BA89" s="80"/>
      <c r="BB89" s="80"/>
      <c r="BC89" s="80"/>
      <c r="BD89" s="81"/>
      <c r="BE89" s="35"/>
    </row>
    <row r="90" s="2" customFormat="1" ht="15.15" customHeight="1">
      <c r="A90" s="35"/>
      <c r="B90" s="36"/>
      <c r="C90" s="29" t="s">
        <v>27</v>
      </c>
      <c r="D90" s="37"/>
      <c r="E90" s="37"/>
      <c r="F90" s="37"/>
      <c r="G90" s="37"/>
      <c r="H90" s="37"/>
      <c r="I90" s="37"/>
      <c r="J90" s="37"/>
      <c r="K90" s="37"/>
      <c r="L90" s="68" t="str">
        <f>IF(E14= "Vyplň údaj","",E14)</f>
        <v/>
      </c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29" t="s">
        <v>31</v>
      </c>
      <c r="AJ90" s="37"/>
      <c r="AK90" s="37"/>
      <c r="AL90" s="37"/>
      <c r="AM90" s="77" t="str">
        <f>IF(E20="","",E20)</f>
        <v xml:space="preserve"> </v>
      </c>
      <c r="AN90" s="68"/>
      <c r="AO90" s="68"/>
      <c r="AP90" s="68"/>
      <c r="AQ90" s="37"/>
      <c r="AR90" s="41"/>
      <c r="AS90" s="82"/>
      <c r="AT90" s="83"/>
      <c r="AU90" s="84"/>
      <c r="AV90" s="84"/>
      <c r="AW90" s="84"/>
      <c r="AX90" s="84"/>
      <c r="AY90" s="84"/>
      <c r="AZ90" s="84"/>
      <c r="BA90" s="84"/>
      <c r="BB90" s="84"/>
      <c r="BC90" s="84"/>
      <c r="BD90" s="85"/>
      <c r="BE90" s="35"/>
    </row>
    <row r="91" s="2" customFormat="1" ht="10.8" customHeight="1">
      <c r="A91" s="35"/>
      <c r="B91" s="36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41"/>
      <c r="AS91" s="86"/>
      <c r="AT91" s="87"/>
      <c r="AU91" s="88"/>
      <c r="AV91" s="88"/>
      <c r="AW91" s="88"/>
      <c r="AX91" s="88"/>
      <c r="AY91" s="88"/>
      <c r="AZ91" s="88"/>
      <c r="BA91" s="88"/>
      <c r="BB91" s="88"/>
      <c r="BC91" s="88"/>
      <c r="BD91" s="89"/>
      <c r="BE91" s="35"/>
    </row>
    <row r="92" s="2" customFormat="1" ht="29.28" customHeight="1">
      <c r="A92" s="35"/>
      <c r="B92" s="36"/>
      <c r="C92" s="90" t="s">
        <v>54</v>
      </c>
      <c r="D92" s="91"/>
      <c r="E92" s="91"/>
      <c r="F92" s="91"/>
      <c r="G92" s="91"/>
      <c r="H92" s="92"/>
      <c r="I92" s="93" t="s">
        <v>55</v>
      </c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4" t="s">
        <v>56</v>
      </c>
      <c r="AH92" s="91"/>
      <c r="AI92" s="91"/>
      <c r="AJ92" s="91"/>
      <c r="AK92" s="91"/>
      <c r="AL92" s="91"/>
      <c r="AM92" s="91"/>
      <c r="AN92" s="93" t="s">
        <v>57</v>
      </c>
      <c r="AO92" s="91"/>
      <c r="AP92" s="95"/>
      <c r="AQ92" s="96" t="s">
        <v>58</v>
      </c>
      <c r="AR92" s="41"/>
      <c r="AS92" s="97" t="s">
        <v>59</v>
      </c>
      <c r="AT92" s="98" t="s">
        <v>60</v>
      </c>
      <c r="AU92" s="98" t="s">
        <v>61</v>
      </c>
      <c r="AV92" s="98" t="s">
        <v>62</v>
      </c>
      <c r="AW92" s="98" t="s">
        <v>63</v>
      </c>
      <c r="AX92" s="98" t="s">
        <v>64</v>
      </c>
      <c r="AY92" s="98" t="s">
        <v>65</v>
      </c>
      <c r="AZ92" s="98" t="s">
        <v>66</v>
      </c>
      <c r="BA92" s="98" t="s">
        <v>67</v>
      </c>
      <c r="BB92" s="98" t="s">
        <v>68</v>
      </c>
      <c r="BC92" s="98" t="s">
        <v>69</v>
      </c>
      <c r="BD92" s="99" t="s">
        <v>70</v>
      </c>
      <c r="BE92" s="35"/>
    </row>
    <row r="93" s="2" customFormat="1" ht="10.8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41"/>
      <c r="AS93" s="100"/>
      <c r="AT93" s="101"/>
      <c r="AU93" s="101"/>
      <c r="AV93" s="101"/>
      <c r="AW93" s="101"/>
      <c r="AX93" s="101"/>
      <c r="AY93" s="101"/>
      <c r="AZ93" s="101"/>
      <c r="BA93" s="101"/>
      <c r="BB93" s="101"/>
      <c r="BC93" s="101"/>
      <c r="BD93" s="102"/>
      <c r="BE93" s="35"/>
    </row>
    <row r="94" s="6" customFormat="1" ht="32.4" customHeight="1">
      <c r="A94" s="6"/>
      <c r="B94" s="103"/>
      <c r="C94" s="104" t="s">
        <v>71</v>
      </c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  <c r="W94" s="105"/>
      <c r="X94" s="105"/>
      <c r="Y94" s="105"/>
      <c r="Z94" s="105"/>
      <c r="AA94" s="105"/>
      <c r="AB94" s="105"/>
      <c r="AC94" s="105"/>
      <c r="AD94" s="105"/>
      <c r="AE94" s="105"/>
      <c r="AF94" s="105"/>
      <c r="AG94" s="106">
        <f>ROUND(AG95,2)</f>
        <v>0</v>
      </c>
      <c r="AH94" s="106"/>
      <c r="AI94" s="106"/>
      <c r="AJ94" s="106"/>
      <c r="AK94" s="106"/>
      <c r="AL94" s="106"/>
      <c r="AM94" s="106"/>
      <c r="AN94" s="107">
        <f>SUM(AG94,AT94)</f>
        <v>0</v>
      </c>
      <c r="AO94" s="107"/>
      <c r="AP94" s="107"/>
      <c r="AQ94" s="108" t="s">
        <v>1</v>
      </c>
      <c r="AR94" s="109"/>
      <c r="AS94" s="110">
        <f>ROUND(AS95,2)</f>
        <v>0</v>
      </c>
      <c r="AT94" s="111">
        <f>ROUND(SUM(AV94:AW94),2)</f>
        <v>0</v>
      </c>
      <c r="AU94" s="112">
        <f>ROUND(AU95,5)</f>
        <v>0</v>
      </c>
      <c r="AV94" s="111">
        <f>ROUND(AZ94*L29,2)</f>
        <v>0</v>
      </c>
      <c r="AW94" s="111">
        <f>ROUND(BA94*L30,2)</f>
        <v>0</v>
      </c>
      <c r="AX94" s="111">
        <f>ROUND(BB94*L29,2)</f>
        <v>0</v>
      </c>
      <c r="AY94" s="111">
        <f>ROUND(BC94*L30,2)</f>
        <v>0</v>
      </c>
      <c r="AZ94" s="111">
        <f>ROUND(AZ95,2)</f>
        <v>0</v>
      </c>
      <c r="BA94" s="111">
        <f>ROUND(BA95,2)</f>
        <v>0</v>
      </c>
      <c r="BB94" s="111">
        <f>ROUND(BB95,2)</f>
        <v>0</v>
      </c>
      <c r="BC94" s="111">
        <f>ROUND(BC95,2)</f>
        <v>0</v>
      </c>
      <c r="BD94" s="113">
        <f>ROUND(BD95,2)</f>
        <v>0</v>
      </c>
      <c r="BE94" s="6"/>
      <c r="BS94" s="114" t="s">
        <v>72</v>
      </c>
      <c r="BT94" s="114" t="s">
        <v>73</v>
      </c>
      <c r="BU94" s="115" t="s">
        <v>74</v>
      </c>
      <c r="BV94" s="114" t="s">
        <v>75</v>
      </c>
      <c r="BW94" s="114" t="s">
        <v>5</v>
      </c>
      <c r="BX94" s="114" t="s">
        <v>76</v>
      </c>
      <c r="CL94" s="114" t="s">
        <v>1</v>
      </c>
    </row>
    <row r="95" s="7" customFormat="1" ht="16.5" customHeight="1">
      <c r="A95" s="116" t="s">
        <v>77</v>
      </c>
      <c r="B95" s="117"/>
      <c r="C95" s="118"/>
      <c r="D95" s="119" t="s">
        <v>78</v>
      </c>
      <c r="E95" s="119"/>
      <c r="F95" s="119"/>
      <c r="G95" s="119"/>
      <c r="H95" s="119"/>
      <c r="I95" s="120"/>
      <c r="J95" s="119" t="s">
        <v>79</v>
      </c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21">
        <f>'D.1.4.1 - SILNOPROUDÁ ELE...'!J30</f>
        <v>0</v>
      </c>
      <c r="AH95" s="120"/>
      <c r="AI95" s="120"/>
      <c r="AJ95" s="120"/>
      <c r="AK95" s="120"/>
      <c r="AL95" s="120"/>
      <c r="AM95" s="120"/>
      <c r="AN95" s="121">
        <f>SUM(AG95,AT95)</f>
        <v>0</v>
      </c>
      <c r="AO95" s="120"/>
      <c r="AP95" s="120"/>
      <c r="AQ95" s="122" t="s">
        <v>80</v>
      </c>
      <c r="AR95" s="123"/>
      <c r="AS95" s="124">
        <v>0</v>
      </c>
      <c r="AT95" s="125">
        <f>ROUND(SUM(AV95:AW95),2)</f>
        <v>0</v>
      </c>
      <c r="AU95" s="126">
        <f>'D.1.4.1 - SILNOPROUDÁ ELE...'!P125</f>
        <v>0</v>
      </c>
      <c r="AV95" s="125">
        <f>'D.1.4.1 - SILNOPROUDÁ ELE...'!J33</f>
        <v>0</v>
      </c>
      <c r="AW95" s="125">
        <f>'D.1.4.1 - SILNOPROUDÁ ELE...'!J34</f>
        <v>0</v>
      </c>
      <c r="AX95" s="125">
        <f>'D.1.4.1 - SILNOPROUDÁ ELE...'!J35</f>
        <v>0</v>
      </c>
      <c r="AY95" s="125">
        <f>'D.1.4.1 - SILNOPROUDÁ ELE...'!J36</f>
        <v>0</v>
      </c>
      <c r="AZ95" s="125">
        <f>'D.1.4.1 - SILNOPROUDÁ ELE...'!F33</f>
        <v>0</v>
      </c>
      <c r="BA95" s="125">
        <f>'D.1.4.1 - SILNOPROUDÁ ELE...'!F34</f>
        <v>0</v>
      </c>
      <c r="BB95" s="125">
        <f>'D.1.4.1 - SILNOPROUDÁ ELE...'!F35</f>
        <v>0</v>
      </c>
      <c r="BC95" s="125">
        <f>'D.1.4.1 - SILNOPROUDÁ ELE...'!F36</f>
        <v>0</v>
      </c>
      <c r="BD95" s="127">
        <f>'D.1.4.1 - SILNOPROUDÁ ELE...'!F37</f>
        <v>0</v>
      </c>
      <c r="BE95" s="7"/>
      <c r="BT95" s="128" t="s">
        <v>81</v>
      </c>
      <c r="BV95" s="128" t="s">
        <v>75</v>
      </c>
      <c r="BW95" s="128" t="s">
        <v>82</v>
      </c>
      <c r="BX95" s="128" t="s">
        <v>5</v>
      </c>
      <c r="CL95" s="128" t="s">
        <v>1</v>
      </c>
      <c r="CM95" s="128" t="s">
        <v>83</v>
      </c>
    </row>
    <row r="96" s="2" customFormat="1" ht="30" customHeight="1">
      <c r="A96" s="35"/>
      <c r="B96" s="36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41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</row>
    <row r="97" s="2" customFormat="1" ht="6.96" customHeight="1">
      <c r="A97" s="35"/>
      <c r="B97" s="63"/>
      <c r="C97" s="64"/>
      <c r="D97" s="64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64"/>
      <c r="Z97" s="64"/>
      <c r="AA97" s="64"/>
      <c r="AB97" s="64"/>
      <c r="AC97" s="64"/>
      <c r="AD97" s="64"/>
      <c r="AE97" s="64"/>
      <c r="AF97" s="64"/>
      <c r="AG97" s="64"/>
      <c r="AH97" s="64"/>
      <c r="AI97" s="64"/>
      <c r="AJ97" s="64"/>
      <c r="AK97" s="64"/>
      <c r="AL97" s="64"/>
      <c r="AM97" s="64"/>
      <c r="AN97" s="64"/>
      <c r="AO97" s="64"/>
      <c r="AP97" s="64"/>
      <c r="AQ97" s="64"/>
      <c r="AR97" s="41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</row>
  </sheetData>
  <sheetProtection sheet="1" formatColumns="0" formatRows="0" objects="1" scenarios="1" spinCount="100000" saltValue="ye4gtyh6her3XYcWqhXSl3bvhdKAf21IjQU+ikdzm5J/i6Omxy2YtOWZ3A4YY3B3P+3kZ0/+7qMSCbKThU5LLw==" hashValue="se0XrGvactZuq7jzEVhaX39VLNPrWxlIvDxMGutyxkVlEKWII5qNeJNtukVOym3mGBaE0LQMzU0ddsXGtz9V7w==" algorithmName="SHA-512" password="CC35"/>
  <mergeCells count="42"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85:AO85"/>
    <mergeCell ref="AM87:AN87"/>
    <mergeCell ref="AM89:AP89"/>
    <mergeCell ref="AS89:AT91"/>
    <mergeCell ref="AM90:AP90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</mergeCells>
  <hyperlinks>
    <hyperlink ref="A95" location="'D.1.4.1 - SILNOPROUDÁ ELE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4" t="s">
        <v>82</v>
      </c>
    </row>
    <row r="3" hidden="1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17"/>
      <c r="AT3" s="14" t="s">
        <v>83</v>
      </c>
    </row>
    <row r="4" hidden="1" s="1" customFormat="1" ht="24.96" customHeight="1">
      <c r="B4" s="17"/>
      <c r="D4" s="131" t="s">
        <v>84</v>
      </c>
      <c r="L4" s="17"/>
      <c r="M4" s="132" t="s">
        <v>10</v>
      </c>
      <c r="AT4" s="14" t="s">
        <v>4</v>
      </c>
    </row>
    <row r="5" hidden="1" s="1" customFormat="1" ht="6.96" customHeight="1">
      <c r="B5" s="17"/>
      <c r="L5" s="17"/>
    </row>
    <row r="6" hidden="1" s="1" customFormat="1" ht="12" customHeight="1">
      <c r="B6" s="17"/>
      <c r="D6" s="133" t="s">
        <v>16</v>
      </c>
      <c r="L6" s="17"/>
    </row>
    <row r="7" hidden="1" s="1" customFormat="1" ht="16.5" customHeight="1">
      <c r="B7" s="17"/>
      <c r="E7" s="134" t="str">
        <f>'Rekapitulace stavby'!K6</f>
        <v>Rekonstrukce osvětlení kinosálu Kroměříž</v>
      </c>
      <c r="F7" s="133"/>
      <c r="G7" s="133"/>
      <c r="H7" s="133"/>
      <c r="L7" s="17"/>
    </row>
    <row r="8" hidden="1" s="2" customFormat="1" ht="12" customHeight="1">
      <c r="A8" s="35"/>
      <c r="B8" s="41"/>
      <c r="C8" s="35"/>
      <c r="D8" s="133" t="s">
        <v>85</v>
      </c>
      <c r="E8" s="35"/>
      <c r="F8" s="35"/>
      <c r="G8" s="35"/>
      <c r="H8" s="35"/>
      <c r="I8" s="35"/>
      <c r="J8" s="35"/>
      <c r="K8" s="35"/>
      <c r="L8" s="60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hidden="1" s="2" customFormat="1" ht="16.5" customHeight="1">
      <c r="A9" s="35"/>
      <c r="B9" s="41"/>
      <c r="C9" s="35"/>
      <c r="D9" s="35"/>
      <c r="E9" s="135" t="s">
        <v>86</v>
      </c>
      <c r="F9" s="35"/>
      <c r="G9" s="35"/>
      <c r="H9" s="35"/>
      <c r="I9" s="35"/>
      <c r="J9" s="35"/>
      <c r="K9" s="35"/>
      <c r="L9" s="60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hidden="1" s="2" customFormat="1">
      <c r="A10" s="35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60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hidden="1" s="2" customFormat="1" ht="12" customHeight="1">
      <c r="A11" s="35"/>
      <c r="B11" s="41"/>
      <c r="C11" s="35"/>
      <c r="D11" s="133" t="s">
        <v>18</v>
      </c>
      <c r="E11" s="35"/>
      <c r="F11" s="136" t="s">
        <v>1</v>
      </c>
      <c r="G11" s="35"/>
      <c r="H11" s="35"/>
      <c r="I11" s="133" t="s">
        <v>19</v>
      </c>
      <c r="J11" s="136" t="s">
        <v>1</v>
      </c>
      <c r="K11" s="35"/>
      <c r="L11" s="60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hidden="1" s="2" customFormat="1" ht="12" customHeight="1">
      <c r="A12" s="35"/>
      <c r="B12" s="41"/>
      <c r="C12" s="35"/>
      <c r="D12" s="133" t="s">
        <v>20</v>
      </c>
      <c r="E12" s="35"/>
      <c r="F12" s="136" t="s">
        <v>21</v>
      </c>
      <c r="G12" s="35"/>
      <c r="H12" s="35"/>
      <c r="I12" s="133" t="s">
        <v>22</v>
      </c>
      <c r="J12" s="137" t="str">
        <f>'Rekapitulace stavby'!AN8</f>
        <v>24. 3. 2025</v>
      </c>
      <c r="K12" s="35"/>
      <c r="L12" s="60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hidden="1" s="2" customFormat="1" ht="10.8" customHeight="1">
      <c r="A13" s="35"/>
      <c r="B13" s="41"/>
      <c r="C13" s="35"/>
      <c r="D13" s="35"/>
      <c r="E13" s="35"/>
      <c r="F13" s="35"/>
      <c r="G13" s="35"/>
      <c r="H13" s="35"/>
      <c r="I13" s="35"/>
      <c r="J13" s="35"/>
      <c r="K13" s="35"/>
      <c r="L13" s="60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hidden="1" s="2" customFormat="1" ht="12" customHeight="1">
      <c r="A14" s="35"/>
      <c r="B14" s="41"/>
      <c r="C14" s="35"/>
      <c r="D14" s="133" t="s">
        <v>24</v>
      </c>
      <c r="E14" s="35"/>
      <c r="F14" s="35"/>
      <c r="G14" s="35"/>
      <c r="H14" s="35"/>
      <c r="I14" s="133" t="s">
        <v>25</v>
      </c>
      <c r="J14" s="136" t="str">
        <f>IF('Rekapitulace stavby'!AN10="","",'Rekapitulace stavby'!AN10)</f>
        <v/>
      </c>
      <c r="K14" s="35"/>
      <c r="L14" s="60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hidden="1" s="2" customFormat="1" ht="18" customHeight="1">
      <c r="A15" s="35"/>
      <c r="B15" s="41"/>
      <c r="C15" s="35"/>
      <c r="D15" s="35"/>
      <c r="E15" s="136" t="str">
        <f>IF('Rekapitulace stavby'!E11="","",'Rekapitulace stavby'!E11)</f>
        <v xml:space="preserve"> </v>
      </c>
      <c r="F15" s="35"/>
      <c r="G15" s="35"/>
      <c r="H15" s="35"/>
      <c r="I15" s="133" t="s">
        <v>26</v>
      </c>
      <c r="J15" s="136" t="str">
        <f>IF('Rekapitulace stavby'!AN11="","",'Rekapitulace stavby'!AN11)</f>
        <v/>
      </c>
      <c r="K15" s="35"/>
      <c r="L15" s="60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hidden="1" s="2" customFormat="1" ht="6.96" customHeight="1">
      <c r="A16" s="35"/>
      <c r="B16" s="41"/>
      <c r="C16" s="35"/>
      <c r="D16" s="35"/>
      <c r="E16" s="35"/>
      <c r="F16" s="35"/>
      <c r="G16" s="35"/>
      <c r="H16" s="35"/>
      <c r="I16" s="35"/>
      <c r="J16" s="35"/>
      <c r="K16" s="35"/>
      <c r="L16" s="60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hidden="1" s="2" customFormat="1" ht="12" customHeight="1">
      <c r="A17" s="35"/>
      <c r="B17" s="41"/>
      <c r="C17" s="35"/>
      <c r="D17" s="133" t="s">
        <v>27</v>
      </c>
      <c r="E17" s="35"/>
      <c r="F17" s="35"/>
      <c r="G17" s="35"/>
      <c r="H17" s="35"/>
      <c r="I17" s="133" t="s">
        <v>25</v>
      </c>
      <c r="J17" s="30" t="str">
        <f>'Rekapitulace stavby'!AN13</f>
        <v>Vyplň údaj</v>
      </c>
      <c r="K17" s="35"/>
      <c r="L17" s="60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hidden="1" s="2" customFormat="1" ht="18" customHeight="1">
      <c r="A18" s="35"/>
      <c r="B18" s="41"/>
      <c r="C18" s="35"/>
      <c r="D18" s="35"/>
      <c r="E18" s="30" t="str">
        <f>'Rekapitulace stavby'!E14</f>
        <v>Vyplň údaj</v>
      </c>
      <c r="F18" s="136"/>
      <c r="G18" s="136"/>
      <c r="H18" s="136"/>
      <c r="I18" s="133" t="s">
        <v>26</v>
      </c>
      <c r="J18" s="30" t="str">
        <f>'Rekapitulace stavby'!AN14</f>
        <v>Vyplň údaj</v>
      </c>
      <c r="K18" s="35"/>
      <c r="L18" s="60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hidden="1" s="2" customFormat="1" ht="6.96" customHeight="1">
      <c r="A19" s="35"/>
      <c r="B19" s="41"/>
      <c r="C19" s="35"/>
      <c r="D19" s="35"/>
      <c r="E19" s="35"/>
      <c r="F19" s="35"/>
      <c r="G19" s="35"/>
      <c r="H19" s="35"/>
      <c r="I19" s="35"/>
      <c r="J19" s="35"/>
      <c r="K19" s="35"/>
      <c r="L19" s="60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hidden="1" s="2" customFormat="1" ht="12" customHeight="1">
      <c r="A20" s="35"/>
      <c r="B20" s="41"/>
      <c r="C20" s="35"/>
      <c r="D20" s="133" t="s">
        <v>29</v>
      </c>
      <c r="E20" s="35"/>
      <c r="F20" s="35"/>
      <c r="G20" s="35"/>
      <c r="H20" s="35"/>
      <c r="I20" s="133" t="s">
        <v>25</v>
      </c>
      <c r="J20" s="136" t="str">
        <f>IF('Rekapitulace stavby'!AN16="","",'Rekapitulace stavby'!AN16)</f>
        <v/>
      </c>
      <c r="K20" s="35"/>
      <c r="L20" s="60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hidden="1" s="2" customFormat="1" ht="18" customHeight="1">
      <c r="A21" s="35"/>
      <c r="B21" s="41"/>
      <c r="C21" s="35"/>
      <c r="D21" s="35"/>
      <c r="E21" s="136" t="str">
        <f>IF('Rekapitulace stavby'!E17="","",'Rekapitulace stavby'!E17)</f>
        <v xml:space="preserve"> </v>
      </c>
      <c r="F21" s="35"/>
      <c r="G21" s="35"/>
      <c r="H21" s="35"/>
      <c r="I21" s="133" t="s">
        <v>26</v>
      </c>
      <c r="J21" s="136" t="str">
        <f>IF('Rekapitulace stavby'!AN17="","",'Rekapitulace stavby'!AN17)</f>
        <v/>
      </c>
      <c r="K21" s="35"/>
      <c r="L21" s="60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hidden="1" s="2" customFormat="1" ht="6.96" customHeight="1">
      <c r="A22" s="35"/>
      <c r="B22" s="41"/>
      <c r="C22" s="35"/>
      <c r="D22" s="35"/>
      <c r="E22" s="35"/>
      <c r="F22" s="35"/>
      <c r="G22" s="35"/>
      <c r="H22" s="35"/>
      <c r="I22" s="35"/>
      <c r="J22" s="35"/>
      <c r="K22" s="35"/>
      <c r="L22" s="60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hidden="1" s="2" customFormat="1" ht="12" customHeight="1">
      <c r="A23" s="35"/>
      <c r="B23" s="41"/>
      <c r="C23" s="35"/>
      <c r="D23" s="133" t="s">
        <v>31</v>
      </c>
      <c r="E23" s="35"/>
      <c r="F23" s="35"/>
      <c r="G23" s="35"/>
      <c r="H23" s="35"/>
      <c r="I23" s="133" t="s">
        <v>25</v>
      </c>
      <c r="J23" s="136" t="str">
        <f>IF('Rekapitulace stavby'!AN19="","",'Rekapitulace stavby'!AN19)</f>
        <v/>
      </c>
      <c r="K23" s="35"/>
      <c r="L23" s="60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hidden="1" s="2" customFormat="1" ht="18" customHeight="1">
      <c r="A24" s="35"/>
      <c r="B24" s="41"/>
      <c r="C24" s="35"/>
      <c r="D24" s="35"/>
      <c r="E24" s="136" t="str">
        <f>IF('Rekapitulace stavby'!E20="","",'Rekapitulace stavby'!E20)</f>
        <v xml:space="preserve"> </v>
      </c>
      <c r="F24" s="35"/>
      <c r="G24" s="35"/>
      <c r="H24" s="35"/>
      <c r="I24" s="133" t="s">
        <v>26</v>
      </c>
      <c r="J24" s="136" t="str">
        <f>IF('Rekapitulace stavby'!AN20="","",'Rekapitulace stavby'!AN20)</f>
        <v/>
      </c>
      <c r="K24" s="35"/>
      <c r="L24" s="60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hidden="1" s="2" customFormat="1" ht="6.96" customHeight="1">
      <c r="A25" s="35"/>
      <c r="B25" s="41"/>
      <c r="C25" s="35"/>
      <c r="D25" s="35"/>
      <c r="E25" s="35"/>
      <c r="F25" s="35"/>
      <c r="G25" s="35"/>
      <c r="H25" s="35"/>
      <c r="I25" s="35"/>
      <c r="J25" s="35"/>
      <c r="K25" s="35"/>
      <c r="L25" s="60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hidden="1" s="2" customFormat="1" ht="12" customHeight="1">
      <c r="A26" s="35"/>
      <c r="B26" s="41"/>
      <c r="C26" s="35"/>
      <c r="D26" s="133" t="s">
        <v>32</v>
      </c>
      <c r="E26" s="35"/>
      <c r="F26" s="35"/>
      <c r="G26" s="35"/>
      <c r="H26" s="35"/>
      <c r="I26" s="35"/>
      <c r="J26" s="35"/>
      <c r="K26" s="35"/>
      <c r="L26" s="60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hidden="1" s="8" customFormat="1" ht="16.5" customHeight="1">
      <c r="A27" s="138"/>
      <c r="B27" s="139"/>
      <c r="C27" s="138"/>
      <c r="D27" s="138"/>
      <c r="E27" s="140" t="s">
        <v>1</v>
      </c>
      <c r="F27" s="140"/>
      <c r="G27" s="140"/>
      <c r="H27" s="140"/>
      <c r="I27" s="138"/>
      <c r="J27" s="138"/>
      <c r="K27" s="138"/>
      <c r="L27" s="141"/>
      <c r="S27" s="138"/>
      <c r="T27" s="138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</row>
    <row r="28" hidden="1" s="2" customFormat="1" ht="6.96" customHeight="1">
      <c r="A28" s="35"/>
      <c r="B28" s="41"/>
      <c r="C28" s="35"/>
      <c r="D28" s="35"/>
      <c r="E28" s="35"/>
      <c r="F28" s="35"/>
      <c r="G28" s="35"/>
      <c r="H28" s="35"/>
      <c r="I28" s="35"/>
      <c r="J28" s="35"/>
      <c r="K28" s="35"/>
      <c r="L28" s="60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hidden="1" s="2" customFormat="1" ht="6.96" customHeight="1">
      <c r="A29" s="35"/>
      <c r="B29" s="41"/>
      <c r="C29" s="35"/>
      <c r="D29" s="142"/>
      <c r="E29" s="142"/>
      <c r="F29" s="142"/>
      <c r="G29" s="142"/>
      <c r="H29" s="142"/>
      <c r="I29" s="142"/>
      <c r="J29" s="142"/>
      <c r="K29" s="142"/>
      <c r="L29" s="60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hidden="1" s="2" customFormat="1" ht="25.44" customHeight="1">
      <c r="A30" s="35"/>
      <c r="B30" s="41"/>
      <c r="C30" s="35"/>
      <c r="D30" s="143" t="s">
        <v>33</v>
      </c>
      <c r="E30" s="35"/>
      <c r="F30" s="35"/>
      <c r="G30" s="35"/>
      <c r="H30" s="35"/>
      <c r="I30" s="35"/>
      <c r="J30" s="144">
        <f>ROUND(J125, 2)</f>
        <v>0</v>
      </c>
      <c r="K30" s="35"/>
      <c r="L30" s="60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hidden="1" s="2" customFormat="1" ht="6.96" customHeight="1">
      <c r="A31" s="35"/>
      <c r="B31" s="41"/>
      <c r="C31" s="35"/>
      <c r="D31" s="142"/>
      <c r="E31" s="142"/>
      <c r="F31" s="142"/>
      <c r="G31" s="142"/>
      <c r="H31" s="142"/>
      <c r="I31" s="142"/>
      <c r="J31" s="142"/>
      <c r="K31" s="142"/>
      <c r="L31" s="60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hidden="1" s="2" customFormat="1" ht="14.4" customHeight="1">
      <c r="A32" s="35"/>
      <c r="B32" s="41"/>
      <c r="C32" s="35"/>
      <c r="D32" s="35"/>
      <c r="E32" s="35"/>
      <c r="F32" s="145" t="s">
        <v>35</v>
      </c>
      <c r="G32" s="35"/>
      <c r="H32" s="35"/>
      <c r="I32" s="145" t="s">
        <v>34</v>
      </c>
      <c r="J32" s="145" t="s">
        <v>36</v>
      </c>
      <c r="K32" s="35"/>
      <c r="L32" s="60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hidden="1" s="2" customFormat="1" ht="14.4" customHeight="1">
      <c r="A33" s="35"/>
      <c r="B33" s="41"/>
      <c r="C33" s="35"/>
      <c r="D33" s="146" t="s">
        <v>37</v>
      </c>
      <c r="E33" s="133" t="s">
        <v>38</v>
      </c>
      <c r="F33" s="147">
        <f>ROUND((SUM(BE125:BE206)),  2)</f>
        <v>0</v>
      </c>
      <c r="G33" s="35"/>
      <c r="H33" s="35"/>
      <c r="I33" s="148">
        <v>0.20999999999999999</v>
      </c>
      <c r="J33" s="147">
        <f>ROUND(((SUM(BE125:BE206))*I33),  2)</f>
        <v>0</v>
      </c>
      <c r="K33" s="35"/>
      <c r="L33" s="60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hidden="1" s="2" customFormat="1" ht="14.4" customHeight="1">
      <c r="A34" s="35"/>
      <c r="B34" s="41"/>
      <c r="C34" s="35"/>
      <c r="D34" s="35"/>
      <c r="E34" s="133" t="s">
        <v>39</v>
      </c>
      <c r="F34" s="147">
        <f>ROUND((SUM(BF125:BF206)),  2)</f>
        <v>0</v>
      </c>
      <c r="G34" s="35"/>
      <c r="H34" s="35"/>
      <c r="I34" s="148">
        <v>0.12</v>
      </c>
      <c r="J34" s="147">
        <f>ROUND(((SUM(BF125:BF206))*I34),  2)</f>
        <v>0</v>
      </c>
      <c r="K34" s="35"/>
      <c r="L34" s="60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hidden="1" s="2" customFormat="1" ht="14.4" customHeight="1">
      <c r="A35" s="35"/>
      <c r="B35" s="41"/>
      <c r="C35" s="35"/>
      <c r="D35" s="35"/>
      <c r="E35" s="133" t="s">
        <v>40</v>
      </c>
      <c r="F35" s="147">
        <f>ROUND((SUM(BG125:BG206)),  2)</f>
        <v>0</v>
      </c>
      <c r="G35" s="35"/>
      <c r="H35" s="35"/>
      <c r="I35" s="148">
        <v>0.20999999999999999</v>
      </c>
      <c r="J35" s="147">
        <f>0</f>
        <v>0</v>
      </c>
      <c r="K35" s="35"/>
      <c r="L35" s="60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hidden="1" s="2" customFormat="1" ht="14.4" customHeight="1">
      <c r="A36" s="35"/>
      <c r="B36" s="41"/>
      <c r="C36" s="35"/>
      <c r="D36" s="35"/>
      <c r="E36" s="133" t="s">
        <v>41</v>
      </c>
      <c r="F36" s="147">
        <f>ROUND((SUM(BH125:BH206)),  2)</f>
        <v>0</v>
      </c>
      <c r="G36" s="35"/>
      <c r="H36" s="35"/>
      <c r="I36" s="148">
        <v>0.12</v>
      </c>
      <c r="J36" s="147">
        <f>0</f>
        <v>0</v>
      </c>
      <c r="K36" s="35"/>
      <c r="L36" s="60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hidden="1" s="2" customFormat="1" ht="14.4" customHeight="1">
      <c r="A37" s="35"/>
      <c r="B37" s="41"/>
      <c r="C37" s="35"/>
      <c r="D37" s="35"/>
      <c r="E37" s="133" t="s">
        <v>42</v>
      </c>
      <c r="F37" s="147">
        <f>ROUND((SUM(BI125:BI206)),  2)</f>
        <v>0</v>
      </c>
      <c r="G37" s="35"/>
      <c r="H37" s="35"/>
      <c r="I37" s="148">
        <v>0</v>
      </c>
      <c r="J37" s="147">
        <f>0</f>
        <v>0</v>
      </c>
      <c r="K37" s="35"/>
      <c r="L37" s="60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hidden="1" s="2" customFormat="1" ht="6.96" customHeight="1">
      <c r="A38" s="35"/>
      <c r="B38" s="41"/>
      <c r="C38" s="35"/>
      <c r="D38" s="35"/>
      <c r="E38" s="35"/>
      <c r="F38" s="35"/>
      <c r="G38" s="35"/>
      <c r="H38" s="35"/>
      <c r="I38" s="35"/>
      <c r="J38" s="35"/>
      <c r="K38" s="35"/>
      <c r="L38" s="60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hidden="1" s="2" customFormat="1" ht="25.44" customHeight="1">
      <c r="A39" s="35"/>
      <c r="B39" s="41"/>
      <c r="C39" s="149"/>
      <c r="D39" s="150" t="s">
        <v>43</v>
      </c>
      <c r="E39" s="151"/>
      <c r="F39" s="151"/>
      <c r="G39" s="152" t="s">
        <v>44</v>
      </c>
      <c r="H39" s="153" t="s">
        <v>45</v>
      </c>
      <c r="I39" s="151"/>
      <c r="J39" s="154">
        <f>SUM(J30:J37)</f>
        <v>0</v>
      </c>
      <c r="K39" s="155"/>
      <c r="L39" s="60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hidden="1" s="2" customFormat="1" ht="14.4" customHeight="1">
      <c r="A40" s="35"/>
      <c r="B40" s="41"/>
      <c r="C40" s="35"/>
      <c r="D40" s="35"/>
      <c r="E40" s="35"/>
      <c r="F40" s="35"/>
      <c r="G40" s="35"/>
      <c r="H40" s="35"/>
      <c r="I40" s="35"/>
      <c r="J40" s="35"/>
      <c r="K40" s="35"/>
      <c r="L40" s="60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hidden="1" s="1" customFormat="1" ht="14.4" customHeight="1">
      <c r="B41" s="17"/>
      <c r="L41" s="17"/>
    </row>
    <row r="42" hidden="1" s="1" customFormat="1" ht="14.4" customHeight="1">
      <c r="B42" s="17"/>
      <c r="L42" s="17"/>
    </row>
    <row r="43" hidden="1" s="1" customFormat="1" ht="14.4" customHeight="1">
      <c r="B43" s="17"/>
      <c r="L43" s="17"/>
    </row>
    <row r="44" hidden="1" s="1" customFormat="1" ht="14.4" customHeight="1">
      <c r="B44" s="17"/>
      <c r="L44" s="17"/>
    </row>
    <row r="45" hidden="1" s="1" customFormat="1" ht="14.4" customHeight="1">
      <c r="B45" s="17"/>
      <c r="L45" s="17"/>
    </row>
    <row r="46" hidden="1" s="1" customFormat="1" ht="14.4" customHeight="1">
      <c r="B46" s="17"/>
      <c r="L46" s="17"/>
    </row>
    <row r="47" hidden="1" s="1" customFormat="1" ht="14.4" customHeight="1">
      <c r="B47" s="17"/>
      <c r="L47" s="17"/>
    </row>
    <row r="48" hidden="1" s="1" customFormat="1" ht="14.4" customHeight="1">
      <c r="B48" s="17"/>
      <c r="L48" s="17"/>
    </row>
    <row r="49" hidden="1" s="1" customFormat="1" ht="14.4" customHeight="1">
      <c r="B49" s="17"/>
      <c r="L49" s="17"/>
    </row>
    <row r="50" hidden="1" s="2" customFormat="1" ht="14.4" customHeight="1">
      <c r="B50" s="60"/>
      <c r="D50" s="156" t="s">
        <v>46</v>
      </c>
      <c r="E50" s="157"/>
      <c r="F50" s="157"/>
      <c r="G50" s="156" t="s">
        <v>47</v>
      </c>
      <c r="H50" s="157"/>
      <c r="I50" s="157"/>
      <c r="J50" s="157"/>
      <c r="K50" s="157"/>
      <c r="L50" s="60"/>
    </row>
    <row r="51" hidden="1">
      <c r="B51" s="17"/>
      <c r="L51" s="17"/>
    </row>
    <row r="52" hidden="1">
      <c r="B52" s="17"/>
      <c r="L52" s="17"/>
    </row>
    <row r="53" hidden="1">
      <c r="B53" s="17"/>
      <c r="L53" s="17"/>
    </row>
    <row r="54" hidden="1">
      <c r="B54" s="17"/>
      <c r="L54" s="17"/>
    </row>
    <row r="55" hidden="1">
      <c r="B55" s="17"/>
      <c r="L55" s="17"/>
    </row>
    <row r="56" hidden="1">
      <c r="B56" s="17"/>
      <c r="L56" s="17"/>
    </row>
    <row r="57" hidden="1">
      <c r="B57" s="17"/>
      <c r="L57" s="17"/>
    </row>
    <row r="58" hidden="1">
      <c r="B58" s="17"/>
      <c r="L58" s="17"/>
    </row>
    <row r="59" hidden="1">
      <c r="B59" s="17"/>
      <c r="L59" s="17"/>
    </row>
    <row r="60" hidden="1">
      <c r="B60" s="17"/>
      <c r="L60" s="17"/>
    </row>
    <row r="61" hidden="1" s="2" customFormat="1">
      <c r="A61" s="35"/>
      <c r="B61" s="41"/>
      <c r="C61" s="35"/>
      <c r="D61" s="158" t="s">
        <v>48</v>
      </c>
      <c r="E61" s="159"/>
      <c r="F61" s="160" t="s">
        <v>49</v>
      </c>
      <c r="G61" s="158" t="s">
        <v>48</v>
      </c>
      <c r="H61" s="159"/>
      <c r="I61" s="159"/>
      <c r="J61" s="161" t="s">
        <v>49</v>
      </c>
      <c r="K61" s="159"/>
      <c r="L61" s="60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hidden="1">
      <c r="B62" s="17"/>
      <c r="L62" s="17"/>
    </row>
    <row r="63" hidden="1">
      <c r="B63" s="17"/>
      <c r="L63" s="17"/>
    </row>
    <row r="64" hidden="1">
      <c r="B64" s="17"/>
      <c r="L64" s="17"/>
    </row>
    <row r="65" hidden="1" s="2" customFormat="1">
      <c r="A65" s="35"/>
      <c r="B65" s="41"/>
      <c r="C65" s="35"/>
      <c r="D65" s="156" t="s">
        <v>50</v>
      </c>
      <c r="E65" s="162"/>
      <c r="F65" s="162"/>
      <c r="G65" s="156" t="s">
        <v>51</v>
      </c>
      <c r="H65" s="162"/>
      <c r="I65" s="162"/>
      <c r="J65" s="162"/>
      <c r="K65" s="162"/>
      <c r="L65" s="60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hidden="1">
      <c r="B66" s="17"/>
      <c r="L66" s="17"/>
    </row>
    <row r="67" hidden="1">
      <c r="B67" s="17"/>
      <c r="L67" s="17"/>
    </row>
    <row r="68" hidden="1">
      <c r="B68" s="17"/>
      <c r="L68" s="17"/>
    </row>
    <row r="69" hidden="1">
      <c r="B69" s="17"/>
      <c r="L69" s="17"/>
    </row>
    <row r="70" hidden="1">
      <c r="B70" s="17"/>
      <c r="L70" s="17"/>
    </row>
    <row r="71" hidden="1">
      <c r="B71" s="17"/>
      <c r="L71" s="17"/>
    </row>
    <row r="72" hidden="1">
      <c r="B72" s="17"/>
      <c r="L72" s="17"/>
    </row>
    <row r="73" hidden="1">
      <c r="B73" s="17"/>
      <c r="L73" s="17"/>
    </row>
    <row r="74" hidden="1">
      <c r="B74" s="17"/>
      <c r="L74" s="17"/>
    </row>
    <row r="75" hidden="1">
      <c r="B75" s="17"/>
      <c r="L75" s="17"/>
    </row>
    <row r="76" hidden="1" s="2" customFormat="1">
      <c r="A76" s="35"/>
      <c r="B76" s="41"/>
      <c r="C76" s="35"/>
      <c r="D76" s="158" t="s">
        <v>48</v>
      </c>
      <c r="E76" s="159"/>
      <c r="F76" s="160" t="s">
        <v>49</v>
      </c>
      <c r="G76" s="158" t="s">
        <v>48</v>
      </c>
      <c r="H76" s="159"/>
      <c r="I76" s="159"/>
      <c r="J76" s="161" t="s">
        <v>49</v>
      </c>
      <c r="K76" s="159"/>
      <c r="L76" s="60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hidden="1" s="2" customFormat="1" ht="14.4" customHeight="1">
      <c r="A77" s="35"/>
      <c r="B77" s="163"/>
      <c r="C77" s="164"/>
      <c r="D77" s="164"/>
      <c r="E77" s="164"/>
      <c r="F77" s="164"/>
      <c r="G77" s="164"/>
      <c r="H77" s="164"/>
      <c r="I77" s="164"/>
      <c r="J77" s="164"/>
      <c r="K77" s="164"/>
      <c r="L77" s="60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hidden="1"/>
    <row r="79" hidden="1"/>
    <row r="80" hidden="1"/>
    <row r="81" hidden="1" s="2" customFormat="1" ht="6.96" customHeight="1">
      <c r="A81" s="35"/>
      <c r="B81" s="165"/>
      <c r="C81" s="166"/>
      <c r="D81" s="166"/>
      <c r="E81" s="166"/>
      <c r="F81" s="166"/>
      <c r="G81" s="166"/>
      <c r="H81" s="166"/>
      <c r="I81" s="166"/>
      <c r="J81" s="166"/>
      <c r="K81" s="166"/>
      <c r="L81" s="60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hidden="1" s="2" customFormat="1" ht="24.96" customHeight="1">
      <c r="A82" s="35"/>
      <c r="B82" s="36"/>
      <c r="C82" s="20" t="s">
        <v>87</v>
      </c>
      <c r="D82" s="37"/>
      <c r="E82" s="37"/>
      <c r="F82" s="37"/>
      <c r="G82" s="37"/>
      <c r="H82" s="37"/>
      <c r="I82" s="37"/>
      <c r="J82" s="37"/>
      <c r="K82" s="37"/>
      <c r="L82" s="60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hidden="1" s="2" customFormat="1" ht="6.96" customHeight="1">
      <c r="A83" s="35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60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hidden="1" s="2" customFormat="1" ht="12" customHeight="1">
      <c r="A84" s="35"/>
      <c r="B84" s="36"/>
      <c r="C84" s="29" t="s">
        <v>16</v>
      </c>
      <c r="D84" s="37"/>
      <c r="E84" s="37"/>
      <c r="F84" s="37"/>
      <c r="G84" s="37"/>
      <c r="H84" s="37"/>
      <c r="I84" s="37"/>
      <c r="J84" s="37"/>
      <c r="K84" s="37"/>
      <c r="L84" s="60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hidden="1" s="2" customFormat="1" ht="16.5" customHeight="1">
      <c r="A85" s="35"/>
      <c r="B85" s="36"/>
      <c r="C85" s="37"/>
      <c r="D85" s="37"/>
      <c r="E85" s="167" t="str">
        <f>E7</f>
        <v>Rekonstrukce osvětlení kinosálu Kroměříž</v>
      </c>
      <c r="F85" s="29"/>
      <c r="G85" s="29"/>
      <c r="H85" s="29"/>
      <c r="I85" s="37"/>
      <c r="J85" s="37"/>
      <c r="K85" s="37"/>
      <c r="L85" s="60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hidden="1" s="2" customFormat="1" ht="12" customHeight="1">
      <c r="A86" s="35"/>
      <c r="B86" s="36"/>
      <c r="C86" s="29" t="s">
        <v>85</v>
      </c>
      <c r="D86" s="37"/>
      <c r="E86" s="37"/>
      <c r="F86" s="37"/>
      <c r="G86" s="37"/>
      <c r="H86" s="37"/>
      <c r="I86" s="37"/>
      <c r="J86" s="37"/>
      <c r="K86" s="37"/>
      <c r="L86" s="60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hidden="1" s="2" customFormat="1" ht="16.5" customHeight="1">
      <c r="A87" s="35"/>
      <c r="B87" s="36"/>
      <c r="C87" s="37"/>
      <c r="D87" s="37"/>
      <c r="E87" s="73" t="str">
        <f>E9</f>
        <v>D.1.4.1 - SILNOPROUDÁ ELE...</v>
      </c>
      <c r="F87" s="37"/>
      <c r="G87" s="37"/>
      <c r="H87" s="37"/>
      <c r="I87" s="37"/>
      <c r="J87" s="37"/>
      <c r="K87" s="37"/>
      <c r="L87" s="60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hidden="1" s="2" customFormat="1" ht="6.96" customHeight="1">
      <c r="A88" s="35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60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hidden="1" s="2" customFormat="1" ht="12" customHeight="1">
      <c r="A89" s="35"/>
      <c r="B89" s="36"/>
      <c r="C89" s="29" t="s">
        <v>20</v>
      </c>
      <c r="D89" s="37"/>
      <c r="E89" s="37"/>
      <c r="F89" s="24" t="str">
        <f>F12</f>
        <v xml:space="preserve"> </v>
      </c>
      <c r="G89" s="37"/>
      <c r="H89" s="37"/>
      <c r="I89" s="29" t="s">
        <v>22</v>
      </c>
      <c r="J89" s="76" t="str">
        <f>IF(J12="","",J12)</f>
        <v>24. 3. 2025</v>
      </c>
      <c r="K89" s="37"/>
      <c r="L89" s="60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hidden="1" s="2" customFormat="1" ht="6.96" customHeight="1">
      <c r="A90" s="35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60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</row>
    <row r="91" hidden="1" s="2" customFormat="1" ht="15.15" customHeight="1">
      <c r="A91" s="35"/>
      <c r="B91" s="36"/>
      <c r="C91" s="29" t="s">
        <v>24</v>
      </c>
      <c r="D91" s="37"/>
      <c r="E91" s="37"/>
      <c r="F91" s="24" t="str">
        <f>E15</f>
        <v xml:space="preserve"> </v>
      </c>
      <c r="G91" s="37"/>
      <c r="H91" s="37"/>
      <c r="I91" s="29" t="s">
        <v>29</v>
      </c>
      <c r="J91" s="33" t="str">
        <f>E21</f>
        <v xml:space="preserve"> </v>
      </c>
      <c r="K91" s="37"/>
      <c r="L91" s="60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</row>
    <row r="92" hidden="1" s="2" customFormat="1" ht="15.15" customHeight="1">
      <c r="A92" s="35"/>
      <c r="B92" s="36"/>
      <c r="C92" s="29" t="s">
        <v>27</v>
      </c>
      <c r="D92" s="37"/>
      <c r="E92" s="37"/>
      <c r="F92" s="24" t="str">
        <f>IF(E18="","",E18)</f>
        <v>Vyplň údaj</v>
      </c>
      <c r="G92" s="37"/>
      <c r="H92" s="37"/>
      <c r="I92" s="29" t="s">
        <v>31</v>
      </c>
      <c r="J92" s="33" t="str">
        <f>E24</f>
        <v xml:space="preserve"> </v>
      </c>
      <c r="K92" s="37"/>
      <c r="L92" s="60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hidden="1" s="2" customFormat="1" ht="10.32" customHeight="1">
      <c r="A93" s="35"/>
      <c r="B93" s="36"/>
      <c r="C93" s="37"/>
      <c r="D93" s="37"/>
      <c r="E93" s="37"/>
      <c r="F93" s="37"/>
      <c r="G93" s="37"/>
      <c r="H93" s="37"/>
      <c r="I93" s="37"/>
      <c r="J93" s="37"/>
      <c r="K93" s="37"/>
      <c r="L93" s="60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</row>
    <row r="94" hidden="1" s="2" customFormat="1" ht="29.28" customHeight="1">
      <c r="A94" s="35"/>
      <c r="B94" s="36"/>
      <c r="C94" s="168" t="s">
        <v>88</v>
      </c>
      <c r="D94" s="169"/>
      <c r="E94" s="169"/>
      <c r="F94" s="169"/>
      <c r="G94" s="169"/>
      <c r="H94" s="169"/>
      <c r="I94" s="169"/>
      <c r="J94" s="170" t="s">
        <v>89</v>
      </c>
      <c r="K94" s="169"/>
      <c r="L94" s="60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</row>
    <row r="95" hidden="1" s="2" customFormat="1" ht="10.32" customHeight="1">
      <c r="A95" s="35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60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</row>
    <row r="96" hidden="1" s="2" customFormat="1" ht="22.8" customHeight="1">
      <c r="A96" s="35"/>
      <c r="B96" s="36"/>
      <c r="C96" s="171" t="s">
        <v>90</v>
      </c>
      <c r="D96" s="37"/>
      <c r="E96" s="37"/>
      <c r="F96" s="37"/>
      <c r="G96" s="37"/>
      <c r="H96" s="37"/>
      <c r="I96" s="37"/>
      <c r="J96" s="107">
        <f>J125</f>
        <v>0</v>
      </c>
      <c r="K96" s="37"/>
      <c r="L96" s="60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U96" s="14" t="s">
        <v>91</v>
      </c>
    </row>
    <row r="97" hidden="1" s="9" customFormat="1" ht="24.96" customHeight="1">
      <c r="A97" s="9"/>
      <c r="B97" s="172"/>
      <c r="C97" s="173"/>
      <c r="D97" s="174" t="s">
        <v>92</v>
      </c>
      <c r="E97" s="175"/>
      <c r="F97" s="175"/>
      <c r="G97" s="175"/>
      <c r="H97" s="175"/>
      <c r="I97" s="175"/>
      <c r="J97" s="176">
        <f>J126</f>
        <v>0</v>
      </c>
      <c r="K97" s="173"/>
      <c r="L97" s="177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hidden="1" s="10" customFormat="1" ht="19.92" customHeight="1">
      <c r="A98" s="10"/>
      <c r="B98" s="178"/>
      <c r="C98" s="179"/>
      <c r="D98" s="180" t="s">
        <v>93</v>
      </c>
      <c r="E98" s="181"/>
      <c r="F98" s="181"/>
      <c r="G98" s="181"/>
      <c r="H98" s="181"/>
      <c r="I98" s="181"/>
      <c r="J98" s="182">
        <f>J127</f>
        <v>0</v>
      </c>
      <c r="K98" s="179"/>
      <c r="L98" s="183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hidden="1" s="10" customFormat="1" ht="19.92" customHeight="1">
      <c r="A99" s="10"/>
      <c r="B99" s="178"/>
      <c r="C99" s="179"/>
      <c r="D99" s="180" t="s">
        <v>94</v>
      </c>
      <c r="E99" s="181"/>
      <c r="F99" s="181"/>
      <c r="G99" s="181"/>
      <c r="H99" s="181"/>
      <c r="I99" s="181"/>
      <c r="J99" s="182">
        <f>J128</f>
        <v>0</v>
      </c>
      <c r="K99" s="179"/>
      <c r="L99" s="183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hidden="1" s="10" customFormat="1" ht="19.92" customHeight="1">
      <c r="A100" s="10"/>
      <c r="B100" s="178"/>
      <c r="C100" s="179"/>
      <c r="D100" s="180" t="s">
        <v>95</v>
      </c>
      <c r="E100" s="181"/>
      <c r="F100" s="181"/>
      <c r="G100" s="181"/>
      <c r="H100" s="181"/>
      <c r="I100" s="181"/>
      <c r="J100" s="182">
        <f>J138</f>
        <v>0</v>
      </c>
      <c r="K100" s="179"/>
      <c r="L100" s="183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hidden="1" s="10" customFormat="1" ht="19.92" customHeight="1">
      <c r="A101" s="10"/>
      <c r="B101" s="178"/>
      <c r="C101" s="179"/>
      <c r="D101" s="180" t="s">
        <v>96</v>
      </c>
      <c r="E101" s="181"/>
      <c r="F101" s="181"/>
      <c r="G101" s="181"/>
      <c r="H101" s="181"/>
      <c r="I101" s="181"/>
      <c r="J101" s="182">
        <f>J146</f>
        <v>0</v>
      </c>
      <c r="K101" s="179"/>
      <c r="L101" s="183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hidden="1" s="10" customFormat="1" ht="19.92" customHeight="1">
      <c r="A102" s="10"/>
      <c r="B102" s="178"/>
      <c r="C102" s="179"/>
      <c r="D102" s="180" t="s">
        <v>97</v>
      </c>
      <c r="E102" s="181"/>
      <c r="F102" s="181"/>
      <c r="G102" s="181"/>
      <c r="H102" s="181"/>
      <c r="I102" s="181"/>
      <c r="J102" s="182">
        <f>J151</f>
        <v>0</v>
      </c>
      <c r="K102" s="179"/>
      <c r="L102" s="183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hidden="1" s="10" customFormat="1" ht="19.92" customHeight="1">
      <c r="A103" s="10"/>
      <c r="B103" s="178"/>
      <c r="C103" s="179"/>
      <c r="D103" s="180" t="s">
        <v>98</v>
      </c>
      <c r="E103" s="181"/>
      <c r="F103" s="181"/>
      <c r="G103" s="181"/>
      <c r="H103" s="181"/>
      <c r="I103" s="181"/>
      <c r="J103" s="182">
        <f>J159</f>
        <v>0</v>
      </c>
      <c r="K103" s="179"/>
      <c r="L103" s="183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hidden="1" s="10" customFormat="1" ht="19.92" customHeight="1">
      <c r="A104" s="10"/>
      <c r="B104" s="178"/>
      <c r="C104" s="179"/>
      <c r="D104" s="180" t="s">
        <v>99</v>
      </c>
      <c r="E104" s="181"/>
      <c r="F104" s="181"/>
      <c r="G104" s="181"/>
      <c r="H104" s="181"/>
      <c r="I104" s="181"/>
      <c r="J104" s="182">
        <f>J165</f>
        <v>0</v>
      </c>
      <c r="K104" s="179"/>
      <c r="L104" s="183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hidden="1" s="10" customFormat="1" ht="19.92" customHeight="1">
      <c r="A105" s="10"/>
      <c r="B105" s="178"/>
      <c r="C105" s="179"/>
      <c r="D105" s="180" t="s">
        <v>100</v>
      </c>
      <c r="E105" s="181"/>
      <c r="F105" s="181"/>
      <c r="G105" s="181"/>
      <c r="H105" s="181"/>
      <c r="I105" s="181"/>
      <c r="J105" s="182">
        <f>J198</f>
        <v>0</v>
      </c>
      <c r="K105" s="179"/>
      <c r="L105" s="183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</row>
    <row r="106" hidden="1" s="2" customFormat="1" ht="21.84" customHeight="1">
      <c r="A106" s="35"/>
      <c r="B106" s="36"/>
      <c r="C106" s="37"/>
      <c r="D106" s="37"/>
      <c r="E106" s="37"/>
      <c r="F106" s="37"/>
      <c r="G106" s="37"/>
      <c r="H106" s="37"/>
      <c r="I106" s="37"/>
      <c r="J106" s="37"/>
      <c r="K106" s="37"/>
      <c r="L106" s="60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</row>
    <row r="107" hidden="1" s="2" customFormat="1" ht="6.96" customHeight="1">
      <c r="A107" s="35"/>
      <c r="B107" s="63"/>
      <c r="C107" s="64"/>
      <c r="D107" s="64"/>
      <c r="E107" s="64"/>
      <c r="F107" s="64"/>
      <c r="G107" s="64"/>
      <c r="H107" s="64"/>
      <c r="I107" s="64"/>
      <c r="J107" s="64"/>
      <c r="K107" s="64"/>
      <c r="L107" s="60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</row>
    <row r="108" hidden="1"/>
    <row r="109" hidden="1"/>
    <row r="110" hidden="1"/>
    <row r="111" s="2" customFormat="1" ht="6.96" customHeight="1">
      <c r="A111" s="35"/>
      <c r="B111" s="65"/>
      <c r="C111" s="66"/>
      <c r="D111" s="66"/>
      <c r="E111" s="66"/>
      <c r="F111" s="66"/>
      <c r="G111" s="66"/>
      <c r="H111" s="66"/>
      <c r="I111" s="66"/>
      <c r="J111" s="66"/>
      <c r="K111" s="66"/>
      <c r="L111" s="60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</row>
    <row r="112" s="2" customFormat="1" ht="24.96" customHeight="1">
      <c r="A112" s="35"/>
      <c r="B112" s="36"/>
      <c r="C112" s="20" t="s">
        <v>101</v>
      </c>
      <c r="D112" s="37"/>
      <c r="E112" s="37"/>
      <c r="F112" s="37"/>
      <c r="G112" s="37"/>
      <c r="H112" s="37"/>
      <c r="I112" s="37"/>
      <c r="J112" s="37"/>
      <c r="K112" s="37"/>
      <c r="L112" s="60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</row>
    <row r="113" s="2" customFormat="1" ht="6.96" customHeight="1">
      <c r="A113" s="35"/>
      <c r="B113" s="36"/>
      <c r="C113" s="37"/>
      <c r="D113" s="37"/>
      <c r="E113" s="37"/>
      <c r="F113" s="37"/>
      <c r="G113" s="37"/>
      <c r="H113" s="37"/>
      <c r="I113" s="37"/>
      <c r="J113" s="37"/>
      <c r="K113" s="37"/>
      <c r="L113" s="60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</row>
    <row r="114" s="2" customFormat="1" ht="12" customHeight="1">
      <c r="A114" s="35"/>
      <c r="B114" s="36"/>
      <c r="C114" s="29" t="s">
        <v>16</v>
      </c>
      <c r="D114" s="37"/>
      <c r="E114" s="37"/>
      <c r="F114" s="37"/>
      <c r="G114" s="37"/>
      <c r="H114" s="37"/>
      <c r="I114" s="37"/>
      <c r="J114" s="37"/>
      <c r="K114" s="37"/>
      <c r="L114" s="60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</row>
    <row r="115" s="2" customFormat="1" ht="16.5" customHeight="1">
      <c r="A115" s="35"/>
      <c r="B115" s="36"/>
      <c r="C115" s="37"/>
      <c r="D115" s="37"/>
      <c r="E115" s="167" t="str">
        <f>E7</f>
        <v>Rekonstrukce osvětlení kinosálu Kroměříž</v>
      </c>
      <c r="F115" s="29"/>
      <c r="G115" s="29"/>
      <c r="H115" s="29"/>
      <c r="I115" s="37"/>
      <c r="J115" s="37"/>
      <c r="K115" s="37"/>
      <c r="L115" s="60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</row>
    <row r="116" s="2" customFormat="1" ht="12" customHeight="1">
      <c r="A116" s="35"/>
      <c r="B116" s="36"/>
      <c r="C116" s="29" t="s">
        <v>85</v>
      </c>
      <c r="D116" s="37"/>
      <c r="E116" s="37"/>
      <c r="F116" s="37"/>
      <c r="G116" s="37"/>
      <c r="H116" s="37"/>
      <c r="I116" s="37"/>
      <c r="J116" s="37"/>
      <c r="K116" s="37"/>
      <c r="L116" s="60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</row>
    <row r="117" s="2" customFormat="1" ht="16.5" customHeight="1">
      <c r="A117" s="35"/>
      <c r="B117" s="36"/>
      <c r="C117" s="37"/>
      <c r="D117" s="37"/>
      <c r="E117" s="73" t="str">
        <f>E9</f>
        <v>D.1.4.1 - SILNOPROUDÁ ELE...</v>
      </c>
      <c r="F117" s="37"/>
      <c r="G117" s="37"/>
      <c r="H117" s="37"/>
      <c r="I117" s="37"/>
      <c r="J117" s="37"/>
      <c r="K117" s="37"/>
      <c r="L117" s="60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</row>
    <row r="118" s="2" customFormat="1" ht="6.96" customHeight="1">
      <c r="A118" s="35"/>
      <c r="B118" s="36"/>
      <c r="C118" s="37"/>
      <c r="D118" s="37"/>
      <c r="E118" s="37"/>
      <c r="F118" s="37"/>
      <c r="G118" s="37"/>
      <c r="H118" s="37"/>
      <c r="I118" s="37"/>
      <c r="J118" s="37"/>
      <c r="K118" s="37"/>
      <c r="L118" s="60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</row>
    <row r="119" s="2" customFormat="1" ht="12" customHeight="1">
      <c r="A119" s="35"/>
      <c r="B119" s="36"/>
      <c r="C119" s="29" t="s">
        <v>20</v>
      </c>
      <c r="D119" s="37"/>
      <c r="E119" s="37"/>
      <c r="F119" s="24" t="str">
        <f>F12</f>
        <v xml:space="preserve"> </v>
      </c>
      <c r="G119" s="37"/>
      <c r="H119" s="37"/>
      <c r="I119" s="29" t="s">
        <v>22</v>
      </c>
      <c r="J119" s="76" t="str">
        <f>IF(J12="","",J12)</f>
        <v>24. 3. 2025</v>
      </c>
      <c r="K119" s="37"/>
      <c r="L119" s="60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</row>
    <row r="120" s="2" customFormat="1" ht="6.96" customHeight="1">
      <c r="A120" s="35"/>
      <c r="B120" s="36"/>
      <c r="C120" s="37"/>
      <c r="D120" s="37"/>
      <c r="E120" s="37"/>
      <c r="F120" s="37"/>
      <c r="G120" s="37"/>
      <c r="H120" s="37"/>
      <c r="I120" s="37"/>
      <c r="J120" s="37"/>
      <c r="K120" s="37"/>
      <c r="L120" s="60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</row>
    <row r="121" s="2" customFormat="1" ht="15.15" customHeight="1">
      <c r="A121" s="35"/>
      <c r="B121" s="36"/>
      <c r="C121" s="29" t="s">
        <v>24</v>
      </c>
      <c r="D121" s="37"/>
      <c r="E121" s="37"/>
      <c r="F121" s="24" t="str">
        <f>E15</f>
        <v xml:space="preserve"> </v>
      </c>
      <c r="G121" s="37"/>
      <c r="H121" s="37"/>
      <c r="I121" s="29" t="s">
        <v>29</v>
      </c>
      <c r="J121" s="33" t="str">
        <f>E21</f>
        <v xml:space="preserve"> </v>
      </c>
      <c r="K121" s="37"/>
      <c r="L121" s="60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</row>
    <row r="122" s="2" customFormat="1" ht="15.15" customHeight="1">
      <c r="A122" s="35"/>
      <c r="B122" s="36"/>
      <c r="C122" s="29" t="s">
        <v>27</v>
      </c>
      <c r="D122" s="37"/>
      <c r="E122" s="37"/>
      <c r="F122" s="24" t="str">
        <f>IF(E18="","",E18)</f>
        <v>Vyplň údaj</v>
      </c>
      <c r="G122" s="37"/>
      <c r="H122" s="37"/>
      <c r="I122" s="29" t="s">
        <v>31</v>
      </c>
      <c r="J122" s="33" t="str">
        <f>E24</f>
        <v xml:space="preserve"> </v>
      </c>
      <c r="K122" s="37"/>
      <c r="L122" s="60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</row>
    <row r="123" s="2" customFormat="1" ht="10.32" customHeight="1">
      <c r="A123" s="35"/>
      <c r="B123" s="36"/>
      <c r="C123" s="37"/>
      <c r="D123" s="37"/>
      <c r="E123" s="37"/>
      <c r="F123" s="37"/>
      <c r="G123" s="37"/>
      <c r="H123" s="37"/>
      <c r="I123" s="37"/>
      <c r="J123" s="37"/>
      <c r="K123" s="37"/>
      <c r="L123" s="60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</row>
    <row r="124" s="11" customFormat="1" ht="29.28" customHeight="1">
      <c r="A124" s="184"/>
      <c r="B124" s="185"/>
      <c r="C124" s="186" t="s">
        <v>102</v>
      </c>
      <c r="D124" s="187" t="s">
        <v>58</v>
      </c>
      <c r="E124" s="187" t="s">
        <v>54</v>
      </c>
      <c r="F124" s="187" t="s">
        <v>55</v>
      </c>
      <c r="G124" s="187" t="s">
        <v>103</v>
      </c>
      <c r="H124" s="187" t="s">
        <v>104</v>
      </c>
      <c r="I124" s="187" t="s">
        <v>105</v>
      </c>
      <c r="J124" s="188" t="s">
        <v>89</v>
      </c>
      <c r="K124" s="189" t="s">
        <v>106</v>
      </c>
      <c r="L124" s="190"/>
      <c r="M124" s="97" t="s">
        <v>1</v>
      </c>
      <c r="N124" s="98" t="s">
        <v>37</v>
      </c>
      <c r="O124" s="98" t="s">
        <v>107</v>
      </c>
      <c r="P124" s="98" t="s">
        <v>108</v>
      </c>
      <c r="Q124" s="98" t="s">
        <v>109</v>
      </c>
      <c r="R124" s="98" t="s">
        <v>110</v>
      </c>
      <c r="S124" s="98" t="s">
        <v>111</v>
      </c>
      <c r="T124" s="99" t="s">
        <v>112</v>
      </c>
      <c r="U124" s="184"/>
      <c r="V124" s="184"/>
      <c r="W124" s="184"/>
      <c r="X124" s="184"/>
      <c r="Y124" s="184"/>
      <c r="Z124" s="184"/>
      <c r="AA124" s="184"/>
      <c r="AB124" s="184"/>
      <c r="AC124" s="184"/>
      <c r="AD124" s="184"/>
      <c r="AE124" s="184"/>
    </row>
    <row r="125" s="2" customFormat="1" ht="22.8" customHeight="1">
      <c r="A125" s="35"/>
      <c r="B125" s="36"/>
      <c r="C125" s="104" t="s">
        <v>113</v>
      </c>
      <c r="D125" s="37"/>
      <c r="E125" s="37"/>
      <c r="F125" s="37"/>
      <c r="G125" s="37"/>
      <c r="H125" s="37"/>
      <c r="I125" s="37"/>
      <c r="J125" s="191">
        <f>BK125</f>
        <v>0</v>
      </c>
      <c r="K125" s="37"/>
      <c r="L125" s="41"/>
      <c r="M125" s="100"/>
      <c r="N125" s="192"/>
      <c r="O125" s="101"/>
      <c r="P125" s="193">
        <f>P126</f>
        <v>0</v>
      </c>
      <c r="Q125" s="101"/>
      <c r="R125" s="193">
        <f>R126</f>
        <v>0</v>
      </c>
      <c r="S125" s="101"/>
      <c r="T125" s="194">
        <f>T126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T125" s="14" t="s">
        <v>72</v>
      </c>
      <c r="AU125" s="14" t="s">
        <v>91</v>
      </c>
      <c r="BK125" s="195">
        <f>BK126</f>
        <v>0</v>
      </c>
    </row>
    <row r="126" s="12" customFormat="1" ht="25.92" customHeight="1">
      <c r="A126" s="12"/>
      <c r="B126" s="196"/>
      <c r="C126" s="197"/>
      <c r="D126" s="198" t="s">
        <v>72</v>
      </c>
      <c r="E126" s="199" t="s">
        <v>114</v>
      </c>
      <c r="F126" s="199" t="s">
        <v>115</v>
      </c>
      <c r="G126" s="197"/>
      <c r="H126" s="197"/>
      <c r="I126" s="200"/>
      <c r="J126" s="201">
        <f>BK126</f>
        <v>0</v>
      </c>
      <c r="K126" s="197"/>
      <c r="L126" s="202"/>
      <c r="M126" s="203"/>
      <c r="N126" s="204"/>
      <c r="O126" s="204"/>
      <c r="P126" s="205">
        <f>P127+P128+P138+P146+P151+P159+P165+P198</f>
        <v>0</v>
      </c>
      <c r="Q126" s="204"/>
      <c r="R126" s="205">
        <f>R127+R128+R138+R146+R151+R159+R165+R198</f>
        <v>0</v>
      </c>
      <c r="S126" s="204"/>
      <c r="T126" s="206">
        <f>T127+T128+T138+T146+T151+T159+T165+T198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07" t="s">
        <v>83</v>
      </c>
      <c r="AT126" s="208" t="s">
        <v>72</v>
      </c>
      <c r="AU126" s="208" t="s">
        <v>73</v>
      </c>
      <c r="AY126" s="207" t="s">
        <v>116</v>
      </c>
      <c r="BK126" s="209">
        <f>BK127+BK128+BK138+BK146+BK151+BK159+BK165+BK198</f>
        <v>0</v>
      </c>
    </row>
    <row r="127" s="12" customFormat="1" ht="22.8" customHeight="1">
      <c r="A127" s="12"/>
      <c r="B127" s="196"/>
      <c r="C127" s="197"/>
      <c r="D127" s="198" t="s">
        <v>72</v>
      </c>
      <c r="E127" s="210" t="s">
        <v>117</v>
      </c>
      <c r="F127" s="210" t="s">
        <v>118</v>
      </c>
      <c r="G127" s="197"/>
      <c r="H127" s="197"/>
      <c r="I127" s="200"/>
      <c r="J127" s="211">
        <f>BK127</f>
        <v>0</v>
      </c>
      <c r="K127" s="197"/>
      <c r="L127" s="202"/>
      <c r="M127" s="203"/>
      <c r="N127" s="204"/>
      <c r="O127" s="204"/>
      <c r="P127" s="205">
        <v>0</v>
      </c>
      <c r="Q127" s="204"/>
      <c r="R127" s="205">
        <v>0</v>
      </c>
      <c r="S127" s="204"/>
      <c r="T127" s="206">
        <v>0</v>
      </c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R127" s="207" t="s">
        <v>83</v>
      </c>
      <c r="AT127" s="208" t="s">
        <v>72</v>
      </c>
      <c r="AU127" s="208" t="s">
        <v>81</v>
      </c>
      <c r="AY127" s="207" t="s">
        <v>116</v>
      </c>
      <c r="BK127" s="209">
        <v>0</v>
      </c>
    </row>
    <row r="128" s="12" customFormat="1" ht="22.8" customHeight="1">
      <c r="A128" s="12"/>
      <c r="B128" s="196"/>
      <c r="C128" s="197"/>
      <c r="D128" s="198" t="s">
        <v>72</v>
      </c>
      <c r="E128" s="210" t="s">
        <v>119</v>
      </c>
      <c r="F128" s="210" t="s">
        <v>120</v>
      </c>
      <c r="G128" s="197"/>
      <c r="H128" s="197"/>
      <c r="I128" s="200"/>
      <c r="J128" s="211">
        <f>BK128</f>
        <v>0</v>
      </c>
      <c r="K128" s="197"/>
      <c r="L128" s="202"/>
      <c r="M128" s="203"/>
      <c r="N128" s="204"/>
      <c r="O128" s="204"/>
      <c r="P128" s="205">
        <f>SUM(P129:P137)</f>
        <v>0</v>
      </c>
      <c r="Q128" s="204"/>
      <c r="R128" s="205">
        <f>SUM(R129:R137)</f>
        <v>0</v>
      </c>
      <c r="S128" s="204"/>
      <c r="T128" s="206">
        <f>SUM(T129:T137)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07" t="s">
        <v>81</v>
      </c>
      <c r="AT128" s="208" t="s">
        <v>72</v>
      </c>
      <c r="AU128" s="208" t="s">
        <v>81</v>
      </c>
      <c r="AY128" s="207" t="s">
        <v>116</v>
      </c>
      <c r="BK128" s="209">
        <f>SUM(BK129:BK137)</f>
        <v>0</v>
      </c>
    </row>
    <row r="129" s="2" customFormat="1" ht="44.25" customHeight="1">
      <c r="A129" s="35"/>
      <c r="B129" s="36"/>
      <c r="C129" s="212" t="s">
        <v>81</v>
      </c>
      <c r="D129" s="212" t="s">
        <v>121</v>
      </c>
      <c r="E129" s="213" t="s">
        <v>122</v>
      </c>
      <c r="F129" s="214" t="s">
        <v>123</v>
      </c>
      <c r="G129" s="215" t="s">
        <v>124</v>
      </c>
      <c r="H129" s="216">
        <v>1</v>
      </c>
      <c r="I129" s="217"/>
      <c r="J129" s="218">
        <f>ROUND(I129*H129,2)</f>
        <v>0</v>
      </c>
      <c r="K129" s="219"/>
      <c r="L129" s="41"/>
      <c r="M129" s="220" t="s">
        <v>1</v>
      </c>
      <c r="N129" s="221" t="s">
        <v>38</v>
      </c>
      <c r="O129" s="88"/>
      <c r="P129" s="222">
        <f>O129*H129</f>
        <v>0</v>
      </c>
      <c r="Q129" s="222">
        <v>0</v>
      </c>
      <c r="R129" s="222">
        <f>Q129*H129</f>
        <v>0</v>
      </c>
      <c r="S129" s="222">
        <v>0</v>
      </c>
      <c r="T129" s="22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24" t="s">
        <v>125</v>
      </c>
      <c r="AT129" s="224" t="s">
        <v>121</v>
      </c>
      <c r="AU129" s="224" t="s">
        <v>83</v>
      </c>
      <c r="AY129" s="14" t="s">
        <v>116</v>
      </c>
      <c r="BE129" s="225">
        <f>IF(N129="základní",J129,0)</f>
        <v>0</v>
      </c>
      <c r="BF129" s="225">
        <f>IF(N129="snížená",J129,0)</f>
        <v>0</v>
      </c>
      <c r="BG129" s="225">
        <f>IF(N129="zákl. přenesená",J129,0)</f>
        <v>0</v>
      </c>
      <c r="BH129" s="225">
        <f>IF(N129="sníž. přenesená",J129,0)</f>
        <v>0</v>
      </c>
      <c r="BI129" s="225">
        <f>IF(N129="nulová",J129,0)</f>
        <v>0</v>
      </c>
      <c r="BJ129" s="14" t="s">
        <v>81</v>
      </c>
      <c r="BK129" s="225">
        <f>ROUND(I129*H129,2)</f>
        <v>0</v>
      </c>
      <c r="BL129" s="14" t="s">
        <v>125</v>
      </c>
      <c r="BM129" s="224" t="s">
        <v>126</v>
      </c>
    </row>
    <row r="130" s="2" customFormat="1" ht="24.15" customHeight="1">
      <c r="A130" s="35"/>
      <c r="B130" s="36"/>
      <c r="C130" s="212" t="s">
        <v>83</v>
      </c>
      <c r="D130" s="212" t="s">
        <v>121</v>
      </c>
      <c r="E130" s="213" t="s">
        <v>127</v>
      </c>
      <c r="F130" s="214" t="s">
        <v>128</v>
      </c>
      <c r="G130" s="215" t="s">
        <v>129</v>
      </c>
      <c r="H130" s="216">
        <v>1</v>
      </c>
      <c r="I130" s="217"/>
      <c r="J130" s="218">
        <f>ROUND(I130*H130,2)</f>
        <v>0</v>
      </c>
      <c r="K130" s="219"/>
      <c r="L130" s="41"/>
      <c r="M130" s="220" t="s">
        <v>1</v>
      </c>
      <c r="N130" s="221" t="s">
        <v>38</v>
      </c>
      <c r="O130" s="88"/>
      <c r="P130" s="222">
        <f>O130*H130</f>
        <v>0</v>
      </c>
      <c r="Q130" s="222">
        <v>0</v>
      </c>
      <c r="R130" s="222">
        <f>Q130*H130</f>
        <v>0</v>
      </c>
      <c r="S130" s="222">
        <v>0</v>
      </c>
      <c r="T130" s="22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24" t="s">
        <v>125</v>
      </c>
      <c r="AT130" s="224" t="s">
        <v>121</v>
      </c>
      <c r="AU130" s="224" t="s">
        <v>83</v>
      </c>
      <c r="AY130" s="14" t="s">
        <v>116</v>
      </c>
      <c r="BE130" s="225">
        <f>IF(N130="základní",J130,0)</f>
        <v>0</v>
      </c>
      <c r="BF130" s="225">
        <f>IF(N130="snížená",J130,0)</f>
        <v>0</v>
      </c>
      <c r="BG130" s="225">
        <f>IF(N130="zákl. přenesená",J130,0)</f>
        <v>0</v>
      </c>
      <c r="BH130" s="225">
        <f>IF(N130="sníž. přenesená",J130,0)</f>
        <v>0</v>
      </c>
      <c r="BI130" s="225">
        <f>IF(N130="nulová",J130,0)</f>
        <v>0</v>
      </c>
      <c r="BJ130" s="14" t="s">
        <v>81</v>
      </c>
      <c r="BK130" s="225">
        <f>ROUND(I130*H130,2)</f>
        <v>0</v>
      </c>
      <c r="BL130" s="14" t="s">
        <v>125</v>
      </c>
      <c r="BM130" s="224" t="s">
        <v>130</v>
      </c>
    </row>
    <row r="131" s="2" customFormat="1" ht="24.15" customHeight="1">
      <c r="A131" s="35"/>
      <c r="B131" s="36"/>
      <c r="C131" s="212" t="s">
        <v>131</v>
      </c>
      <c r="D131" s="212" t="s">
        <v>121</v>
      </c>
      <c r="E131" s="213" t="s">
        <v>132</v>
      </c>
      <c r="F131" s="214" t="s">
        <v>133</v>
      </c>
      <c r="G131" s="215" t="s">
        <v>134</v>
      </c>
      <c r="H131" s="216">
        <v>1</v>
      </c>
      <c r="I131" s="217"/>
      <c r="J131" s="218">
        <f>ROUND(I131*H131,2)</f>
        <v>0</v>
      </c>
      <c r="K131" s="219"/>
      <c r="L131" s="41"/>
      <c r="M131" s="220" t="s">
        <v>1</v>
      </c>
      <c r="N131" s="221" t="s">
        <v>38</v>
      </c>
      <c r="O131" s="88"/>
      <c r="P131" s="222">
        <f>O131*H131</f>
        <v>0</v>
      </c>
      <c r="Q131" s="222">
        <v>0</v>
      </c>
      <c r="R131" s="222">
        <f>Q131*H131</f>
        <v>0</v>
      </c>
      <c r="S131" s="222">
        <v>0</v>
      </c>
      <c r="T131" s="22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24" t="s">
        <v>125</v>
      </c>
      <c r="AT131" s="224" t="s">
        <v>121</v>
      </c>
      <c r="AU131" s="224" t="s">
        <v>83</v>
      </c>
      <c r="AY131" s="14" t="s">
        <v>116</v>
      </c>
      <c r="BE131" s="225">
        <f>IF(N131="základní",J131,0)</f>
        <v>0</v>
      </c>
      <c r="BF131" s="225">
        <f>IF(N131="snížená",J131,0)</f>
        <v>0</v>
      </c>
      <c r="BG131" s="225">
        <f>IF(N131="zákl. přenesená",J131,0)</f>
        <v>0</v>
      </c>
      <c r="BH131" s="225">
        <f>IF(N131="sníž. přenesená",J131,0)</f>
        <v>0</v>
      </c>
      <c r="BI131" s="225">
        <f>IF(N131="nulová",J131,0)</f>
        <v>0</v>
      </c>
      <c r="BJ131" s="14" t="s">
        <v>81</v>
      </c>
      <c r="BK131" s="225">
        <f>ROUND(I131*H131,2)</f>
        <v>0</v>
      </c>
      <c r="BL131" s="14" t="s">
        <v>125</v>
      </c>
      <c r="BM131" s="224" t="s">
        <v>135</v>
      </c>
    </row>
    <row r="132" s="2" customFormat="1">
      <c r="A132" s="35"/>
      <c r="B132" s="36"/>
      <c r="C132" s="37"/>
      <c r="D132" s="226" t="s">
        <v>136</v>
      </c>
      <c r="E132" s="37"/>
      <c r="F132" s="227" t="s">
        <v>137</v>
      </c>
      <c r="G132" s="37"/>
      <c r="H132" s="37"/>
      <c r="I132" s="228"/>
      <c r="J132" s="37"/>
      <c r="K132" s="37"/>
      <c r="L132" s="41"/>
      <c r="M132" s="229"/>
      <c r="N132" s="230"/>
      <c r="O132" s="88"/>
      <c r="P132" s="88"/>
      <c r="Q132" s="88"/>
      <c r="R132" s="88"/>
      <c r="S132" s="88"/>
      <c r="T132" s="89"/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T132" s="14" t="s">
        <v>136</v>
      </c>
      <c r="AU132" s="14" t="s">
        <v>83</v>
      </c>
    </row>
    <row r="133" s="2" customFormat="1" ht="16.5" customHeight="1">
      <c r="A133" s="35"/>
      <c r="B133" s="36"/>
      <c r="C133" s="212" t="s">
        <v>125</v>
      </c>
      <c r="D133" s="212" t="s">
        <v>121</v>
      </c>
      <c r="E133" s="213" t="s">
        <v>138</v>
      </c>
      <c r="F133" s="214" t="s">
        <v>139</v>
      </c>
      <c r="G133" s="215" t="s">
        <v>134</v>
      </c>
      <c r="H133" s="216">
        <v>1</v>
      </c>
      <c r="I133" s="217"/>
      <c r="J133" s="218">
        <f>ROUND(I133*H133,2)</f>
        <v>0</v>
      </c>
      <c r="K133" s="219"/>
      <c r="L133" s="41"/>
      <c r="M133" s="220" t="s">
        <v>1</v>
      </c>
      <c r="N133" s="221" t="s">
        <v>38</v>
      </c>
      <c r="O133" s="88"/>
      <c r="P133" s="222">
        <f>O133*H133</f>
        <v>0</v>
      </c>
      <c r="Q133" s="222">
        <v>0</v>
      </c>
      <c r="R133" s="222">
        <f>Q133*H133</f>
        <v>0</v>
      </c>
      <c r="S133" s="222">
        <v>0</v>
      </c>
      <c r="T133" s="22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24" t="s">
        <v>125</v>
      </c>
      <c r="AT133" s="224" t="s">
        <v>121</v>
      </c>
      <c r="AU133" s="224" t="s">
        <v>83</v>
      </c>
      <c r="AY133" s="14" t="s">
        <v>116</v>
      </c>
      <c r="BE133" s="225">
        <f>IF(N133="základní",J133,0)</f>
        <v>0</v>
      </c>
      <c r="BF133" s="225">
        <f>IF(N133="snížená",J133,0)</f>
        <v>0</v>
      </c>
      <c r="BG133" s="225">
        <f>IF(N133="zákl. přenesená",J133,0)</f>
        <v>0</v>
      </c>
      <c r="BH133" s="225">
        <f>IF(N133="sníž. přenesená",J133,0)</f>
        <v>0</v>
      </c>
      <c r="BI133" s="225">
        <f>IF(N133="nulová",J133,0)</f>
        <v>0</v>
      </c>
      <c r="BJ133" s="14" t="s">
        <v>81</v>
      </c>
      <c r="BK133" s="225">
        <f>ROUND(I133*H133,2)</f>
        <v>0</v>
      </c>
      <c r="BL133" s="14" t="s">
        <v>125</v>
      </c>
      <c r="BM133" s="224" t="s">
        <v>140</v>
      </c>
    </row>
    <row r="134" s="2" customFormat="1" ht="16.5" customHeight="1">
      <c r="A134" s="35"/>
      <c r="B134" s="36"/>
      <c r="C134" s="212" t="s">
        <v>141</v>
      </c>
      <c r="D134" s="212" t="s">
        <v>121</v>
      </c>
      <c r="E134" s="213" t="s">
        <v>142</v>
      </c>
      <c r="F134" s="214" t="s">
        <v>143</v>
      </c>
      <c r="G134" s="215" t="s">
        <v>134</v>
      </c>
      <c r="H134" s="216">
        <v>1</v>
      </c>
      <c r="I134" s="217"/>
      <c r="J134" s="218">
        <f>ROUND(I134*H134,2)</f>
        <v>0</v>
      </c>
      <c r="K134" s="219"/>
      <c r="L134" s="41"/>
      <c r="M134" s="220" t="s">
        <v>1</v>
      </c>
      <c r="N134" s="221" t="s">
        <v>38</v>
      </c>
      <c r="O134" s="88"/>
      <c r="P134" s="222">
        <f>O134*H134</f>
        <v>0</v>
      </c>
      <c r="Q134" s="222">
        <v>0</v>
      </c>
      <c r="R134" s="222">
        <f>Q134*H134</f>
        <v>0</v>
      </c>
      <c r="S134" s="222">
        <v>0</v>
      </c>
      <c r="T134" s="22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24" t="s">
        <v>125</v>
      </c>
      <c r="AT134" s="224" t="s">
        <v>121</v>
      </c>
      <c r="AU134" s="224" t="s">
        <v>83</v>
      </c>
      <c r="AY134" s="14" t="s">
        <v>116</v>
      </c>
      <c r="BE134" s="225">
        <f>IF(N134="základní",J134,0)</f>
        <v>0</v>
      </c>
      <c r="BF134" s="225">
        <f>IF(N134="snížená",J134,0)</f>
        <v>0</v>
      </c>
      <c r="BG134" s="225">
        <f>IF(N134="zákl. přenesená",J134,0)</f>
        <v>0</v>
      </c>
      <c r="BH134" s="225">
        <f>IF(N134="sníž. přenesená",J134,0)</f>
        <v>0</v>
      </c>
      <c r="BI134" s="225">
        <f>IF(N134="nulová",J134,0)</f>
        <v>0</v>
      </c>
      <c r="BJ134" s="14" t="s">
        <v>81</v>
      </c>
      <c r="BK134" s="225">
        <f>ROUND(I134*H134,2)</f>
        <v>0</v>
      </c>
      <c r="BL134" s="14" t="s">
        <v>125</v>
      </c>
      <c r="BM134" s="224" t="s">
        <v>144</v>
      </c>
    </row>
    <row r="135" s="2" customFormat="1" ht="16.5" customHeight="1">
      <c r="A135" s="35"/>
      <c r="B135" s="36"/>
      <c r="C135" s="212" t="s">
        <v>145</v>
      </c>
      <c r="D135" s="212" t="s">
        <v>121</v>
      </c>
      <c r="E135" s="213" t="s">
        <v>146</v>
      </c>
      <c r="F135" s="214" t="s">
        <v>147</v>
      </c>
      <c r="G135" s="215" t="s">
        <v>134</v>
      </c>
      <c r="H135" s="216">
        <v>1</v>
      </c>
      <c r="I135" s="217"/>
      <c r="J135" s="218">
        <f>ROUND(I135*H135,2)</f>
        <v>0</v>
      </c>
      <c r="K135" s="219"/>
      <c r="L135" s="41"/>
      <c r="M135" s="220" t="s">
        <v>1</v>
      </c>
      <c r="N135" s="221" t="s">
        <v>38</v>
      </c>
      <c r="O135" s="88"/>
      <c r="P135" s="222">
        <f>O135*H135</f>
        <v>0</v>
      </c>
      <c r="Q135" s="222">
        <v>0</v>
      </c>
      <c r="R135" s="222">
        <f>Q135*H135</f>
        <v>0</v>
      </c>
      <c r="S135" s="222">
        <v>0</v>
      </c>
      <c r="T135" s="22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24" t="s">
        <v>125</v>
      </c>
      <c r="AT135" s="224" t="s">
        <v>121</v>
      </c>
      <c r="AU135" s="224" t="s">
        <v>83</v>
      </c>
      <c r="AY135" s="14" t="s">
        <v>116</v>
      </c>
      <c r="BE135" s="225">
        <f>IF(N135="základní",J135,0)</f>
        <v>0</v>
      </c>
      <c r="BF135" s="225">
        <f>IF(N135="snížená",J135,0)</f>
        <v>0</v>
      </c>
      <c r="BG135" s="225">
        <f>IF(N135="zákl. přenesená",J135,0)</f>
        <v>0</v>
      </c>
      <c r="BH135" s="225">
        <f>IF(N135="sníž. přenesená",J135,0)</f>
        <v>0</v>
      </c>
      <c r="BI135" s="225">
        <f>IF(N135="nulová",J135,0)</f>
        <v>0</v>
      </c>
      <c r="BJ135" s="14" t="s">
        <v>81</v>
      </c>
      <c r="BK135" s="225">
        <f>ROUND(I135*H135,2)</f>
        <v>0</v>
      </c>
      <c r="BL135" s="14" t="s">
        <v>125</v>
      </c>
      <c r="BM135" s="224" t="s">
        <v>148</v>
      </c>
    </row>
    <row r="136" s="2" customFormat="1" ht="16.5" customHeight="1">
      <c r="A136" s="35"/>
      <c r="B136" s="36"/>
      <c r="C136" s="212" t="s">
        <v>149</v>
      </c>
      <c r="D136" s="212" t="s">
        <v>121</v>
      </c>
      <c r="E136" s="213" t="s">
        <v>150</v>
      </c>
      <c r="F136" s="214" t="s">
        <v>151</v>
      </c>
      <c r="G136" s="215" t="s">
        <v>134</v>
      </c>
      <c r="H136" s="216">
        <v>1</v>
      </c>
      <c r="I136" s="217"/>
      <c r="J136" s="218">
        <f>ROUND(I136*H136,2)</f>
        <v>0</v>
      </c>
      <c r="K136" s="219"/>
      <c r="L136" s="41"/>
      <c r="M136" s="220" t="s">
        <v>1</v>
      </c>
      <c r="N136" s="221" t="s">
        <v>38</v>
      </c>
      <c r="O136" s="88"/>
      <c r="P136" s="222">
        <f>O136*H136</f>
        <v>0</v>
      </c>
      <c r="Q136" s="222">
        <v>0</v>
      </c>
      <c r="R136" s="222">
        <f>Q136*H136</f>
        <v>0</v>
      </c>
      <c r="S136" s="222">
        <v>0</v>
      </c>
      <c r="T136" s="22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24" t="s">
        <v>125</v>
      </c>
      <c r="AT136" s="224" t="s">
        <v>121</v>
      </c>
      <c r="AU136" s="224" t="s">
        <v>83</v>
      </c>
      <c r="AY136" s="14" t="s">
        <v>116</v>
      </c>
      <c r="BE136" s="225">
        <f>IF(N136="základní",J136,0)</f>
        <v>0</v>
      </c>
      <c r="BF136" s="225">
        <f>IF(N136="snížená",J136,0)</f>
        <v>0</v>
      </c>
      <c r="BG136" s="225">
        <f>IF(N136="zákl. přenesená",J136,0)</f>
        <v>0</v>
      </c>
      <c r="BH136" s="225">
        <f>IF(N136="sníž. přenesená",J136,0)</f>
        <v>0</v>
      </c>
      <c r="BI136" s="225">
        <f>IF(N136="nulová",J136,0)</f>
        <v>0</v>
      </c>
      <c r="BJ136" s="14" t="s">
        <v>81</v>
      </c>
      <c r="BK136" s="225">
        <f>ROUND(I136*H136,2)</f>
        <v>0</v>
      </c>
      <c r="BL136" s="14" t="s">
        <v>125</v>
      </c>
      <c r="BM136" s="224" t="s">
        <v>152</v>
      </c>
    </row>
    <row r="137" s="2" customFormat="1" ht="24.15" customHeight="1">
      <c r="A137" s="35"/>
      <c r="B137" s="36"/>
      <c r="C137" s="212" t="s">
        <v>153</v>
      </c>
      <c r="D137" s="212" t="s">
        <v>121</v>
      </c>
      <c r="E137" s="213" t="s">
        <v>154</v>
      </c>
      <c r="F137" s="214" t="s">
        <v>155</v>
      </c>
      <c r="G137" s="215" t="s">
        <v>134</v>
      </c>
      <c r="H137" s="216">
        <v>2</v>
      </c>
      <c r="I137" s="217"/>
      <c r="J137" s="218">
        <f>ROUND(I137*H137,2)</f>
        <v>0</v>
      </c>
      <c r="K137" s="219"/>
      <c r="L137" s="41"/>
      <c r="M137" s="220" t="s">
        <v>1</v>
      </c>
      <c r="N137" s="221" t="s">
        <v>38</v>
      </c>
      <c r="O137" s="88"/>
      <c r="P137" s="222">
        <f>O137*H137</f>
        <v>0</v>
      </c>
      <c r="Q137" s="222">
        <v>0</v>
      </c>
      <c r="R137" s="222">
        <f>Q137*H137</f>
        <v>0</v>
      </c>
      <c r="S137" s="222">
        <v>0</v>
      </c>
      <c r="T137" s="22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24" t="s">
        <v>125</v>
      </c>
      <c r="AT137" s="224" t="s">
        <v>121</v>
      </c>
      <c r="AU137" s="224" t="s">
        <v>83</v>
      </c>
      <c r="AY137" s="14" t="s">
        <v>116</v>
      </c>
      <c r="BE137" s="225">
        <f>IF(N137="základní",J137,0)</f>
        <v>0</v>
      </c>
      <c r="BF137" s="225">
        <f>IF(N137="snížená",J137,0)</f>
        <v>0</v>
      </c>
      <c r="BG137" s="225">
        <f>IF(N137="zákl. přenesená",J137,0)</f>
        <v>0</v>
      </c>
      <c r="BH137" s="225">
        <f>IF(N137="sníž. přenesená",J137,0)</f>
        <v>0</v>
      </c>
      <c r="BI137" s="225">
        <f>IF(N137="nulová",J137,0)</f>
        <v>0</v>
      </c>
      <c r="BJ137" s="14" t="s">
        <v>81</v>
      </c>
      <c r="BK137" s="225">
        <f>ROUND(I137*H137,2)</f>
        <v>0</v>
      </c>
      <c r="BL137" s="14" t="s">
        <v>125</v>
      </c>
      <c r="BM137" s="224" t="s">
        <v>156</v>
      </c>
    </row>
    <row r="138" s="12" customFormat="1" ht="22.8" customHeight="1">
      <c r="A138" s="12"/>
      <c r="B138" s="196"/>
      <c r="C138" s="197"/>
      <c r="D138" s="198" t="s">
        <v>72</v>
      </c>
      <c r="E138" s="210" t="s">
        <v>157</v>
      </c>
      <c r="F138" s="210" t="s">
        <v>158</v>
      </c>
      <c r="G138" s="197"/>
      <c r="H138" s="197"/>
      <c r="I138" s="200"/>
      <c r="J138" s="211">
        <f>BK138</f>
        <v>0</v>
      </c>
      <c r="K138" s="197"/>
      <c r="L138" s="202"/>
      <c r="M138" s="203"/>
      <c r="N138" s="204"/>
      <c r="O138" s="204"/>
      <c r="P138" s="205">
        <f>SUM(P139:P145)</f>
        <v>0</v>
      </c>
      <c r="Q138" s="204"/>
      <c r="R138" s="205">
        <f>SUM(R139:R145)</f>
        <v>0</v>
      </c>
      <c r="S138" s="204"/>
      <c r="T138" s="206">
        <f>SUM(T139:T145)</f>
        <v>0</v>
      </c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R138" s="207" t="s">
        <v>81</v>
      </c>
      <c r="AT138" s="208" t="s">
        <v>72</v>
      </c>
      <c r="AU138" s="208" t="s">
        <v>81</v>
      </c>
      <c r="AY138" s="207" t="s">
        <v>116</v>
      </c>
      <c r="BK138" s="209">
        <f>SUM(BK139:BK145)</f>
        <v>0</v>
      </c>
    </row>
    <row r="139" s="2" customFormat="1" ht="37.8" customHeight="1">
      <c r="A139" s="35"/>
      <c r="B139" s="36"/>
      <c r="C139" s="212" t="s">
        <v>159</v>
      </c>
      <c r="D139" s="212" t="s">
        <v>121</v>
      </c>
      <c r="E139" s="213" t="s">
        <v>160</v>
      </c>
      <c r="F139" s="214" t="s">
        <v>161</v>
      </c>
      <c r="G139" s="215" t="s">
        <v>162</v>
      </c>
      <c r="H139" s="216">
        <v>160</v>
      </c>
      <c r="I139" s="217"/>
      <c r="J139" s="218">
        <f>ROUND(I139*H139,2)</f>
        <v>0</v>
      </c>
      <c r="K139" s="219"/>
      <c r="L139" s="41"/>
      <c r="M139" s="220" t="s">
        <v>1</v>
      </c>
      <c r="N139" s="221" t="s">
        <v>38</v>
      </c>
      <c r="O139" s="88"/>
      <c r="P139" s="222">
        <f>O139*H139</f>
        <v>0</v>
      </c>
      <c r="Q139" s="222">
        <v>0</v>
      </c>
      <c r="R139" s="222">
        <f>Q139*H139</f>
        <v>0</v>
      </c>
      <c r="S139" s="222">
        <v>0</v>
      </c>
      <c r="T139" s="22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24" t="s">
        <v>125</v>
      </c>
      <c r="AT139" s="224" t="s">
        <v>121</v>
      </c>
      <c r="AU139" s="224" t="s">
        <v>83</v>
      </c>
      <c r="AY139" s="14" t="s">
        <v>116</v>
      </c>
      <c r="BE139" s="225">
        <f>IF(N139="základní",J139,0)</f>
        <v>0</v>
      </c>
      <c r="BF139" s="225">
        <f>IF(N139="snížená",J139,0)</f>
        <v>0</v>
      </c>
      <c r="BG139" s="225">
        <f>IF(N139="zákl. přenesená",J139,0)</f>
        <v>0</v>
      </c>
      <c r="BH139" s="225">
        <f>IF(N139="sníž. přenesená",J139,0)</f>
        <v>0</v>
      </c>
      <c r="BI139" s="225">
        <f>IF(N139="nulová",J139,0)</f>
        <v>0</v>
      </c>
      <c r="BJ139" s="14" t="s">
        <v>81</v>
      </c>
      <c r="BK139" s="225">
        <f>ROUND(I139*H139,2)</f>
        <v>0</v>
      </c>
      <c r="BL139" s="14" t="s">
        <v>125</v>
      </c>
      <c r="BM139" s="224" t="s">
        <v>163</v>
      </c>
    </row>
    <row r="140" s="2" customFormat="1" ht="24.15" customHeight="1">
      <c r="A140" s="35"/>
      <c r="B140" s="36"/>
      <c r="C140" s="231" t="s">
        <v>164</v>
      </c>
      <c r="D140" s="231" t="s">
        <v>165</v>
      </c>
      <c r="E140" s="232" t="s">
        <v>166</v>
      </c>
      <c r="F140" s="233" t="s">
        <v>167</v>
      </c>
      <c r="G140" s="234" t="s">
        <v>162</v>
      </c>
      <c r="H140" s="235">
        <v>160</v>
      </c>
      <c r="I140" s="236"/>
      <c r="J140" s="237">
        <f>ROUND(I140*H140,2)</f>
        <v>0</v>
      </c>
      <c r="K140" s="238"/>
      <c r="L140" s="239"/>
      <c r="M140" s="240" t="s">
        <v>1</v>
      </c>
      <c r="N140" s="241" t="s">
        <v>38</v>
      </c>
      <c r="O140" s="88"/>
      <c r="P140" s="222">
        <f>O140*H140</f>
        <v>0</v>
      </c>
      <c r="Q140" s="222">
        <v>0</v>
      </c>
      <c r="R140" s="222">
        <f>Q140*H140</f>
        <v>0</v>
      </c>
      <c r="S140" s="222">
        <v>0</v>
      </c>
      <c r="T140" s="22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24" t="s">
        <v>168</v>
      </c>
      <c r="AT140" s="224" t="s">
        <v>165</v>
      </c>
      <c r="AU140" s="224" t="s">
        <v>83</v>
      </c>
      <c r="AY140" s="14" t="s">
        <v>116</v>
      </c>
      <c r="BE140" s="225">
        <f>IF(N140="základní",J140,0)</f>
        <v>0</v>
      </c>
      <c r="BF140" s="225">
        <f>IF(N140="snížená",J140,0)</f>
        <v>0</v>
      </c>
      <c r="BG140" s="225">
        <f>IF(N140="zákl. přenesená",J140,0)</f>
        <v>0</v>
      </c>
      <c r="BH140" s="225">
        <f>IF(N140="sníž. přenesená",J140,0)</f>
        <v>0</v>
      </c>
      <c r="BI140" s="225">
        <f>IF(N140="nulová",J140,0)</f>
        <v>0</v>
      </c>
      <c r="BJ140" s="14" t="s">
        <v>81</v>
      </c>
      <c r="BK140" s="225">
        <f>ROUND(I140*H140,2)</f>
        <v>0</v>
      </c>
      <c r="BL140" s="14" t="s">
        <v>125</v>
      </c>
      <c r="BM140" s="224" t="s">
        <v>169</v>
      </c>
    </row>
    <row r="141" s="2" customFormat="1">
      <c r="A141" s="35"/>
      <c r="B141" s="36"/>
      <c r="C141" s="37"/>
      <c r="D141" s="226" t="s">
        <v>136</v>
      </c>
      <c r="E141" s="37"/>
      <c r="F141" s="227" t="s">
        <v>170</v>
      </c>
      <c r="G141" s="37"/>
      <c r="H141" s="37"/>
      <c r="I141" s="228"/>
      <c r="J141" s="37"/>
      <c r="K141" s="37"/>
      <c r="L141" s="41"/>
      <c r="M141" s="229"/>
      <c r="N141" s="230"/>
      <c r="O141" s="88"/>
      <c r="P141" s="88"/>
      <c r="Q141" s="88"/>
      <c r="R141" s="88"/>
      <c r="S141" s="88"/>
      <c r="T141" s="89"/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T141" s="14" t="s">
        <v>136</v>
      </c>
      <c r="AU141" s="14" t="s">
        <v>83</v>
      </c>
    </row>
    <row r="142" s="2" customFormat="1" ht="16.5" customHeight="1">
      <c r="A142" s="35"/>
      <c r="B142" s="36"/>
      <c r="C142" s="231" t="s">
        <v>171</v>
      </c>
      <c r="D142" s="231" t="s">
        <v>165</v>
      </c>
      <c r="E142" s="232" t="s">
        <v>172</v>
      </c>
      <c r="F142" s="233" t="s">
        <v>173</v>
      </c>
      <c r="G142" s="234" t="s">
        <v>124</v>
      </c>
      <c r="H142" s="235">
        <v>200</v>
      </c>
      <c r="I142" s="236"/>
      <c r="J142" s="237">
        <f>ROUND(I142*H142,2)</f>
        <v>0</v>
      </c>
      <c r="K142" s="238"/>
      <c r="L142" s="239"/>
      <c r="M142" s="240" t="s">
        <v>1</v>
      </c>
      <c r="N142" s="241" t="s">
        <v>38</v>
      </c>
      <c r="O142" s="88"/>
      <c r="P142" s="222">
        <f>O142*H142</f>
        <v>0</v>
      </c>
      <c r="Q142" s="222">
        <v>0</v>
      </c>
      <c r="R142" s="222">
        <f>Q142*H142</f>
        <v>0</v>
      </c>
      <c r="S142" s="222">
        <v>0</v>
      </c>
      <c r="T142" s="22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24" t="s">
        <v>168</v>
      </c>
      <c r="AT142" s="224" t="s">
        <v>165</v>
      </c>
      <c r="AU142" s="224" t="s">
        <v>83</v>
      </c>
      <c r="AY142" s="14" t="s">
        <v>116</v>
      </c>
      <c r="BE142" s="225">
        <f>IF(N142="základní",J142,0)</f>
        <v>0</v>
      </c>
      <c r="BF142" s="225">
        <f>IF(N142="snížená",J142,0)</f>
        <v>0</v>
      </c>
      <c r="BG142" s="225">
        <f>IF(N142="zákl. přenesená",J142,0)</f>
        <v>0</v>
      </c>
      <c r="BH142" s="225">
        <f>IF(N142="sníž. přenesená",J142,0)</f>
        <v>0</v>
      </c>
      <c r="BI142" s="225">
        <f>IF(N142="nulová",J142,0)</f>
        <v>0</v>
      </c>
      <c r="BJ142" s="14" t="s">
        <v>81</v>
      </c>
      <c r="BK142" s="225">
        <f>ROUND(I142*H142,2)</f>
        <v>0</v>
      </c>
      <c r="BL142" s="14" t="s">
        <v>125</v>
      </c>
      <c r="BM142" s="224" t="s">
        <v>174</v>
      </c>
    </row>
    <row r="143" s="2" customFormat="1">
      <c r="A143" s="35"/>
      <c r="B143" s="36"/>
      <c r="C143" s="37"/>
      <c r="D143" s="226" t="s">
        <v>136</v>
      </c>
      <c r="E143" s="37"/>
      <c r="F143" s="227" t="s">
        <v>170</v>
      </c>
      <c r="G143" s="37"/>
      <c r="H143" s="37"/>
      <c r="I143" s="228"/>
      <c r="J143" s="37"/>
      <c r="K143" s="37"/>
      <c r="L143" s="41"/>
      <c r="M143" s="229"/>
      <c r="N143" s="230"/>
      <c r="O143" s="88"/>
      <c r="P143" s="88"/>
      <c r="Q143" s="88"/>
      <c r="R143" s="88"/>
      <c r="S143" s="88"/>
      <c r="T143" s="89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T143" s="14" t="s">
        <v>136</v>
      </c>
      <c r="AU143" s="14" t="s">
        <v>83</v>
      </c>
    </row>
    <row r="144" s="2" customFormat="1" ht="55.5" customHeight="1">
      <c r="A144" s="35"/>
      <c r="B144" s="36"/>
      <c r="C144" s="212" t="s">
        <v>168</v>
      </c>
      <c r="D144" s="212" t="s">
        <v>121</v>
      </c>
      <c r="E144" s="213" t="s">
        <v>175</v>
      </c>
      <c r="F144" s="214" t="s">
        <v>176</v>
      </c>
      <c r="G144" s="215" t="s">
        <v>124</v>
      </c>
      <c r="H144" s="216">
        <v>168</v>
      </c>
      <c r="I144" s="217"/>
      <c r="J144" s="218">
        <f>ROUND(I144*H144,2)</f>
        <v>0</v>
      </c>
      <c r="K144" s="219"/>
      <c r="L144" s="41"/>
      <c r="M144" s="220" t="s">
        <v>1</v>
      </c>
      <c r="N144" s="221" t="s">
        <v>38</v>
      </c>
      <c r="O144" s="88"/>
      <c r="P144" s="222">
        <f>O144*H144</f>
        <v>0</v>
      </c>
      <c r="Q144" s="222">
        <v>0</v>
      </c>
      <c r="R144" s="222">
        <f>Q144*H144</f>
        <v>0</v>
      </c>
      <c r="S144" s="222">
        <v>0</v>
      </c>
      <c r="T144" s="22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24" t="s">
        <v>125</v>
      </c>
      <c r="AT144" s="224" t="s">
        <v>121</v>
      </c>
      <c r="AU144" s="224" t="s">
        <v>83</v>
      </c>
      <c r="AY144" s="14" t="s">
        <v>116</v>
      </c>
      <c r="BE144" s="225">
        <f>IF(N144="základní",J144,0)</f>
        <v>0</v>
      </c>
      <c r="BF144" s="225">
        <f>IF(N144="snížená",J144,0)</f>
        <v>0</v>
      </c>
      <c r="BG144" s="225">
        <f>IF(N144="zákl. přenesená",J144,0)</f>
        <v>0</v>
      </c>
      <c r="BH144" s="225">
        <f>IF(N144="sníž. přenesená",J144,0)</f>
        <v>0</v>
      </c>
      <c r="BI144" s="225">
        <f>IF(N144="nulová",J144,0)</f>
        <v>0</v>
      </c>
      <c r="BJ144" s="14" t="s">
        <v>81</v>
      </c>
      <c r="BK144" s="225">
        <f>ROUND(I144*H144,2)</f>
        <v>0</v>
      </c>
      <c r="BL144" s="14" t="s">
        <v>125</v>
      </c>
      <c r="BM144" s="224" t="s">
        <v>177</v>
      </c>
    </row>
    <row r="145" s="2" customFormat="1" ht="24.15" customHeight="1">
      <c r="A145" s="35"/>
      <c r="B145" s="36"/>
      <c r="C145" s="231" t="s">
        <v>178</v>
      </c>
      <c r="D145" s="231" t="s">
        <v>165</v>
      </c>
      <c r="E145" s="232" t="s">
        <v>179</v>
      </c>
      <c r="F145" s="233" t="s">
        <v>180</v>
      </c>
      <c r="G145" s="234" t="s">
        <v>124</v>
      </c>
      <c r="H145" s="235">
        <v>168</v>
      </c>
      <c r="I145" s="236"/>
      <c r="J145" s="237">
        <f>ROUND(I145*H145,2)</f>
        <v>0</v>
      </c>
      <c r="K145" s="238"/>
      <c r="L145" s="239"/>
      <c r="M145" s="240" t="s">
        <v>1</v>
      </c>
      <c r="N145" s="241" t="s">
        <v>38</v>
      </c>
      <c r="O145" s="88"/>
      <c r="P145" s="222">
        <f>O145*H145</f>
        <v>0</v>
      </c>
      <c r="Q145" s="222">
        <v>0</v>
      </c>
      <c r="R145" s="222">
        <f>Q145*H145</f>
        <v>0</v>
      </c>
      <c r="S145" s="222">
        <v>0</v>
      </c>
      <c r="T145" s="22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24" t="s">
        <v>168</v>
      </c>
      <c r="AT145" s="224" t="s">
        <v>165</v>
      </c>
      <c r="AU145" s="224" t="s">
        <v>83</v>
      </c>
      <c r="AY145" s="14" t="s">
        <v>116</v>
      </c>
      <c r="BE145" s="225">
        <f>IF(N145="základní",J145,0)</f>
        <v>0</v>
      </c>
      <c r="BF145" s="225">
        <f>IF(N145="snížená",J145,0)</f>
        <v>0</v>
      </c>
      <c r="BG145" s="225">
        <f>IF(N145="zákl. přenesená",J145,0)</f>
        <v>0</v>
      </c>
      <c r="BH145" s="225">
        <f>IF(N145="sníž. přenesená",J145,0)</f>
        <v>0</v>
      </c>
      <c r="BI145" s="225">
        <f>IF(N145="nulová",J145,0)</f>
        <v>0</v>
      </c>
      <c r="BJ145" s="14" t="s">
        <v>81</v>
      </c>
      <c r="BK145" s="225">
        <f>ROUND(I145*H145,2)</f>
        <v>0</v>
      </c>
      <c r="BL145" s="14" t="s">
        <v>125</v>
      </c>
      <c r="BM145" s="224" t="s">
        <v>181</v>
      </c>
    </row>
    <row r="146" s="12" customFormat="1" ht="22.8" customHeight="1">
      <c r="A146" s="12"/>
      <c r="B146" s="196"/>
      <c r="C146" s="197"/>
      <c r="D146" s="198" t="s">
        <v>72</v>
      </c>
      <c r="E146" s="210" t="s">
        <v>182</v>
      </c>
      <c r="F146" s="210" t="s">
        <v>183</v>
      </c>
      <c r="G146" s="197"/>
      <c r="H146" s="197"/>
      <c r="I146" s="200"/>
      <c r="J146" s="211">
        <f>BK146</f>
        <v>0</v>
      </c>
      <c r="K146" s="197"/>
      <c r="L146" s="202"/>
      <c r="M146" s="203"/>
      <c r="N146" s="204"/>
      <c r="O146" s="204"/>
      <c r="P146" s="205">
        <f>SUM(P147:P150)</f>
        <v>0</v>
      </c>
      <c r="Q146" s="204"/>
      <c r="R146" s="205">
        <f>SUM(R147:R150)</f>
        <v>0</v>
      </c>
      <c r="S146" s="204"/>
      <c r="T146" s="206">
        <f>SUM(T147:T150)</f>
        <v>0</v>
      </c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R146" s="207" t="s">
        <v>81</v>
      </c>
      <c r="AT146" s="208" t="s">
        <v>72</v>
      </c>
      <c r="AU146" s="208" t="s">
        <v>81</v>
      </c>
      <c r="AY146" s="207" t="s">
        <v>116</v>
      </c>
      <c r="BK146" s="209">
        <f>SUM(BK147:BK150)</f>
        <v>0</v>
      </c>
    </row>
    <row r="147" s="2" customFormat="1" ht="24.15" customHeight="1">
      <c r="A147" s="35"/>
      <c r="B147" s="36"/>
      <c r="C147" s="212" t="s">
        <v>184</v>
      </c>
      <c r="D147" s="212" t="s">
        <v>121</v>
      </c>
      <c r="E147" s="213" t="s">
        <v>185</v>
      </c>
      <c r="F147" s="214" t="s">
        <v>186</v>
      </c>
      <c r="G147" s="215" t="s">
        <v>124</v>
      </c>
      <c r="H147" s="216">
        <v>500</v>
      </c>
      <c r="I147" s="217"/>
      <c r="J147" s="218">
        <f>ROUND(I147*H147,2)</f>
        <v>0</v>
      </c>
      <c r="K147" s="219"/>
      <c r="L147" s="41"/>
      <c r="M147" s="220" t="s">
        <v>1</v>
      </c>
      <c r="N147" s="221" t="s">
        <v>38</v>
      </c>
      <c r="O147" s="88"/>
      <c r="P147" s="222">
        <f>O147*H147</f>
        <v>0</v>
      </c>
      <c r="Q147" s="222">
        <v>0</v>
      </c>
      <c r="R147" s="222">
        <f>Q147*H147</f>
        <v>0</v>
      </c>
      <c r="S147" s="222">
        <v>0</v>
      </c>
      <c r="T147" s="22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24" t="s">
        <v>125</v>
      </c>
      <c r="AT147" s="224" t="s">
        <v>121</v>
      </c>
      <c r="AU147" s="224" t="s">
        <v>83</v>
      </c>
      <c r="AY147" s="14" t="s">
        <v>116</v>
      </c>
      <c r="BE147" s="225">
        <f>IF(N147="základní",J147,0)</f>
        <v>0</v>
      </c>
      <c r="BF147" s="225">
        <f>IF(N147="snížená",J147,0)</f>
        <v>0</v>
      </c>
      <c r="BG147" s="225">
        <f>IF(N147="zákl. přenesená",J147,0)</f>
        <v>0</v>
      </c>
      <c r="BH147" s="225">
        <f>IF(N147="sníž. přenesená",J147,0)</f>
        <v>0</v>
      </c>
      <c r="BI147" s="225">
        <f>IF(N147="nulová",J147,0)</f>
        <v>0</v>
      </c>
      <c r="BJ147" s="14" t="s">
        <v>81</v>
      </c>
      <c r="BK147" s="225">
        <f>ROUND(I147*H147,2)</f>
        <v>0</v>
      </c>
      <c r="BL147" s="14" t="s">
        <v>125</v>
      </c>
      <c r="BM147" s="224" t="s">
        <v>187</v>
      </c>
    </row>
    <row r="148" s="2" customFormat="1" ht="16.5" customHeight="1">
      <c r="A148" s="35"/>
      <c r="B148" s="36"/>
      <c r="C148" s="231" t="s">
        <v>188</v>
      </c>
      <c r="D148" s="231" t="s">
        <v>165</v>
      </c>
      <c r="E148" s="232" t="s">
        <v>189</v>
      </c>
      <c r="F148" s="233" t="s">
        <v>190</v>
      </c>
      <c r="G148" s="234" t="s">
        <v>124</v>
      </c>
      <c r="H148" s="235">
        <v>500</v>
      </c>
      <c r="I148" s="236"/>
      <c r="J148" s="237">
        <f>ROUND(I148*H148,2)</f>
        <v>0</v>
      </c>
      <c r="K148" s="238"/>
      <c r="L148" s="239"/>
      <c r="M148" s="240" t="s">
        <v>1</v>
      </c>
      <c r="N148" s="241" t="s">
        <v>38</v>
      </c>
      <c r="O148" s="88"/>
      <c r="P148" s="222">
        <f>O148*H148</f>
        <v>0</v>
      </c>
      <c r="Q148" s="222">
        <v>0</v>
      </c>
      <c r="R148" s="222">
        <f>Q148*H148</f>
        <v>0</v>
      </c>
      <c r="S148" s="222">
        <v>0</v>
      </c>
      <c r="T148" s="22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24" t="s">
        <v>168</v>
      </c>
      <c r="AT148" s="224" t="s">
        <v>165</v>
      </c>
      <c r="AU148" s="224" t="s">
        <v>83</v>
      </c>
      <c r="AY148" s="14" t="s">
        <v>116</v>
      </c>
      <c r="BE148" s="225">
        <f>IF(N148="základní",J148,0)</f>
        <v>0</v>
      </c>
      <c r="BF148" s="225">
        <f>IF(N148="snížená",J148,0)</f>
        <v>0</v>
      </c>
      <c r="BG148" s="225">
        <f>IF(N148="zákl. přenesená",J148,0)</f>
        <v>0</v>
      </c>
      <c r="BH148" s="225">
        <f>IF(N148="sníž. přenesená",J148,0)</f>
        <v>0</v>
      </c>
      <c r="BI148" s="225">
        <f>IF(N148="nulová",J148,0)</f>
        <v>0</v>
      </c>
      <c r="BJ148" s="14" t="s">
        <v>81</v>
      </c>
      <c r="BK148" s="225">
        <f>ROUND(I148*H148,2)</f>
        <v>0</v>
      </c>
      <c r="BL148" s="14" t="s">
        <v>125</v>
      </c>
      <c r="BM148" s="224" t="s">
        <v>191</v>
      </c>
    </row>
    <row r="149" s="2" customFormat="1">
      <c r="A149" s="35"/>
      <c r="B149" s="36"/>
      <c r="C149" s="37"/>
      <c r="D149" s="226" t="s">
        <v>136</v>
      </c>
      <c r="E149" s="37"/>
      <c r="F149" s="227" t="s">
        <v>192</v>
      </c>
      <c r="G149" s="37"/>
      <c r="H149" s="37"/>
      <c r="I149" s="228"/>
      <c r="J149" s="37"/>
      <c r="K149" s="37"/>
      <c r="L149" s="41"/>
      <c r="M149" s="229"/>
      <c r="N149" s="230"/>
      <c r="O149" s="88"/>
      <c r="P149" s="88"/>
      <c r="Q149" s="88"/>
      <c r="R149" s="88"/>
      <c r="S149" s="88"/>
      <c r="T149" s="89"/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T149" s="14" t="s">
        <v>136</v>
      </c>
      <c r="AU149" s="14" t="s">
        <v>83</v>
      </c>
    </row>
    <row r="150" s="2" customFormat="1" ht="16.5" customHeight="1">
      <c r="A150" s="35"/>
      <c r="B150" s="36"/>
      <c r="C150" s="231" t="s">
        <v>8</v>
      </c>
      <c r="D150" s="231" t="s">
        <v>165</v>
      </c>
      <c r="E150" s="232" t="s">
        <v>193</v>
      </c>
      <c r="F150" s="233" t="s">
        <v>194</v>
      </c>
      <c r="G150" s="234" t="s">
        <v>195</v>
      </c>
      <c r="H150" s="235">
        <v>500</v>
      </c>
      <c r="I150" s="236"/>
      <c r="J150" s="237">
        <f>ROUND(I150*H150,2)</f>
        <v>0</v>
      </c>
      <c r="K150" s="238"/>
      <c r="L150" s="239"/>
      <c r="M150" s="240" t="s">
        <v>1</v>
      </c>
      <c r="N150" s="241" t="s">
        <v>38</v>
      </c>
      <c r="O150" s="88"/>
      <c r="P150" s="222">
        <f>O150*H150</f>
        <v>0</v>
      </c>
      <c r="Q150" s="222">
        <v>0</v>
      </c>
      <c r="R150" s="222">
        <f>Q150*H150</f>
        <v>0</v>
      </c>
      <c r="S150" s="222">
        <v>0</v>
      </c>
      <c r="T150" s="22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24" t="s">
        <v>168</v>
      </c>
      <c r="AT150" s="224" t="s">
        <v>165</v>
      </c>
      <c r="AU150" s="224" t="s">
        <v>83</v>
      </c>
      <c r="AY150" s="14" t="s">
        <v>116</v>
      </c>
      <c r="BE150" s="225">
        <f>IF(N150="základní",J150,0)</f>
        <v>0</v>
      </c>
      <c r="BF150" s="225">
        <f>IF(N150="snížená",J150,0)</f>
        <v>0</v>
      </c>
      <c r="BG150" s="225">
        <f>IF(N150="zákl. přenesená",J150,0)</f>
        <v>0</v>
      </c>
      <c r="BH150" s="225">
        <f>IF(N150="sníž. přenesená",J150,0)</f>
        <v>0</v>
      </c>
      <c r="BI150" s="225">
        <f>IF(N150="nulová",J150,0)</f>
        <v>0</v>
      </c>
      <c r="BJ150" s="14" t="s">
        <v>81</v>
      </c>
      <c r="BK150" s="225">
        <f>ROUND(I150*H150,2)</f>
        <v>0</v>
      </c>
      <c r="BL150" s="14" t="s">
        <v>125</v>
      </c>
      <c r="BM150" s="224" t="s">
        <v>196</v>
      </c>
    </row>
    <row r="151" s="12" customFormat="1" ht="22.8" customHeight="1">
      <c r="A151" s="12"/>
      <c r="B151" s="196"/>
      <c r="C151" s="197"/>
      <c r="D151" s="198" t="s">
        <v>72</v>
      </c>
      <c r="E151" s="210" t="s">
        <v>197</v>
      </c>
      <c r="F151" s="210" t="s">
        <v>198</v>
      </c>
      <c r="G151" s="197"/>
      <c r="H151" s="197"/>
      <c r="I151" s="200"/>
      <c r="J151" s="211">
        <f>BK151</f>
        <v>0</v>
      </c>
      <c r="K151" s="197"/>
      <c r="L151" s="202"/>
      <c r="M151" s="203"/>
      <c r="N151" s="204"/>
      <c r="O151" s="204"/>
      <c r="P151" s="205">
        <f>SUM(P152:P158)</f>
        <v>0</v>
      </c>
      <c r="Q151" s="204"/>
      <c r="R151" s="205">
        <f>SUM(R152:R158)</f>
        <v>0</v>
      </c>
      <c r="S151" s="204"/>
      <c r="T151" s="206">
        <f>SUM(T152:T158)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07" t="s">
        <v>81</v>
      </c>
      <c r="AT151" s="208" t="s">
        <v>72</v>
      </c>
      <c r="AU151" s="208" t="s">
        <v>81</v>
      </c>
      <c r="AY151" s="207" t="s">
        <v>116</v>
      </c>
      <c r="BK151" s="209">
        <f>SUM(BK152:BK158)</f>
        <v>0</v>
      </c>
    </row>
    <row r="152" s="2" customFormat="1" ht="24.15" customHeight="1">
      <c r="A152" s="35"/>
      <c r="B152" s="36"/>
      <c r="C152" s="212" t="s">
        <v>199</v>
      </c>
      <c r="D152" s="212" t="s">
        <v>121</v>
      </c>
      <c r="E152" s="213" t="s">
        <v>200</v>
      </c>
      <c r="F152" s="214" t="s">
        <v>201</v>
      </c>
      <c r="G152" s="215" t="s">
        <v>162</v>
      </c>
      <c r="H152" s="216">
        <v>160</v>
      </c>
      <c r="I152" s="217"/>
      <c r="J152" s="218">
        <f>ROUND(I152*H152,2)</f>
        <v>0</v>
      </c>
      <c r="K152" s="219"/>
      <c r="L152" s="41"/>
      <c r="M152" s="220" t="s">
        <v>1</v>
      </c>
      <c r="N152" s="221" t="s">
        <v>38</v>
      </c>
      <c r="O152" s="88"/>
      <c r="P152" s="222">
        <f>O152*H152</f>
        <v>0</v>
      </c>
      <c r="Q152" s="222">
        <v>0</v>
      </c>
      <c r="R152" s="222">
        <f>Q152*H152</f>
        <v>0</v>
      </c>
      <c r="S152" s="222">
        <v>0</v>
      </c>
      <c r="T152" s="22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24" t="s">
        <v>125</v>
      </c>
      <c r="AT152" s="224" t="s">
        <v>121</v>
      </c>
      <c r="AU152" s="224" t="s">
        <v>83</v>
      </c>
      <c r="AY152" s="14" t="s">
        <v>116</v>
      </c>
      <c r="BE152" s="225">
        <f>IF(N152="základní",J152,0)</f>
        <v>0</v>
      </c>
      <c r="BF152" s="225">
        <f>IF(N152="snížená",J152,0)</f>
        <v>0</v>
      </c>
      <c r="BG152" s="225">
        <f>IF(N152="zákl. přenesená",J152,0)</f>
        <v>0</v>
      </c>
      <c r="BH152" s="225">
        <f>IF(N152="sníž. přenesená",J152,0)</f>
        <v>0</v>
      </c>
      <c r="BI152" s="225">
        <f>IF(N152="nulová",J152,0)</f>
        <v>0</v>
      </c>
      <c r="BJ152" s="14" t="s">
        <v>81</v>
      </c>
      <c r="BK152" s="225">
        <f>ROUND(I152*H152,2)</f>
        <v>0</v>
      </c>
      <c r="BL152" s="14" t="s">
        <v>125</v>
      </c>
      <c r="BM152" s="224" t="s">
        <v>202</v>
      </c>
    </row>
    <row r="153" s="2" customFormat="1" ht="16.5" customHeight="1">
      <c r="A153" s="35"/>
      <c r="B153" s="36"/>
      <c r="C153" s="231" t="s">
        <v>126</v>
      </c>
      <c r="D153" s="231" t="s">
        <v>165</v>
      </c>
      <c r="E153" s="232" t="s">
        <v>203</v>
      </c>
      <c r="F153" s="233" t="s">
        <v>204</v>
      </c>
      <c r="G153" s="234" t="s">
        <v>162</v>
      </c>
      <c r="H153" s="235">
        <v>160</v>
      </c>
      <c r="I153" s="236"/>
      <c r="J153" s="237">
        <f>ROUND(I153*H153,2)</f>
        <v>0</v>
      </c>
      <c r="K153" s="238"/>
      <c r="L153" s="239"/>
      <c r="M153" s="240" t="s">
        <v>1</v>
      </c>
      <c r="N153" s="241" t="s">
        <v>38</v>
      </c>
      <c r="O153" s="88"/>
      <c r="P153" s="222">
        <f>O153*H153</f>
        <v>0</v>
      </c>
      <c r="Q153" s="222">
        <v>0</v>
      </c>
      <c r="R153" s="222">
        <f>Q153*H153</f>
        <v>0</v>
      </c>
      <c r="S153" s="222">
        <v>0</v>
      </c>
      <c r="T153" s="22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24" t="s">
        <v>168</v>
      </c>
      <c r="AT153" s="224" t="s">
        <v>165</v>
      </c>
      <c r="AU153" s="224" t="s">
        <v>83</v>
      </c>
      <c r="AY153" s="14" t="s">
        <v>116</v>
      </c>
      <c r="BE153" s="225">
        <f>IF(N153="základní",J153,0)</f>
        <v>0</v>
      </c>
      <c r="BF153" s="225">
        <f>IF(N153="snížená",J153,0)</f>
        <v>0</v>
      </c>
      <c r="BG153" s="225">
        <f>IF(N153="zákl. přenesená",J153,0)</f>
        <v>0</v>
      </c>
      <c r="BH153" s="225">
        <f>IF(N153="sníž. přenesená",J153,0)</f>
        <v>0</v>
      </c>
      <c r="BI153" s="225">
        <f>IF(N153="nulová",J153,0)</f>
        <v>0</v>
      </c>
      <c r="BJ153" s="14" t="s">
        <v>81</v>
      </c>
      <c r="BK153" s="225">
        <f>ROUND(I153*H153,2)</f>
        <v>0</v>
      </c>
      <c r="BL153" s="14" t="s">
        <v>125</v>
      </c>
      <c r="BM153" s="224" t="s">
        <v>205</v>
      </c>
    </row>
    <row r="154" s="2" customFormat="1" ht="16.5" customHeight="1">
      <c r="A154" s="35"/>
      <c r="B154" s="36"/>
      <c r="C154" s="231" t="s">
        <v>206</v>
      </c>
      <c r="D154" s="231" t="s">
        <v>165</v>
      </c>
      <c r="E154" s="232" t="s">
        <v>207</v>
      </c>
      <c r="F154" s="233" t="s">
        <v>208</v>
      </c>
      <c r="G154" s="234" t="s">
        <v>162</v>
      </c>
      <c r="H154" s="235">
        <v>1</v>
      </c>
      <c r="I154" s="236"/>
      <c r="J154" s="237">
        <f>ROUND(I154*H154,2)</f>
        <v>0</v>
      </c>
      <c r="K154" s="238"/>
      <c r="L154" s="239"/>
      <c r="M154" s="240" t="s">
        <v>1</v>
      </c>
      <c r="N154" s="241" t="s">
        <v>38</v>
      </c>
      <c r="O154" s="88"/>
      <c r="P154" s="222">
        <f>O154*H154</f>
        <v>0</v>
      </c>
      <c r="Q154" s="222">
        <v>0</v>
      </c>
      <c r="R154" s="222">
        <f>Q154*H154</f>
        <v>0</v>
      </c>
      <c r="S154" s="222">
        <v>0</v>
      </c>
      <c r="T154" s="22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24" t="s">
        <v>168</v>
      </c>
      <c r="AT154" s="224" t="s">
        <v>165</v>
      </c>
      <c r="AU154" s="224" t="s">
        <v>83</v>
      </c>
      <c r="AY154" s="14" t="s">
        <v>116</v>
      </c>
      <c r="BE154" s="225">
        <f>IF(N154="základní",J154,0)</f>
        <v>0</v>
      </c>
      <c r="BF154" s="225">
        <f>IF(N154="snížená",J154,0)</f>
        <v>0</v>
      </c>
      <c r="BG154" s="225">
        <f>IF(N154="zákl. přenesená",J154,0)</f>
        <v>0</v>
      </c>
      <c r="BH154" s="225">
        <f>IF(N154="sníž. přenesená",J154,0)</f>
        <v>0</v>
      </c>
      <c r="BI154" s="225">
        <f>IF(N154="nulová",J154,0)</f>
        <v>0</v>
      </c>
      <c r="BJ154" s="14" t="s">
        <v>81</v>
      </c>
      <c r="BK154" s="225">
        <f>ROUND(I154*H154,2)</f>
        <v>0</v>
      </c>
      <c r="BL154" s="14" t="s">
        <v>125</v>
      </c>
      <c r="BM154" s="224" t="s">
        <v>209</v>
      </c>
    </row>
    <row r="155" s="2" customFormat="1" ht="37.8" customHeight="1">
      <c r="A155" s="35"/>
      <c r="B155" s="36"/>
      <c r="C155" s="212" t="s">
        <v>210</v>
      </c>
      <c r="D155" s="212" t="s">
        <v>121</v>
      </c>
      <c r="E155" s="213" t="s">
        <v>211</v>
      </c>
      <c r="F155" s="214" t="s">
        <v>212</v>
      </c>
      <c r="G155" s="215" t="s">
        <v>162</v>
      </c>
      <c r="H155" s="216">
        <v>350</v>
      </c>
      <c r="I155" s="217"/>
      <c r="J155" s="218">
        <f>ROUND(I155*H155,2)</f>
        <v>0</v>
      </c>
      <c r="K155" s="219"/>
      <c r="L155" s="41"/>
      <c r="M155" s="220" t="s">
        <v>1</v>
      </c>
      <c r="N155" s="221" t="s">
        <v>38</v>
      </c>
      <c r="O155" s="88"/>
      <c r="P155" s="222">
        <f>O155*H155</f>
        <v>0</v>
      </c>
      <c r="Q155" s="222">
        <v>0</v>
      </c>
      <c r="R155" s="222">
        <f>Q155*H155</f>
        <v>0</v>
      </c>
      <c r="S155" s="222">
        <v>0</v>
      </c>
      <c r="T155" s="223">
        <f>S155*H155</f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24" t="s">
        <v>125</v>
      </c>
      <c r="AT155" s="224" t="s">
        <v>121</v>
      </c>
      <c r="AU155" s="224" t="s">
        <v>83</v>
      </c>
      <c r="AY155" s="14" t="s">
        <v>116</v>
      </c>
      <c r="BE155" s="225">
        <f>IF(N155="základní",J155,0)</f>
        <v>0</v>
      </c>
      <c r="BF155" s="225">
        <f>IF(N155="snížená",J155,0)</f>
        <v>0</v>
      </c>
      <c r="BG155" s="225">
        <f>IF(N155="zákl. přenesená",J155,0)</f>
        <v>0</v>
      </c>
      <c r="BH155" s="225">
        <f>IF(N155="sníž. přenesená",J155,0)</f>
        <v>0</v>
      </c>
      <c r="BI155" s="225">
        <f>IF(N155="nulová",J155,0)</f>
        <v>0</v>
      </c>
      <c r="BJ155" s="14" t="s">
        <v>81</v>
      </c>
      <c r="BK155" s="225">
        <f>ROUND(I155*H155,2)</f>
        <v>0</v>
      </c>
      <c r="BL155" s="14" t="s">
        <v>125</v>
      </c>
      <c r="BM155" s="224" t="s">
        <v>213</v>
      </c>
    </row>
    <row r="156" s="2" customFormat="1" ht="24.15" customHeight="1">
      <c r="A156" s="35"/>
      <c r="B156" s="36"/>
      <c r="C156" s="231" t="s">
        <v>214</v>
      </c>
      <c r="D156" s="231" t="s">
        <v>165</v>
      </c>
      <c r="E156" s="232" t="s">
        <v>215</v>
      </c>
      <c r="F156" s="233" t="s">
        <v>216</v>
      </c>
      <c r="G156" s="234" t="s">
        <v>162</v>
      </c>
      <c r="H156" s="235">
        <v>350</v>
      </c>
      <c r="I156" s="236"/>
      <c r="J156" s="237">
        <f>ROUND(I156*H156,2)</f>
        <v>0</v>
      </c>
      <c r="K156" s="238"/>
      <c r="L156" s="239"/>
      <c r="M156" s="240" t="s">
        <v>1</v>
      </c>
      <c r="N156" s="241" t="s">
        <v>38</v>
      </c>
      <c r="O156" s="88"/>
      <c r="P156" s="222">
        <f>O156*H156</f>
        <v>0</v>
      </c>
      <c r="Q156" s="222">
        <v>0</v>
      </c>
      <c r="R156" s="222">
        <f>Q156*H156</f>
        <v>0</v>
      </c>
      <c r="S156" s="222">
        <v>0</v>
      </c>
      <c r="T156" s="223">
        <f>S156*H156</f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24" t="s">
        <v>168</v>
      </c>
      <c r="AT156" s="224" t="s">
        <v>165</v>
      </c>
      <c r="AU156" s="224" t="s">
        <v>83</v>
      </c>
      <c r="AY156" s="14" t="s">
        <v>116</v>
      </c>
      <c r="BE156" s="225">
        <f>IF(N156="základní",J156,0)</f>
        <v>0</v>
      </c>
      <c r="BF156" s="225">
        <f>IF(N156="snížená",J156,0)</f>
        <v>0</v>
      </c>
      <c r="BG156" s="225">
        <f>IF(N156="zákl. přenesená",J156,0)</f>
        <v>0</v>
      </c>
      <c r="BH156" s="225">
        <f>IF(N156="sníž. přenesená",J156,0)</f>
        <v>0</v>
      </c>
      <c r="BI156" s="225">
        <f>IF(N156="nulová",J156,0)</f>
        <v>0</v>
      </c>
      <c r="BJ156" s="14" t="s">
        <v>81</v>
      </c>
      <c r="BK156" s="225">
        <f>ROUND(I156*H156,2)</f>
        <v>0</v>
      </c>
      <c r="BL156" s="14" t="s">
        <v>125</v>
      </c>
      <c r="BM156" s="224" t="s">
        <v>217</v>
      </c>
    </row>
    <row r="157" s="2" customFormat="1" ht="37.8" customHeight="1">
      <c r="A157" s="35"/>
      <c r="B157" s="36"/>
      <c r="C157" s="212" t="s">
        <v>218</v>
      </c>
      <c r="D157" s="212" t="s">
        <v>121</v>
      </c>
      <c r="E157" s="213" t="s">
        <v>219</v>
      </c>
      <c r="F157" s="214" t="s">
        <v>220</v>
      </c>
      <c r="G157" s="215" t="s">
        <v>162</v>
      </c>
      <c r="H157" s="216">
        <v>50</v>
      </c>
      <c r="I157" s="217"/>
      <c r="J157" s="218">
        <f>ROUND(I157*H157,2)</f>
        <v>0</v>
      </c>
      <c r="K157" s="219"/>
      <c r="L157" s="41"/>
      <c r="M157" s="220" t="s">
        <v>1</v>
      </c>
      <c r="N157" s="221" t="s">
        <v>38</v>
      </c>
      <c r="O157" s="88"/>
      <c r="P157" s="222">
        <f>O157*H157</f>
        <v>0</v>
      </c>
      <c r="Q157" s="222">
        <v>0</v>
      </c>
      <c r="R157" s="222">
        <f>Q157*H157</f>
        <v>0</v>
      </c>
      <c r="S157" s="222">
        <v>0</v>
      </c>
      <c r="T157" s="22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24" t="s">
        <v>125</v>
      </c>
      <c r="AT157" s="224" t="s">
        <v>121</v>
      </c>
      <c r="AU157" s="224" t="s">
        <v>83</v>
      </c>
      <c r="AY157" s="14" t="s">
        <v>116</v>
      </c>
      <c r="BE157" s="225">
        <f>IF(N157="základní",J157,0)</f>
        <v>0</v>
      </c>
      <c r="BF157" s="225">
        <f>IF(N157="snížená",J157,0)</f>
        <v>0</v>
      </c>
      <c r="BG157" s="225">
        <f>IF(N157="zákl. přenesená",J157,0)</f>
        <v>0</v>
      </c>
      <c r="BH157" s="225">
        <f>IF(N157="sníž. přenesená",J157,0)</f>
        <v>0</v>
      </c>
      <c r="BI157" s="225">
        <f>IF(N157="nulová",J157,0)</f>
        <v>0</v>
      </c>
      <c r="BJ157" s="14" t="s">
        <v>81</v>
      </c>
      <c r="BK157" s="225">
        <f>ROUND(I157*H157,2)</f>
        <v>0</v>
      </c>
      <c r="BL157" s="14" t="s">
        <v>125</v>
      </c>
      <c r="BM157" s="224" t="s">
        <v>221</v>
      </c>
    </row>
    <row r="158" s="2" customFormat="1" ht="24.15" customHeight="1">
      <c r="A158" s="35"/>
      <c r="B158" s="36"/>
      <c r="C158" s="231" t="s">
        <v>222</v>
      </c>
      <c r="D158" s="231" t="s">
        <v>165</v>
      </c>
      <c r="E158" s="232" t="s">
        <v>223</v>
      </c>
      <c r="F158" s="233" t="s">
        <v>224</v>
      </c>
      <c r="G158" s="234" t="s">
        <v>162</v>
      </c>
      <c r="H158" s="235">
        <v>50</v>
      </c>
      <c r="I158" s="236"/>
      <c r="J158" s="237">
        <f>ROUND(I158*H158,2)</f>
        <v>0</v>
      </c>
      <c r="K158" s="238"/>
      <c r="L158" s="239"/>
      <c r="M158" s="240" t="s">
        <v>1</v>
      </c>
      <c r="N158" s="241" t="s">
        <v>38</v>
      </c>
      <c r="O158" s="88"/>
      <c r="P158" s="222">
        <f>O158*H158</f>
        <v>0</v>
      </c>
      <c r="Q158" s="222">
        <v>0</v>
      </c>
      <c r="R158" s="222">
        <f>Q158*H158</f>
        <v>0</v>
      </c>
      <c r="S158" s="222">
        <v>0</v>
      </c>
      <c r="T158" s="22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24" t="s">
        <v>168</v>
      </c>
      <c r="AT158" s="224" t="s">
        <v>165</v>
      </c>
      <c r="AU158" s="224" t="s">
        <v>83</v>
      </c>
      <c r="AY158" s="14" t="s">
        <v>116</v>
      </c>
      <c r="BE158" s="225">
        <f>IF(N158="základní",J158,0)</f>
        <v>0</v>
      </c>
      <c r="BF158" s="225">
        <f>IF(N158="snížená",J158,0)</f>
        <v>0</v>
      </c>
      <c r="BG158" s="225">
        <f>IF(N158="zákl. přenesená",J158,0)</f>
        <v>0</v>
      </c>
      <c r="BH158" s="225">
        <f>IF(N158="sníž. přenesená",J158,0)</f>
        <v>0</v>
      </c>
      <c r="BI158" s="225">
        <f>IF(N158="nulová",J158,0)</f>
        <v>0</v>
      </c>
      <c r="BJ158" s="14" t="s">
        <v>81</v>
      </c>
      <c r="BK158" s="225">
        <f>ROUND(I158*H158,2)</f>
        <v>0</v>
      </c>
      <c r="BL158" s="14" t="s">
        <v>125</v>
      </c>
      <c r="BM158" s="224" t="s">
        <v>225</v>
      </c>
    </row>
    <row r="159" s="12" customFormat="1" ht="22.8" customHeight="1">
      <c r="A159" s="12"/>
      <c r="B159" s="196"/>
      <c r="C159" s="197"/>
      <c r="D159" s="198" t="s">
        <v>72</v>
      </c>
      <c r="E159" s="210" t="s">
        <v>226</v>
      </c>
      <c r="F159" s="210" t="s">
        <v>227</v>
      </c>
      <c r="G159" s="197"/>
      <c r="H159" s="197"/>
      <c r="I159" s="200"/>
      <c r="J159" s="211">
        <f>BK159</f>
        <v>0</v>
      </c>
      <c r="K159" s="197"/>
      <c r="L159" s="202"/>
      <c r="M159" s="203"/>
      <c r="N159" s="204"/>
      <c r="O159" s="204"/>
      <c r="P159" s="205">
        <f>SUM(P160:P164)</f>
        <v>0</v>
      </c>
      <c r="Q159" s="204"/>
      <c r="R159" s="205">
        <f>SUM(R160:R164)</f>
        <v>0</v>
      </c>
      <c r="S159" s="204"/>
      <c r="T159" s="206">
        <f>SUM(T160:T164)</f>
        <v>0</v>
      </c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R159" s="207" t="s">
        <v>81</v>
      </c>
      <c r="AT159" s="208" t="s">
        <v>72</v>
      </c>
      <c r="AU159" s="208" t="s">
        <v>81</v>
      </c>
      <c r="AY159" s="207" t="s">
        <v>116</v>
      </c>
      <c r="BK159" s="209">
        <f>SUM(BK160:BK164)</f>
        <v>0</v>
      </c>
    </row>
    <row r="160" s="2" customFormat="1" ht="24.15" customHeight="1">
      <c r="A160" s="35"/>
      <c r="B160" s="36"/>
      <c r="C160" s="212" t="s">
        <v>228</v>
      </c>
      <c r="D160" s="212" t="s">
        <v>121</v>
      </c>
      <c r="E160" s="213" t="s">
        <v>229</v>
      </c>
      <c r="F160" s="214" t="s">
        <v>230</v>
      </c>
      <c r="G160" s="215" t="s">
        <v>124</v>
      </c>
      <c r="H160" s="216">
        <v>16</v>
      </c>
      <c r="I160" s="217"/>
      <c r="J160" s="218">
        <f>ROUND(I160*H160,2)</f>
        <v>0</v>
      </c>
      <c r="K160" s="219"/>
      <c r="L160" s="41"/>
      <c r="M160" s="220" t="s">
        <v>1</v>
      </c>
      <c r="N160" s="221" t="s">
        <v>38</v>
      </c>
      <c r="O160" s="88"/>
      <c r="P160" s="222">
        <f>O160*H160</f>
        <v>0</v>
      </c>
      <c r="Q160" s="222">
        <v>0</v>
      </c>
      <c r="R160" s="222">
        <f>Q160*H160</f>
        <v>0</v>
      </c>
      <c r="S160" s="222">
        <v>0</v>
      </c>
      <c r="T160" s="22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24" t="s">
        <v>125</v>
      </c>
      <c r="AT160" s="224" t="s">
        <v>121</v>
      </c>
      <c r="AU160" s="224" t="s">
        <v>83</v>
      </c>
      <c r="AY160" s="14" t="s">
        <v>116</v>
      </c>
      <c r="BE160" s="225">
        <f>IF(N160="základní",J160,0)</f>
        <v>0</v>
      </c>
      <c r="BF160" s="225">
        <f>IF(N160="snížená",J160,0)</f>
        <v>0</v>
      </c>
      <c r="BG160" s="225">
        <f>IF(N160="zákl. přenesená",J160,0)</f>
        <v>0</v>
      </c>
      <c r="BH160" s="225">
        <f>IF(N160="sníž. přenesená",J160,0)</f>
        <v>0</v>
      </c>
      <c r="BI160" s="225">
        <f>IF(N160="nulová",J160,0)</f>
        <v>0</v>
      </c>
      <c r="BJ160" s="14" t="s">
        <v>81</v>
      </c>
      <c r="BK160" s="225">
        <f>ROUND(I160*H160,2)</f>
        <v>0</v>
      </c>
      <c r="BL160" s="14" t="s">
        <v>125</v>
      </c>
      <c r="BM160" s="224" t="s">
        <v>231</v>
      </c>
    </row>
    <row r="161" s="2" customFormat="1">
      <c r="A161" s="35"/>
      <c r="B161" s="36"/>
      <c r="C161" s="37"/>
      <c r="D161" s="226" t="s">
        <v>136</v>
      </c>
      <c r="E161" s="37"/>
      <c r="F161" s="227" t="s">
        <v>232</v>
      </c>
      <c r="G161" s="37"/>
      <c r="H161" s="37"/>
      <c r="I161" s="228"/>
      <c r="J161" s="37"/>
      <c r="K161" s="37"/>
      <c r="L161" s="41"/>
      <c r="M161" s="229"/>
      <c r="N161" s="230"/>
      <c r="O161" s="88"/>
      <c r="P161" s="88"/>
      <c r="Q161" s="88"/>
      <c r="R161" s="88"/>
      <c r="S161" s="88"/>
      <c r="T161" s="89"/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T161" s="14" t="s">
        <v>136</v>
      </c>
      <c r="AU161" s="14" t="s">
        <v>83</v>
      </c>
    </row>
    <row r="162" s="2" customFormat="1" ht="24.15" customHeight="1">
      <c r="A162" s="35"/>
      <c r="B162" s="36"/>
      <c r="C162" s="212" t="s">
        <v>7</v>
      </c>
      <c r="D162" s="212" t="s">
        <v>121</v>
      </c>
      <c r="E162" s="213" t="s">
        <v>233</v>
      </c>
      <c r="F162" s="214" t="s">
        <v>234</v>
      </c>
      <c r="G162" s="215" t="s">
        <v>124</v>
      </c>
      <c r="H162" s="216">
        <v>41</v>
      </c>
      <c r="I162" s="217"/>
      <c r="J162" s="218">
        <f>ROUND(I162*H162,2)</f>
        <v>0</v>
      </c>
      <c r="K162" s="219"/>
      <c r="L162" s="41"/>
      <c r="M162" s="220" t="s">
        <v>1</v>
      </c>
      <c r="N162" s="221" t="s">
        <v>38</v>
      </c>
      <c r="O162" s="88"/>
      <c r="P162" s="222">
        <f>O162*H162</f>
        <v>0</v>
      </c>
      <c r="Q162" s="222">
        <v>0</v>
      </c>
      <c r="R162" s="222">
        <f>Q162*H162</f>
        <v>0</v>
      </c>
      <c r="S162" s="222">
        <v>0</v>
      </c>
      <c r="T162" s="22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24" t="s">
        <v>125</v>
      </c>
      <c r="AT162" s="224" t="s">
        <v>121</v>
      </c>
      <c r="AU162" s="224" t="s">
        <v>83</v>
      </c>
      <c r="AY162" s="14" t="s">
        <v>116</v>
      </c>
      <c r="BE162" s="225">
        <f>IF(N162="základní",J162,0)</f>
        <v>0</v>
      </c>
      <c r="BF162" s="225">
        <f>IF(N162="snížená",J162,0)</f>
        <v>0</v>
      </c>
      <c r="BG162" s="225">
        <f>IF(N162="zákl. přenesená",J162,0)</f>
        <v>0</v>
      </c>
      <c r="BH162" s="225">
        <f>IF(N162="sníž. přenesená",J162,0)</f>
        <v>0</v>
      </c>
      <c r="BI162" s="225">
        <f>IF(N162="nulová",J162,0)</f>
        <v>0</v>
      </c>
      <c r="BJ162" s="14" t="s">
        <v>81</v>
      </c>
      <c r="BK162" s="225">
        <f>ROUND(I162*H162,2)</f>
        <v>0</v>
      </c>
      <c r="BL162" s="14" t="s">
        <v>125</v>
      </c>
      <c r="BM162" s="224" t="s">
        <v>235</v>
      </c>
    </row>
    <row r="163" s="2" customFormat="1">
      <c r="A163" s="35"/>
      <c r="B163" s="36"/>
      <c r="C163" s="37"/>
      <c r="D163" s="226" t="s">
        <v>136</v>
      </c>
      <c r="E163" s="37"/>
      <c r="F163" s="227" t="s">
        <v>232</v>
      </c>
      <c r="G163" s="37"/>
      <c r="H163" s="37"/>
      <c r="I163" s="228"/>
      <c r="J163" s="37"/>
      <c r="K163" s="37"/>
      <c r="L163" s="41"/>
      <c r="M163" s="229"/>
      <c r="N163" s="230"/>
      <c r="O163" s="88"/>
      <c r="P163" s="88"/>
      <c r="Q163" s="88"/>
      <c r="R163" s="88"/>
      <c r="S163" s="88"/>
      <c r="T163" s="89"/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T163" s="14" t="s">
        <v>136</v>
      </c>
      <c r="AU163" s="14" t="s">
        <v>83</v>
      </c>
    </row>
    <row r="164" s="2" customFormat="1" ht="16.5" customHeight="1">
      <c r="A164" s="35"/>
      <c r="B164" s="36"/>
      <c r="C164" s="231" t="s">
        <v>236</v>
      </c>
      <c r="D164" s="231" t="s">
        <v>165</v>
      </c>
      <c r="E164" s="232" t="s">
        <v>237</v>
      </c>
      <c r="F164" s="233" t="s">
        <v>238</v>
      </c>
      <c r="G164" s="234" t="s">
        <v>134</v>
      </c>
      <c r="H164" s="235">
        <v>1</v>
      </c>
      <c r="I164" s="236"/>
      <c r="J164" s="237">
        <f>ROUND(I164*H164,2)</f>
        <v>0</v>
      </c>
      <c r="K164" s="238"/>
      <c r="L164" s="239"/>
      <c r="M164" s="240" t="s">
        <v>1</v>
      </c>
      <c r="N164" s="241" t="s">
        <v>38</v>
      </c>
      <c r="O164" s="88"/>
      <c r="P164" s="222">
        <f>O164*H164</f>
        <v>0</v>
      </c>
      <c r="Q164" s="222">
        <v>0</v>
      </c>
      <c r="R164" s="222">
        <f>Q164*H164</f>
        <v>0</v>
      </c>
      <c r="S164" s="222">
        <v>0</v>
      </c>
      <c r="T164" s="22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24" t="s">
        <v>168</v>
      </c>
      <c r="AT164" s="224" t="s">
        <v>165</v>
      </c>
      <c r="AU164" s="224" t="s">
        <v>83</v>
      </c>
      <c r="AY164" s="14" t="s">
        <v>116</v>
      </c>
      <c r="BE164" s="225">
        <f>IF(N164="základní",J164,0)</f>
        <v>0</v>
      </c>
      <c r="BF164" s="225">
        <f>IF(N164="snížená",J164,0)</f>
        <v>0</v>
      </c>
      <c r="BG164" s="225">
        <f>IF(N164="zákl. přenesená",J164,0)</f>
        <v>0</v>
      </c>
      <c r="BH164" s="225">
        <f>IF(N164="sníž. přenesená",J164,0)</f>
        <v>0</v>
      </c>
      <c r="BI164" s="225">
        <f>IF(N164="nulová",J164,0)</f>
        <v>0</v>
      </c>
      <c r="BJ164" s="14" t="s">
        <v>81</v>
      </c>
      <c r="BK164" s="225">
        <f>ROUND(I164*H164,2)</f>
        <v>0</v>
      </c>
      <c r="BL164" s="14" t="s">
        <v>125</v>
      </c>
      <c r="BM164" s="224" t="s">
        <v>239</v>
      </c>
    </row>
    <row r="165" s="12" customFormat="1" ht="22.8" customHeight="1">
      <c r="A165" s="12"/>
      <c r="B165" s="196"/>
      <c r="C165" s="197"/>
      <c r="D165" s="198" t="s">
        <v>72</v>
      </c>
      <c r="E165" s="210" t="s">
        <v>240</v>
      </c>
      <c r="F165" s="210" t="s">
        <v>241</v>
      </c>
      <c r="G165" s="197"/>
      <c r="H165" s="197"/>
      <c r="I165" s="200"/>
      <c r="J165" s="211">
        <f>BK165</f>
        <v>0</v>
      </c>
      <c r="K165" s="197"/>
      <c r="L165" s="202"/>
      <c r="M165" s="203"/>
      <c r="N165" s="204"/>
      <c r="O165" s="204"/>
      <c r="P165" s="205">
        <f>SUM(P166:P197)</f>
        <v>0</v>
      </c>
      <c r="Q165" s="204"/>
      <c r="R165" s="205">
        <f>SUM(R166:R197)</f>
        <v>0</v>
      </c>
      <c r="S165" s="204"/>
      <c r="T165" s="206">
        <f>SUM(T166:T197)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07" t="s">
        <v>81</v>
      </c>
      <c r="AT165" s="208" t="s">
        <v>72</v>
      </c>
      <c r="AU165" s="208" t="s">
        <v>81</v>
      </c>
      <c r="AY165" s="207" t="s">
        <v>116</v>
      </c>
      <c r="BK165" s="209">
        <f>SUM(BK166:BK197)</f>
        <v>0</v>
      </c>
    </row>
    <row r="166" s="2" customFormat="1" ht="16.5" customHeight="1">
      <c r="A166" s="35"/>
      <c r="B166" s="36"/>
      <c r="C166" s="212" t="s">
        <v>242</v>
      </c>
      <c r="D166" s="212" t="s">
        <v>121</v>
      </c>
      <c r="E166" s="213" t="s">
        <v>243</v>
      </c>
      <c r="F166" s="214" t="s">
        <v>244</v>
      </c>
      <c r="G166" s="215" t="s">
        <v>195</v>
      </c>
      <c r="H166" s="216">
        <v>70</v>
      </c>
      <c r="I166" s="217"/>
      <c r="J166" s="218">
        <f>ROUND(I166*H166,2)</f>
        <v>0</v>
      </c>
      <c r="K166" s="219"/>
      <c r="L166" s="41"/>
      <c r="M166" s="220" t="s">
        <v>1</v>
      </c>
      <c r="N166" s="221" t="s">
        <v>38</v>
      </c>
      <c r="O166" s="88"/>
      <c r="P166" s="222">
        <f>O166*H166</f>
        <v>0</v>
      </c>
      <c r="Q166" s="222">
        <v>0</v>
      </c>
      <c r="R166" s="222">
        <f>Q166*H166</f>
        <v>0</v>
      </c>
      <c r="S166" s="222">
        <v>0</v>
      </c>
      <c r="T166" s="22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24" t="s">
        <v>125</v>
      </c>
      <c r="AT166" s="224" t="s">
        <v>121</v>
      </c>
      <c r="AU166" s="224" t="s">
        <v>83</v>
      </c>
      <c r="AY166" s="14" t="s">
        <v>116</v>
      </c>
      <c r="BE166" s="225">
        <f>IF(N166="základní",J166,0)</f>
        <v>0</v>
      </c>
      <c r="BF166" s="225">
        <f>IF(N166="snížená",J166,0)</f>
        <v>0</v>
      </c>
      <c r="BG166" s="225">
        <f>IF(N166="zákl. přenesená",J166,0)</f>
        <v>0</v>
      </c>
      <c r="BH166" s="225">
        <f>IF(N166="sníž. přenesená",J166,0)</f>
        <v>0</v>
      </c>
      <c r="BI166" s="225">
        <f>IF(N166="nulová",J166,0)</f>
        <v>0</v>
      </c>
      <c r="BJ166" s="14" t="s">
        <v>81</v>
      </c>
      <c r="BK166" s="225">
        <f>ROUND(I166*H166,2)</f>
        <v>0</v>
      </c>
      <c r="BL166" s="14" t="s">
        <v>125</v>
      </c>
      <c r="BM166" s="224" t="s">
        <v>245</v>
      </c>
    </row>
    <row r="167" s="2" customFormat="1" ht="16.5" customHeight="1">
      <c r="A167" s="35"/>
      <c r="B167" s="36"/>
      <c r="C167" s="212" t="s">
        <v>246</v>
      </c>
      <c r="D167" s="212" t="s">
        <v>121</v>
      </c>
      <c r="E167" s="213" t="s">
        <v>247</v>
      </c>
      <c r="F167" s="214" t="s">
        <v>248</v>
      </c>
      <c r="G167" s="215" t="s">
        <v>195</v>
      </c>
      <c r="H167" s="216">
        <v>35</v>
      </c>
      <c r="I167" s="217"/>
      <c r="J167" s="218">
        <f>ROUND(I167*H167,2)</f>
        <v>0</v>
      </c>
      <c r="K167" s="219"/>
      <c r="L167" s="41"/>
      <c r="M167" s="220" t="s">
        <v>1</v>
      </c>
      <c r="N167" s="221" t="s">
        <v>38</v>
      </c>
      <c r="O167" s="88"/>
      <c r="P167" s="222">
        <f>O167*H167</f>
        <v>0</v>
      </c>
      <c r="Q167" s="222">
        <v>0</v>
      </c>
      <c r="R167" s="222">
        <f>Q167*H167</f>
        <v>0</v>
      </c>
      <c r="S167" s="222">
        <v>0</v>
      </c>
      <c r="T167" s="22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24" t="s">
        <v>125</v>
      </c>
      <c r="AT167" s="224" t="s">
        <v>121</v>
      </c>
      <c r="AU167" s="224" t="s">
        <v>83</v>
      </c>
      <c r="AY167" s="14" t="s">
        <v>116</v>
      </c>
      <c r="BE167" s="225">
        <f>IF(N167="základní",J167,0)</f>
        <v>0</v>
      </c>
      <c r="BF167" s="225">
        <f>IF(N167="snížená",J167,0)</f>
        <v>0</v>
      </c>
      <c r="BG167" s="225">
        <f>IF(N167="zákl. přenesená",J167,0)</f>
        <v>0</v>
      </c>
      <c r="BH167" s="225">
        <f>IF(N167="sníž. přenesená",J167,0)</f>
        <v>0</v>
      </c>
      <c r="BI167" s="225">
        <f>IF(N167="nulová",J167,0)</f>
        <v>0</v>
      </c>
      <c r="BJ167" s="14" t="s">
        <v>81</v>
      </c>
      <c r="BK167" s="225">
        <f>ROUND(I167*H167,2)</f>
        <v>0</v>
      </c>
      <c r="BL167" s="14" t="s">
        <v>125</v>
      </c>
      <c r="BM167" s="224" t="s">
        <v>249</v>
      </c>
    </row>
    <row r="168" s="2" customFormat="1" ht="16.5" customHeight="1">
      <c r="A168" s="35"/>
      <c r="B168" s="36"/>
      <c r="C168" s="212" t="s">
        <v>250</v>
      </c>
      <c r="D168" s="212" t="s">
        <v>121</v>
      </c>
      <c r="E168" s="213" t="s">
        <v>251</v>
      </c>
      <c r="F168" s="214" t="s">
        <v>252</v>
      </c>
      <c r="G168" s="215" t="s">
        <v>195</v>
      </c>
      <c r="H168" s="216">
        <v>12</v>
      </c>
      <c r="I168" s="217"/>
      <c r="J168" s="218">
        <f>ROUND(I168*H168,2)</f>
        <v>0</v>
      </c>
      <c r="K168" s="219"/>
      <c r="L168" s="41"/>
      <c r="M168" s="220" t="s">
        <v>1</v>
      </c>
      <c r="N168" s="221" t="s">
        <v>38</v>
      </c>
      <c r="O168" s="88"/>
      <c r="P168" s="222">
        <f>O168*H168</f>
        <v>0</v>
      </c>
      <c r="Q168" s="222">
        <v>0</v>
      </c>
      <c r="R168" s="222">
        <f>Q168*H168</f>
        <v>0</v>
      </c>
      <c r="S168" s="222">
        <v>0</v>
      </c>
      <c r="T168" s="22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24" t="s">
        <v>125</v>
      </c>
      <c r="AT168" s="224" t="s">
        <v>121</v>
      </c>
      <c r="AU168" s="224" t="s">
        <v>83</v>
      </c>
      <c r="AY168" s="14" t="s">
        <v>116</v>
      </c>
      <c r="BE168" s="225">
        <f>IF(N168="základní",J168,0)</f>
        <v>0</v>
      </c>
      <c r="BF168" s="225">
        <f>IF(N168="snížená",J168,0)</f>
        <v>0</v>
      </c>
      <c r="BG168" s="225">
        <f>IF(N168="zákl. přenesená",J168,0)</f>
        <v>0</v>
      </c>
      <c r="BH168" s="225">
        <f>IF(N168="sníž. přenesená",J168,0)</f>
        <v>0</v>
      </c>
      <c r="BI168" s="225">
        <f>IF(N168="nulová",J168,0)</f>
        <v>0</v>
      </c>
      <c r="BJ168" s="14" t="s">
        <v>81</v>
      </c>
      <c r="BK168" s="225">
        <f>ROUND(I168*H168,2)</f>
        <v>0</v>
      </c>
      <c r="BL168" s="14" t="s">
        <v>125</v>
      </c>
      <c r="BM168" s="224" t="s">
        <v>253</v>
      </c>
    </row>
    <row r="169" s="2" customFormat="1" ht="16.5" customHeight="1">
      <c r="A169" s="35"/>
      <c r="B169" s="36"/>
      <c r="C169" s="212" t="s">
        <v>254</v>
      </c>
      <c r="D169" s="212" t="s">
        <v>121</v>
      </c>
      <c r="E169" s="213" t="s">
        <v>255</v>
      </c>
      <c r="F169" s="214" t="s">
        <v>256</v>
      </c>
      <c r="G169" s="215" t="s">
        <v>195</v>
      </c>
      <c r="H169" s="216">
        <v>120</v>
      </c>
      <c r="I169" s="217"/>
      <c r="J169" s="218">
        <f>ROUND(I169*H169,2)</f>
        <v>0</v>
      </c>
      <c r="K169" s="219"/>
      <c r="L169" s="41"/>
      <c r="M169" s="220" t="s">
        <v>1</v>
      </c>
      <c r="N169" s="221" t="s">
        <v>38</v>
      </c>
      <c r="O169" s="88"/>
      <c r="P169" s="222">
        <f>O169*H169</f>
        <v>0</v>
      </c>
      <c r="Q169" s="222">
        <v>0</v>
      </c>
      <c r="R169" s="222">
        <f>Q169*H169</f>
        <v>0</v>
      </c>
      <c r="S169" s="222">
        <v>0</v>
      </c>
      <c r="T169" s="223">
        <f>S169*H169</f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24" t="s">
        <v>125</v>
      </c>
      <c r="AT169" s="224" t="s">
        <v>121</v>
      </c>
      <c r="AU169" s="224" t="s">
        <v>83</v>
      </c>
      <c r="AY169" s="14" t="s">
        <v>116</v>
      </c>
      <c r="BE169" s="225">
        <f>IF(N169="základní",J169,0)</f>
        <v>0</v>
      </c>
      <c r="BF169" s="225">
        <f>IF(N169="snížená",J169,0)</f>
        <v>0</v>
      </c>
      <c r="BG169" s="225">
        <f>IF(N169="zákl. přenesená",J169,0)</f>
        <v>0</v>
      </c>
      <c r="BH169" s="225">
        <f>IF(N169="sníž. přenesená",J169,0)</f>
        <v>0</v>
      </c>
      <c r="BI169" s="225">
        <f>IF(N169="nulová",J169,0)</f>
        <v>0</v>
      </c>
      <c r="BJ169" s="14" t="s">
        <v>81</v>
      </c>
      <c r="BK169" s="225">
        <f>ROUND(I169*H169,2)</f>
        <v>0</v>
      </c>
      <c r="BL169" s="14" t="s">
        <v>125</v>
      </c>
      <c r="BM169" s="224" t="s">
        <v>257</v>
      </c>
    </row>
    <row r="170" s="2" customFormat="1" ht="16.5" customHeight="1">
      <c r="A170" s="35"/>
      <c r="B170" s="36"/>
      <c r="C170" s="212" t="s">
        <v>258</v>
      </c>
      <c r="D170" s="212" t="s">
        <v>121</v>
      </c>
      <c r="E170" s="213" t="s">
        <v>259</v>
      </c>
      <c r="F170" s="214" t="s">
        <v>260</v>
      </c>
      <c r="G170" s="215" t="s">
        <v>195</v>
      </c>
      <c r="H170" s="216">
        <v>6</v>
      </c>
      <c r="I170" s="217"/>
      <c r="J170" s="218">
        <f>ROUND(I170*H170,2)</f>
        <v>0</v>
      </c>
      <c r="K170" s="219"/>
      <c r="L170" s="41"/>
      <c r="M170" s="220" t="s">
        <v>1</v>
      </c>
      <c r="N170" s="221" t="s">
        <v>38</v>
      </c>
      <c r="O170" s="88"/>
      <c r="P170" s="222">
        <f>O170*H170</f>
        <v>0</v>
      </c>
      <c r="Q170" s="222">
        <v>0</v>
      </c>
      <c r="R170" s="222">
        <f>Q170*H170</f>
        <v>0</v>
      </c>
      <c r="S170" s="222">
        <v>0</v>
      </c>
      <c r="T170" s="223">
        <f>S170*H170</f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24" t="s">
        <v>125</v>
      </c>
      <c r="AT170" s="224" t="s">
        <v>121</v>
      </c>
      <c r="AU170" s="224" t="s">
        <v>83</v>
      </c>
      <c r="AY170" s="14" t="s">
        <v>116</v>
      </c>
      <c r="BE170" s="225">
        <f>IF(N170="základní",J170,0)</f>
        <v>0</v>
      </c>
      <c r="BF170" s="225">
        <f>IF(N170="snížená",J170,0)</f>
        <v>0</v>
      </c>
      <c r="BG170" s="225">
        <f>IF(N170="zákl. přenesená",J170,0)</f>
        <v>0</v>
      </c>
      <c r="BH170" s="225">
        <f>IF(N170="sníž. přenesená",J170,0)</f>
        <v>0</v>
      </c>
      <c r="BI170" s="225">
        <f>IF(N170="nulová",J170,0)</f>
        <v>0</v>
      </c>
      <c r="BJ170" s="14" t="s">
        <v>81</v>
      </c>
      <c r="BK170" s="225">
        <f>ROUND(I170*H170,2)</f>
        <v>0</v>
      </c>
      <c r="BL170" s="14" t="s">
        <v>125</v>
      </c>
      <c r="BM170" s="224" t="s">
        <v>261</v>
      </c>
    </row>
    <row r="171" s="2" customFormat="1" ht="16.5" customHeight="1">
      <c r="A171" s="35"/>
      <c r="B171" s="36"/>
      <c r="C171" s="212" t="s">
        <v>262</v>
      </c>
      <c r="D171" s="212" t="s">
        <v>121</v>
      </c>
      <c r="E171" s="213" t="s">
        <v>263</v>
      </c>
      <c r="F171" s="214" t="s">
        <v>264</v>
      </c>
      <c r="G171" s="215" t="s">
        <v>162</v>
      </c>
      <c r="H171" s="216">
        <v>90</v>
      </c>
      <c r="I171" s="217"/>
      <c r="J171" s="218">
        <f>ROUND(I171*H171,2)</f>
        <v>0</v>
      </c>
      <c r="K171" s="219"/>
      <c r="L171" s="41"/>
      <c r="M171" s="220" t="s">
        <v>1</v>
      </c>
      <c r="N171" s="221" t="s">
        <v>38</v>
      </c>
      <c r="O171" s="88"/>
      <c r="P171" s="222">
        <f>O171*H171</f>
        <v>0</v>
      </c>
      <c r="Q171" s="222">
        <v>0</v>
      </c>
      <c r="R171" s="222">
        <f>Q171*H171</f>
        <v>0</v>
      </c>
      <c r="S171" s="222">
        <v>0</v>
      </c>
      <c r="T171" s="22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24" t="s">
        <v>125</v>
      </c>
      <c r="AT171" s="224" t="s">
        <v>121</v>
      </c>
      <c r="AU171" s="224" t="s">
        <v>83</v>
      </c>
      <c r="AY171" s="14" t="s">
        <v>116</v>
      </c>
      <c r="BE171" s="225">
        <f>IF(N171="základní",J171,0)</f>
        <v>0</v>
      </c>
      <c r="BF171" s="225">
        <f>IF(N171="snížená",J171,0)</f>
        <v>0</v>
      </c>
      <c r="BG171" s="225">
        <f>IF(N171="zákl. přenesená",J171,0)</f>
        <v>0</v>
      </c>
      <c r="BH171" s="225">
        <f>IF(N171="sníž. přenesená",J171,0)</f>
        <v>0</v>
      </c>
      <c r="BI171" s="225">
        <f>IF(N171="nulová",J171,0)</f>
        <v>0</v>
      </c>
      <c r="BJ171" s="14" t="s">
        <v>81</v>
      </c>
      <c r="BK171" s="225">
        <f>ROUND(I171*H171,2)</f>
        <v>0</v>
      </c>
      <c r="BL171" s="14" t="s">
        <v>125</v>
      </c>
      <c r="BM171" s="224" t="s">
        <v>265</v>
      </c>
    </row>
    <row r="172" s="2" customFormat="1" ht="16.5" customHeight="1">
      <c r="A172" s="35"/>
      <c r="B172" s="36"/>
      <c r="C172" s="212" t="s">
        <v>266</v>
      </c>
      <c r="D172" s="212" t="s">
        <v>121</v>
      </c>
      <c r="E172" s="213" t="s">
        <v>267</v>
      </c>
      <c r="F172" s="214" t="s">
        <v>268</v>
      </c>
      <c r="G172" s="215" t="s">
        <v>162</v>
      </c>
      <c r="H172" s="216">
        <v>80</v>
      </c>
      <c r="I172" s="217"/>
      <c r="J172" s="218">
        <f>ROUND(I172*H172,2)</f>
        <v>0</v>
      </c>
      <c r="K172" s="219"/>
      <c r="L172" s="41"/>
      <c r="M172" s="220" t="s">
        <v>1</v>
      </c>
      <c r="N172" s="221" t="s">
        <v>38</v>
      </c>
      <c r="O172" s="88"/>
      <c r="P172" s="222">
        <f>O172*H172</f>
        <v>0</v>
      </c>
      <c r="Q172" s="222">
        <v>0</v>
      </c>
      <c r="R172" s="222">
        <f>Q172*H172</f>
        <v>0</v>
      </c>
      <c r="S172" s="222">
        <v>0</v>
      </c>
      <c r="T172" s="223">
        <f>S172*H172</f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24" t="s">
        <v>125</v>
      </c>
      <c r="AT172" s="224" t="s">
        <v>121</v>
      </c>
      <c r="AU172" s="224" t="s">
        <v>83</v>
      </c>
      <c r="AY172" s="14" t="s">
        <v>116</v>
      </c>
      <c r="BE172" s="225">
        <f>IF(N172="základní",J172,0)</f>
        <v>0</v>
      </c>
      <c r="BF172" s="225">
        <f>IF(N172="snížená",J172,0)</f>
        <v>0</v>
      </c>
      <c r="BG172" s="225">
        <f>IF(N172="zákl. přenesená",J172,0)</f>
        <v>0</v>
      </c>
      <c r="BH172" s="225">
        <f>IF(N172="sníž. přenesená",J172,0)</f>
        <v>0</v>
      </c>
      <c r="BI172" s="225">
        <f>IF(N172="nulová",J172,0)</f>
        <v>0</v>
      </c>
      <c r="BJ172" s="14" t="s">
        <v>81</v>
      </c>
      <c r="BK172" s="225">
        <f>ROUND(I172*H172,2)</f>
        <v>0</v>
      </c>
      <c r="BL172" s="14" t="s">
        <v>125</v>
      </c>
      <c r="BM172" s="224" t="s">
        <v>269</v>
      </c>
    </row>
    <row r="173" s="2" customFormat="1" ht="16.5" customHeight="1">
      <c r="A173" s="35"/>
      <c r="B173" s="36"/>
      <c r="C173" s="212" t="s">
        <v>270</v>
      </c>
      <c r="D173" s="212" t="s">
        <v>121</v>
      </c>
      <c r="E173" s="213" t="s">
        <v>271</v>
      </c>
      <c r="F173" s="214" t="s">
        <v>272</v>
      </c>
      <c r="G173" s="215" t="s">
        <v>124</v>
      </c>
      <c r="H173" s="216">
        <v>35</v>
      </c>
      <c r="I173" s="217"/>
      <c r="J173" s="218">
        <f>ROUND(I173*H173,2)</f>
        <v>0</v>
      </c>
      <c r="K173" s="219"/>
      <c r="L173" s="41"/>
      <c r="M173" s="220" t="s">
        <v>1</v>
      </c>
      <c r="N173" s="221" t="s">
        <v>38</v>
      </c>
      <c r="O173" s="88"/>
      <c r="P173" s="222">
        <f>O173*H173</f>
        <v>0</v>
      </c>
      <c r="Q173" s="222">
        <v>0</v>
      </c>
      <c r="R173" s="222">
        <f>Q173*H173</f>
        <v>0</v>
      </c>
      <c r="S173" s="222">
        <v>0</v>
      </c>
      <c r="T173" s="223">
        <f>S173*H173</f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24" t="s">
        <v>125</v>
      </c>
      <c r="AT173" s="224" t="s">
        <v>121</v>
      </c>
      <c r="AU173" s="224" t="s">
        <v>83</v>
      </c>
      <c r="AY173" s="14" t="s">
        <v>116</v>
      </c>
      <c r="BE173" s="225">
        <f>IF(N173="základní",J173,0)</f>
        <v>0</v>
      </c>
      <c r="BF173" s="225">
        <f>IF(N173="snížená",J173,0)</f>
        <v>0</v>
      </c>
      <c r="BG173" s="225">
        <f>IF(N173="zákl. přenesená",J173,0)</f>
        <v>0</v>
      </c>
      <c r="BH173" s="225">
        <f>IF(N173="sníž. přenesená",J173,0)</f>
        <v>0</v>
      </c>
      <c r="BI173" s="225">
        <f>IF(N173="nulová",J173,0)</f>
        <v>0</v>
      </c>
      <c r="BJ173" s="14" t="s">
        <v>81</v>
      </c>
      <c r="BK173" s="225">
        <f>ROUND(I173*H173,2)</f>
        <v>0</v>
      </c>
      <c r="BL173" s="14" t="s">
        <v>125</v>
      </c>
      <c r="BM173" s="224" t="s">
        <v>273</v>
      </c>
    </row>
    <row r="174" s="2" customFormat="1">
      <c r="A174" s="35"/>
      <c r="B174" s="36"/>
      <c r="C174" s="37"/>
      <c r="D174" s="226" t="s">
        <v>136</v>
      </c>
      <c r="E174" s="37"/>
      <c r="F174" s="227" t="s">
        <v>274</v>
      </c>
      <c r="G174" s="37"/>
      <c r="H174" s="37"/>
      <c r="I174" s="228"/>
      <c r="J174" s="37"/>
      <c r="K174" s="37"/>
      <c r="L174" s="41"/>
      <c r="M174" s="229"/>
      <c r="N174" s="230"/>
      <c r="O174" s="88"/>
      <c r="P174" s="88"/>
      <c r="Q174" s="88"/>
      <c r="R174" s="88"/>
      <c r="S174" s="88"/>
      <c r="T174" s="89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T174" s="14" t="s">
        <v>136</v>
      </c>
      <c r="AU174" s="14" t="s">
        <v>83</v>
      </c>
    </row>
    <row r="175" s="2" customFormat="1" ht="16.5" customHeight="1">
      <c r="A175" s="35"/>
      <c r="B175" s="36"/>
      <c r="C175" s="212" t="s">
        <v>275</v>
      </c>
      <c r="D175" s="212" t="s">
        <v>121</v>
      </c>
      <c r="E175" s="213" t="s">
        <v>276</v>
      </c>
      <c r="F175" s="214" t="s">
        <v>277</v>
      </c>
      <c r="G175" s="215" t="s">
        <v>124</v>
      </c>
      <c r="H175" s="216">
        <v>12</v>
      </c>
      <c r="I175" s="217"/>
      <c r="J175" s="218">
        <f>ROUND(I175*H175,2)</f>
        <v>0</v>
      </c>
      <c r="K175" s="219"/>
      <c r="L175" s="41"/>
      <c r="M175" s="220" t="s">
        <v>1</v>
      </c>
      <c r="N175" s="221" t="s">
        <v>38</v>
      </c>
      <c r="O175" s="88"/>
      <c r="P175" s="222">
        <f>O175*H175</f>
        <v>0</v>
      </c>
      <c r="Q175" s="222">
        <v>0</v>
      </c>
      <c r="R175" s="222">
        <f>Q175*H175</f>
        <v>0</v>
      </c>
      <c r="S175" s="222">
        <v>0</v>
      </c>
      <c r="T175" s="22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24" t="s">
        <v>125</v>
      </c>
      <c r="AT175" s="224" t="s">
        <v>121</v>
      </c>
      <c r="AU175" s="224" t="s">
        <v>83</v>
      </c>
      <c r="AY175" s="14" t="s">
        <v>116</v>
      </c>
      <c r="BE175" s="225">
        <f>IF(N175="základní",J175,0)</f>
        <v>0</v>
      </c>
      <c r="BF175" s="225">
        <f>IF(N175="snížená",J175,0)</f>
        <v>0</v>
      </c>
      <c r="BG175" s="225">
        <f>IF(N175="zákl. přenesená",J175,0)</f>
        <v>0</v>
      </c>
      <c r="BH175" s="225">
        <f>IF(N175="sníž. přenesená",J175,0)</f>
        <v>0</v>
      </c>
      <c r="BI175" s="225">
        <f>IF(N175="nulová",J175,0)</f>
        <v>0</v>
      </c>
      <c r="BJ175" s="14" t="s">
        <v>81</v>
      </c>
      <c r="BK175" s="225">
        <f>ROUND(I175*H175,2)</f>
        <v>0</v>
      </c>
      <c r="BL175" s="14" t="s">
        <v>125</v>
      </c>
      <c r="BM175" s="224" t="s">
        <v>278</v>
      </c>
    </row>
    <row r="176" s="2" customFormat="1" ht="16.5" customHeight="1">
      <c r="A176" s="35"/>
      <c r="B176" s="36"/>
      <c r="C176" s="212" t="s">
        <v>279</v>
      </c>
      <c r="D176" s="212" t="s">
        <v>121</v>
      </c>
      <c r="E176" s="213" t="s">
        <v>280</v>
      </c>
      <c r="F176" s="214" t="s">
        <v>281</v>
      </c>
      <c r="G176" s="215" t="s">
        <v>124</v>
      </c>
      <c r="H176" s="216">
        <v>120</v>
      </c>
      <c r="I176" s="217"/>
      <c r="J176" s="218">
        <f>ROUND(I176*H176,2)</f>
        <v>0</v>
      </c>
      <c r="K176" s="219"/>
      <c r="L176" s="41"/>
      <c r="M176" s="220" t="s">
        <v>1</v>
      </c>
      <c r="N176" s="221" t="s">
        <v>38</v>
      </c>
      <c r="O176" s="88"/>
      <c r="P176" s="222">
        <f>O176*H176</f>
        <v>0</v>
      </c>
      <c r="Q176" s="222">
        <v>0</v>
      </c>
      <c r="R176" s="222">
        <f>Q176*H176</f>
        <v>0</v>
      </c>
      <c r="S176" s="222">
        <v>0</v>
      </c>
      <c r="T176" s="22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24" t="s">
        <v>125</v>
      </c>
      <c r="AT176" s="224" t="s">
        <v>121</v>
      </c>
      <c r="AU176" s="224" t="s">
        <v>83</v>
      </c>
      <c r="AY176" s="14" t="s">
        <v>116</v>
      </c>
      <c r="BE176" s="225">
        <f>IF(N176="základní",J176,0)</f>
        <v>0</v>
      </c>
      <c r="BF176" s="225">
        <f>IF(N176="snížená",J176,0)</f>
        <v>0</v>
      </c>
      <c r="BG176" s="225">
        <f>IF(N176="zákl. přenesená",J176,0)</f>
        <v>0</v>
      </c>
      <c r="BH176" s="225">
        <f>IF(N176="sníž. přenesená",J176,0)</f>
        <v>0</v>
      </c>
      <c r="BI176" s="225">
        <f>IF(N176="nulová",J176,0)</f>
        <v>0</v>
      </c>
      <c r="BJ176" s="14" t="s">
        <v>81</v>
      </c>
      <c r="BK176" s="225">
        <f>ROUND(I176*H176,2)</f>
        <v>0</v>
      </c>
      <c r="BL176" s="14" t="s">
        <v>125</v>
      </c>
      <c r="BM176" s="224" t="s">
        <v>282</v>
      </c>
    </row>
    <row r="177" s="2" customFormat="1" ht="16.5" customHeight="1">
      <c r="A177" s="35"/>
      <c r="B177" s="36"/>
      <c r="C177" s="212" t="s">
        <v>283</v>
      </c>
      <c r="D177" s="212" t="s">
        <v>121</v>
      </c>
      <c r="E177" s="213" t="s">
        <v>284</v>
      </c>
      <c r="F177" s="214" t="s">
        <v>285</v>
      </c>
      <c r="G177" s="215" t="s">
        <v>124</v>
      </c>
      <c r="H177" s="216">
        <v>6</v>
      </c>
      <c r="I177" s="217"/>
      <c r="J177" s="218">
        <f>ROUND(I177*H177,2)</f>
        <v>0</v>
      </c>
      <c r="K177" s="219"/>
      <c r="L177" s="41"/>
      <c r="M177" s="220" t="s">
        <v>1</v>
      </c>
      <c r="N177" s="221" t="s">
        <v>38</v>
      </c>
      <c r="O177" s="88"/>
      <c r="P177" s="222">
        <f>O177*H177</f>
        <v>0</v>
      </c>
      <c r="Q177" s="222">
        <v>0</v>
      </c>
      <c r="R177" s="222">
        <f>Q177*H177</f>
        <v>0</v>
      </c>
      <c r="S177" s="222">
        <v>0</v>
      </c>
      <c r="T177" s="22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24" t="s">
        <v>125</v>
      </c>
      <c r="AT177" s="224" t="s">
        <v>121</v>
      </c>
      <c r="AU177" s="224" t="s">
        <v>83</v>
      </c>
      <c r="AY177" s="14" t="s">
        <v>116</v>
      </c>
      <c r="BE177" s="225">
        <f>IF(N177="základní",J177,0)</f>
        <v>0</v>
      </c>
      <c r="BF177" s="225">
        <f>IF(N177="snížená",J177,0)</f>
        <v>0</v>
      </c>
      <c r="BG177" s="225">
        <f>IF(N177="zákl. přenesená",J177,0)</f>
        <v>0</v>
      </c>
      <c r="BH177" s="225">
        <f>IF(N177="sníž. přenesená",J177,0)</f>
        <v>0</v>
      </c>
      <c r="BI177" s="225">
        <f>IF(N177="nulová",J177,0)</f>
        <v>0</v>
      </c>
      <c r="BJ177" s="14" t="s">
        <v>81</v>
      </c>
      <c r="BK177" s="225">
        <f>ROUND(I177*H177,2)</f>
        <v>0</v>
      </c>
      <c r="BL177" s="14" t="s">
        <v>125</v>
      </c>
      <c r="BM177" s="224" t="s">
        <v>286</v>
      </c>
    </row>
    <row r="178" s="2" customFormat="1" ht="16.5" customHeight="1">
      <c r="A178" s="35"/>
      <c r="B178" s="36"/>
      <c r="C178" s="212" t="s">
        <v>287</v>
      </c>
      <c r="D178" s="212" t="s">
        <v>121</v>
      </c>
      <c r="E178" s="213" t="s">
        <v>288</v>
      </c>
      <c r="F178" s="214" t="s">
        <v>289</v>
      </c>
      <c r="G178" s="215" t="s">
        <v>124</v>
      </c>
      <c r="H178" s="216">
        <v>4</v>
      </c>
      <c r="I178" s="217"/>
      <c r="J178" s="218">
        <f>ROUND(I178*H178,2)</f>
        <v>0</v>
      </c>
      <c r="K178" s="219"/>
      <c r="L178" s="41"/>
      <c r="M178" s="220" t="s">
        <v>1</v>
      </c>
      <c r="N178" s="221" t="s">
        <v>38</v>
      </c>
      <c r="O178" s="88"/>
      <c r="P178" s="222">
        <f>O178*H178</f>
        <v>0</v>
      </c>
      <c r="Q178" s="222">
        <v>0</v>
      </c>
      <c r="R178" s="222">
        <f>Q178*H178</f>
        <v>0</v>
      </c>
      <c r="S178" s="222">
        <v>0</v>
      </c>
      <c r="T178" s="223">
        <f>S178*H178</f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24" t="s">
        <v>125</v>
      </c>
      <c r="AT178" s="224" t="s">
        <v>121</v>
      </c>
      <c r="AU178" s="224" t="s">
        <v>83</v>
      </c>
      <c r="AY178" s="14" t="s">
        <v>116</v>
      </c>
      <c r="BE178" s="225">
        <f>IF(N178="základní",J178,0)</f>
        <v>0</v>
      </c>
      <c r="BF178" s="225">
        <f>IF(N178="snížená",J178,0)</f>
        <v>0</v>
      </c>
      <c r="BG178" s="225">
        <f>IF(N178="zákl. přenesená",J178,0)</f>
        <v>0</v>
      </c>
      <c r="BH178" s="225">
        <f>IF(N178="sníž. přenesená",J178,0)</f>
        <v>0</v>
      </c>
      <c r="BI178" s="225">
        <f>IF(N178="nulová",J178,0)</f>
        <v>0</v>
      </c>
      <c r="BJ178" s="14" t="s">
        <v>81</v>
      </c>
      <c r="BK178" s="225">
        <f>ROUND(I178*H178,2)</f>
        <v>0</v>
      </c>
      <c r="BL178" s="14" t="s">
        <v>125</v>
      </c>
      <c r="BM178" s="224" t="s">
        <v>290</v>
      </c>
    </row>
    <row r="179" s="2" customFormat="1" ht="16.5" customHeight="1">
      <c r="A179" s="35"/>
      <c r="B179" s="36"/>
      <c r="C179" s="212" t="s">
        <v>291</v>
      </c>
      <c r="D179" s="212" t="s">
        <v>121</v>
      </c>
      <c r="E179" s="213" t="s">
        <v>292</v>
      </c>
      <c r="F179" s="214" t="s">
        <v>293</v>
      </c>
      <c r="G179" s="215" t="s">
        <v>124</v>
      </c>
      <c r="H179" s="216">
        <v>6</v>
      </c>
      <c r="I179" s="217"/>
      <c r="J179" s="218">
        <f>ROUND(I179*H179,2)</f>
        <v>0</v>
      </c>
      <c r="K179" s="219"/>
      <c r="L179" s="41"/>
      <c r="M179" s="220" t="s">
        <v>1</v>
      </c>
      <c r="N179" s="221" t="s">
        <v>38</v>
      </c>
      <c r="O179" s="88"/>
      <c r="P179" s="222">
        <f>O179*H179</f>
        <v>0</v>
      </c>
      <c r="Q179" s="222">
        <v>0</v>
      </c>
      <c r="R179" s="222">
        <f>Q179*H179</f>
        <v>0</v>
      </c>
      <c r="S179" s="222">
        <v>0</v>
      </c>
      <c r="T179" s="22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24" t="s">
        <v>125</v>
      </c>
      <c r="AT179" s="224" t="s">
        <v>121</v>
      </c>
      <c r="AU179" s="224" t="s">
        <v>83</v>
      </c>
      <c r="AY179" s="14" t="s">
        <v>116</v>
      </c>
      <c r="BE179" s="225">
        <f>IF(N179="základní",J179,0)</f>
        <v>0</v>
      </c>
      <c r="BF179" s="225">
        <f>IF(N179="snížená",J179,0)</f>
        <v>0</v>
      </c>
      <c r="BG179" s="225">
        <f>IF(N179="zákl. přenesená",J179,0)</f>
        <v>0</v>
      </c>
      <c r="BH179" s="225">
        <f>IF(N179="sníž. přenesená",J179,0)</f>
        <v>0</v>
      </c>
      <c r="BI179" s="225">
        <f>IF(N179="nulová",J179,0)</f>
        <v>0</v>
      </c>
      <c r="BJ179" s="14" t="s">
        <v>81</v>
      </c>
      <c r="BK179" s="225">
        <f>ROUND(I179*H179,2)</f>
        <v>0</v>
      </c>
      <c r="BL179" s="14" t="s">
        <v>125</v>
      </c>
      <c r="BM179" s="224" t="s">
        <v>294</v>
      </c>
    </row>
    <row r="180" s="2" customFormat="1" ht="16.5" customHeight="1">
      <c r="A180" s="35"/>
      <c r="B180" s="36"/>
      <c r="C180" s="231" t="s">
        <v>295</v>
      </c>
      <c r="D180" s="231" t="s">
        <v>165</v>
      </c>
      <c r="E180" s="232" t="s">
        <v>296</v>
      </c>
      <c r="F180" s="233" t="s">
        <v>297</v>
      </c>
      <c r="G180" s="234" t="s">
        <v>195</v>
      </c>
      <c r="H180" s="235">
        <v>19</v>
      </c>
      <c r="I180" s="236"/>
      <c r="J180" s="237">
        <f>ROUND(I180*H180,2)</f>
        <v>0</v>
      </c>
      <c r="K180" s="238"/>
      <c r="L180" s="239"/>
      <c r="M180" s="240" t="s">
        <v>1</v>
      </c>
      <c r="N180" s="241" t="s">
        <v>38</v>
      </c>
      <c r="O180" s="88"/>
      <c r="P180" s="222">
        <f>O180*H180</f>
        <v>0</v>
      </c>
      <c r="Q180" s="222">
        <v>0</v>
      </c>
      <c r="R180" s="222">
        <f>Q180*H180</f>
        <v>0</v>
      </c>
      <c r="S180" s="222">
        <v>0</v>
      </c>
      <c r="T180" s="22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24" t="s">
        <v>168</v>
      </c>
      <c r="AT180" s="224" t="s">
        <v>165</v>
      </c>
      <c r="AU180" s="224" t="s">
        <v>83</v>
      </c>
      <c r="AY180" s="14" t="s">
        <v>116</v>
      </c>
      <c r="BE180" s="225">
        <f>IF(N180="základní",J180,0)</f>
        <v>0</v>
      </c>
      <c r="BF180" s="225">
        <f>IF(N180="snížená",J180,0)</f>
        <v>0</v>
      </c>
      <c r="BG180" s="225">
        <f>IF(N180="zákl. přenesená",J180,0)</f>
        <v>0</v>
      </c>
      <c r="BH180" s="225">
        <f>IF(N180="sníž. přenesená",J180,0)</f>
        <v>0</v>
      </c>
      <c r="BI180" s="225">
        <f>IF(N180="nulová",J180,0)</f>
        <v>0</v>
      </c>
      <c r="BJ180" s="14" t="s">
        <v>81</v>
      </c>
      <c r="BK180" s="225">
        <f>ROUND(I180*H180,2)</f>
        <v>0</v>
      </c>
      <c r="BL180" s="14" t="s">
        <v>125</v>
      </c>
      <c r="BM180" s="224" t="s">
        <v>298</v>
      </c>
    </row>
    <row r="181" s="2" customFormat="1" ht="16.5" customHeight="1">
      <c r="A181" s="35"/>
      <c r="B181" s="36"/>
      <c r="C181" s="231" t="s">
        <v>299</v>
      </c>
      <c r="D181" s="231" t="s">
        <v>165</v>
      </c>
      <c r="E181" s="232" t="s">
        <v>300</v>
      </c>
      <c r="F181" s="233" t="s">
        <v>301</v>
      </c>
      <c r="G181" s="234" t="s">
        <v>195</v>
      </c>
      <c r="H181" s="235">
        <v>19</v>
      </c>
      <c r="I181" s="236"/>
      <c r="J181" s="237">
        <f>ROUND(I181*H181,2)</f>
        <v>0</v>
      </c>
      <c r="K181" s="238"/>
      <c r="L181" s="239"/>
      <c r="M181" s="240" t="s">
        <v>1</v>
      </c>
      <c r="N181" s="241" t="s">
        <v>38</v>
      </c>
      <c r="O181" s="88"/>
      <c r="P181" s="222">
        <f>O181*H181</f>
        <v>0</v>
      </c>
      <c r="Q181" s="222">
        <v>0</v>
      </c>
      <c r="R181" s="222">
        <f>Q181*H181</f>
        <v>0</v>
      </c>
      <c r="S181" s="222">
        <v>0</v>
      </c>
      <c r="T181" s="223">
        <f>S181*H181</f>
        <v>0</v>
      </c>
      <c r="U181" s="35"/>
      <c r="V181" s="35"/>
      <c r="W181" s="35"/>
      <c r="X181" s="35"/>
      <c r="Y181" s="35"/>
      <c r="Z181" s="35"/>
      <c r="AA181" s="35"/>
      <c r="AB181" s="35"/>
      <c r="AC181" s="35"/>
      <c r="AD181" s="35"/>
      <c r="AE181" s="35"/>
      <c r="AR181" s="224" t="s">
        <v>168</v>
      </c>
      <c r="AT181" s="224" t="s">
        <v>165</v>
      </c>
      <c r="AU181" s="224" t="s">
        <v>83</v>
      </c>
      <c r="AY181" s="14" t="s">
        <v>116</v>
      </c>
      <c r="BE181" s="225">
        <f>IF(N181="základní",J181,0)</f>
        <v>0</v>
      </c>
      <c r="BF181" s="225">
        <f>IF(N181="snížená",J181,0)</f>
        <v>0</v>
      </c>
      <c r="BG181" s="225">
        <f>IF(N181="zákl. přenesená",J181,0)</f>
        <v>0</v>
      </c>
      <c r="BH181" s="225">
        <f>IF(N181="sníž. přenesená",J181,0)</f>
        <v>0</v>
      </c>
      <c r="BI181" s="225">
        <f>IF(N181="nulová",J181,0)</f>
        <v>0</v>
      </c>
      <c r="BJ181" s="14" t="s">
        <v>81</v>
      </c>
      <c r="BK181" s="225">
        <f>ROUND(I181*H181,2)</f>
        <v>0</v>
      </c>
      <c r="BL181" s="14" t="s">
        <v>125</v>
      </c>
      <c r="BM181" s="224" t="s">
        <v>302</v>
      </c>
    </row>
    <row r="182" s="2" customFormat="1" ht="16.5" customHeight="1">
      <c r="A182" s="35"/>
      <c r="B182" s="36"/>
      <c r="C182" s="231" t="s">
        <v>303</v>
      </c>
      <c r="D182" s="231" t="s">
        <v>165</v>
      </c>
      <c r="E182" s="232" t="s">
        <v>304</v>
      </c>
      <c r="F182" s="233" t="s">
        <v>305</v>
      </c>
      <c r="G182" s="234" t="s">
        <v>162</v>
      </c>
      <c r="H182" s="235">
        <v>90</v>
      </c>
      <c r="I182" s="236"/>
      <c r="J182" s="237">
        <f>ROUND(I182*H182,2)</f>
        <v>0</v>
      </c>
      <c r="K182" s="238"/>
      <c r="L182" s="239"/>
      <c r="M182" s="240" t="s">
        <v>1</v>
      </c>
      <c r="N182" s="241" t="s">
        <v>38</v>
      </c>
      <c r="O182" s="88"/>
      <c r="P182" s="222">
        <f>O182*H182</f>
        <v>0</v>
      </c>
      <c r="Q182" s="222">
        <v>0</v>
      </c>
      <c r="R182" s="222">
        <f>Q182*H182</f>
        <v>0</v>
      </c>
      <c r="S182" s="222">
        <v>0</v>
      </c>
      <c r="T182" s="22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24" t="s">
        <v>168</v>
      </c>
      <c r="AT182" s="224" t="s">
        <v>165</v>
      </c>
      <c r="AU182" s="224" t="s">
        <v>83</v>
      </c>
      <c r="AY182" s="14" t="s">
        <v>116</v>
      </c>
      <c r="BE182" s="225">
        <f>IF(N182="základní",J182,0)</f>
        <v>0</v>
      </c>
      <c r="BF182" s="225">
        <f>IF(N182="snížená",J182,0)</f>
        <v>0</v>
      </c>
      <c r="BG182" s="225">
        <f>IF(N182="zákl. přenesená",J182,0)</f>
        <v>0</v>
      </c>
      <c r="BH182" s="225">
        <f>IF(N182="sníž. přenesená",J182,0)</f>
        <v>0</v>
      </c>
      <c r="BI182" s="225">
        <f>IF(N182="nulová",J182,0)</f>
        <v>0</v>
      </c>
      <c r="BJ182" s="14" t="s">
        <v>81</v>
      </c>
      <c r="BK182" s="225">
        <f>ROUND(I182*H182,2)</f>
        <v>0</v>
      </c>
      <c r="BL182" s="14" t="s">
        <v>125</v>
      </c>
      <c r="BM182" s="224" t="s">
        <v>306</v>
      </c>
    </row>
    <row r="183" s="2" customFormat="1" ht="16.5" customHeight="1">
      <c r="A183" s="35"/>
      <c r="B183" s="36"/>
      <c r="C183" s="231" t="s">
        <v>307</v>
      </c>
      <c r="D183" s="231" t="s">
        <v>165</v>
      </c>
      <c r="E183" s="232" t="s">
        <v>308</v>
      </c>
      <c r="F183" s="233" t="s">
        <v>301</v>
      </c>
      <c r="G183" s="234" t="s">
        <v>195</v>
      </c>
      <c r="H183" s="235">
        <v>12</v>
      </c>
      <c r="I183" s="236"/>
      <c r="J183" s="237">
        <f>ROUND(I183*H183,2)</f>
        <v>0</v>
      </c>
      <c r="K183" s="238"/>
      <c r="L183" s="239"/>
      <c r="M183" s="240" t="s">
        <v>1</v>
      </c>
      <c r="N183" s="241" t="s">
        <v>38</v>
      </c>
      <c r="O183" s="88"/>
      <c r="P183" s="222">
        <f>O183*H183</f>
        <v>0</v>
      </c>
      <c r="Q183" s="222">
        <v>0</v>
      </c>
      <c r="R183" s="222">
        <f>Q183*H183</f>
        <v>0</v>
      </c>
      <c r="S183" s="222">
        <v>0</v>
      </c>
      <c r="T183" s="22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24" t="s">
        <v>168</v>
      </c>
      <c r="AT183" s="224" t="s">
        <v>165</v>
      </c>
      <c r="AU183" s="224" t="s">
        <v>83</v>
      </c>
      <c r="AY183" s="14" t="s">
        <v>116</v>
      </c>
      <c r="BE183" s="225">
        <f>IF(N183="základní",J183,0)</f>
        <v>0</v>
      </c>
      <c r="BF183" s="225">
        <f>IF(N183="snížená",J183,0)</f>
        <v>0</v>
      </c>
      <c r="BG183" s="225">
        <f>IF(N183="zákl. přenesená",J183,0)</f>
        <v>0</v>
      </c>
      <c r="BH183" s="225">
        <f>IF(N183="sníž. přenesená",J183,0)</f>
        <v>0</v>
      </c>
      <c r="BI183" s="225">
        <f>IF(N183="nulová",J183,0)</f>
        <v>0</v>
      </c>
      <c r="BJ183" s="14" t="s">
        <v>81</v>
      </c>
      <c r="BK183" s="225">
        <f>ROUND(I183*H183,2)</f>
        <v>0</v>
      </c>
      <c r="BL183" s="14" t="s">
        <v>125</v>
      </c>
      <c r="BM183" s="224" t="s">
        <v>309</v>
      </c>
    </row>
    <row r="184" s="2" customFormat="1" ht="16.5" customHeight="1">
      <c r="A184" s="35"/>
      <c r="B184" s="36"/>
      <c r="C184" s="231" t="s">
        <v>310</v>
      </c>
      <c r="D184" s="231" t="s">
        <v>165</v>
      </c>
      <c r="E184" s="232" t="s">
        <v>311</v>
      </c>
      <c r="F184" s="233" t="s">
        <v>305</v>
      </c>
      <c r="G184" s="234" t="s">
        <v>162</v>
      </c>
      <c r="H184" s="235">
        <v>80</v>
      </c>
      <c r="I184" s="236"/>
      <c r="J184" s="237">
        <f>ROUND(I184*H184,2)</f>
        <v>0</v>
      </c>
      <c r="K184" s="238"/>
      <c r="L184" s="239"/>
      <c r="M184" s="240" t="s">
        <v>1</v>
      </c>
      <c r="N184" s="241" t="s">
        <v>38</v>
      </c>
      <c r="O184" s="88"/>
      <c r="P184" s="222">
        <f>O184*H184</f>
        <v>0</v>
      </c>
      <c r="Q184" s="222">
        <v>0</v>
      </c>
      <c r="R184" s="222">
        <f>Q184*H184</f>
        <v>0</v>
      </c>
      <c r="S184" s="222">
        <v>0</v>
      </c>
      <c r="T184" s="22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24" t="s">
        <v>168</v>
      </c>
      <c r="AT184" s="224" t="s">
        <v>165</v>
      </c>
      <c r="AU184" s="224" t="s">
        <v>83</v>
      </c>
      <c r="AY184" s="14" t="s">
        <v>116</v>
      </c>
      <c r="BE184" s="225">
        <f>IF(N184="základní",J184,0)</f>
        <v>0</v>
      </c>
      <c r="BF184" s="225">
        <f>IF(N184="snížená",J184,0)</f>
        <v>0</v>
      </c>
      <c r="BG184" s="225">
        <f>IF(N184="zákl. přenesená",J184,0)</f>
        <v>0</v>
      </c>
      <c r="BH184" s="225">
        <f>IF(N184="sníž. přenesená",J184,0)</f>
        <v>0</v>
      </c>
      <c r="BI184" s="225">
        <f>IF(N184="nulová",J184,0)</f>
        <v>0</v>
      </c>
      <c r="BJ184" s="14" t="s">
        <v>81</v>
      </c>
      <c r="BK184" s="225">
        <f>ROUND(I184*H184,2)</f>
        <v>0</v>
      </c>
      <c r="BL184" s="14" t="s">
        <v>125</v>
      </c>
      <c r="BM184" s="224" t="s">
        <v>312</v>
      </c>
    </row>
    <row r="185" s="2" customFormat="1" ht="16.5" customHeight="1">
      <c r="A185" s="35"/>
      <c r="B185" s="36"/>
      <c r="C185" s="231" t="s">
        <v>313</v>
      </c>
      <c r="D185" s="231" t="s">
        <v>165</v>
      </c>
      <c r="E185" s="232" t="s">
        <v>314</v>
      </c>
      <c r="F185" s="233" t="s">
        <v>305</v>
      </c>
      <c r="G185" s="234" t="s">
        <v>195</v>
      </c>
      <c r="H185" s="235">
        <v>35</v>
      </c>
      <c r="I185" s="236"/>
      <c r="J185" s="237">
        <f>ROUND(I185*H185,2)</f>
        <v>0</v>
      </c>
      <c r="K185" s="238"/>
      <c r="L185" s="239"/>
      <c r="M185" s="240" t="s">
        <v>1</v>
      </c>
      <c r="N185" s="241" t="s">
        <v>38</v>
      </c>
      <c r="O185" s="88"/>
      <c r="P185" s="222">
        <f>O185*H185</f>
        <v>0</v>
      </c>
      <c r="Q185" s="222">
        <v>0</v>
      </c>
      <c r="R185" s="222">
        <f>Q185*H185</f>
        <v>0</v>
      </c>
      <c r="S185" s="222">
        <v>0</v>
      </c>
      <c r="T185" s="22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24" t="s">
        <v>168</v>
      </c>
      <c r="AT185" s="224" t="s">
        <v>165</v>
      </c>
      <c r="AU185" s="224" t="s">
        <v>83</v>
      </c>
      <c r="AY185" s="14" t="s">
        <v>116</v>
      </c>
      <c r="BE185" s="225">
        <f>IF(N185="základní",J185,0)</f>
        <v>0</v>
      </c>
      <c r="BF185" s="225">
        <f>IF(N185="snížená",J185,0)</f>
        <v>0</v>
      </c>
      <c r="BG185" s="225">
        <f>IF(N185="zákl. přenesená",J185,0)</f>
        <v>0</v>
      </c>
      <c r="BH185" s="225">
        <f>IF(N185="sníž. přenesená",J185,0)</f>
        <v>0</v>
      </c>
      <c r="BI185" s="225">
        <f>IF(N185="nulová",J185,0)</f>
        <v>0</v>
      </c>
      <c r="BJ185" s="14" t="s">
        <v>81</v>
      </c>
      <c r="BK185" s="225">
        <f>ROUND(I185*H185,2)</f>
        <v>0</v>
      </c>
      <c r="BL185" s="14" t="s">
        <v>125</v>
      </c>
      <c r="BM185" s="224" t="s">
        <v>315</v>
      </c>
    </row>
    <row r="186" s="2" customFormat="1" ht="16.5" customHeight="1">
      <c r="A186" s="35"/>
      <c r="B186" s="36"/>
      <c r="C186" s="231" t="s">
        <v>316</v>
      </c>
      <c r="D186" s="231" t="s">
        <v>165</v>
      </c>
      <c r="E186" s="232" t="s">
        <v>317</v>
      </c>
      <c r="F186" s="233" t="s">
        <v>305</v>
      </c>
      <c r="G186" s="234" t="s">
        <v>195</v>
      </c>
      <c r="H186" s="235">
        <v>12</v>
      </c>
      <c r="I186" s="236"/>
      <c r="J186" s="237">
        <f>ROUND(I186*H186,2)</f>
        <v>0</v>
      </c>
      <c r="K186" s="238"/>
      <c r="L186" s="239"/>
      <c r="M186" s="240" t="s">
        <v>1</v>
      </c>
      <c r="N186" s="241" t="s">
        <v>38</v>
      </c>
      <c r="O186" s="88"/>
      <c r="P186" s="222">
        <f>O186*H186</f>
        <v>0</v>
      </c>
      <c r="Q186" s="222">
        <v>0</v>
      </c>
      <c r="R186" s="222">
        <f>Q186*H186</f>
        <v>0</v>
      </c>
      <c r="S186" s="222">
        <v>0</v>
      </c>
      <c r="T186" s="22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24" t="s">
        <v>168</v>
      </c>
      <c r="AT186" s="224" t="s">
        <v>165</v>
      </c>
      <c r="AU186" s="224" t="s">
        <v>83</v>
      </c>
      <c r="AY186" s="14" t="s">
        <v>116</v>
      </c>
      <c r="BE186" s="225">
        <f>IF(N186="základní",J186,0)</f>
        <v>0</v>
      </c>
      <c r="BF186" s="225">
        <f>IF(N186="snížená",J186,0)</f>
        <v>0</v>
      </c>
      <c r="BG186" s="225">
        <f>IF(N186="zákl. přenesená",J186,0)</f>
        <v>0</v>
      </c>
      <c r="BH186" s="225">
        <f>IF(N186="sníž. přenesená",J186,0)</f>
        <v>0</v>
      </c>
      <c r="BI186" s="225">
        <f>IF(N186="nulová",J186,0)</f>
        <v>0</v>
      </c>
      <c r="BJ186" s="14" t="s">
        <v>81</v>
      </c>
      <c r="BK186" s="225">
        <f>ROUND(I186*H186,2)</f>
        <v>0</v>
      </c>
      <c r="BL186" s="14" t="s">
        <v>125</v>
      </c>
      <c r="BM186" s="224" t="s">
        <v>318</v>
      </c>
    </row>
    <row r="187" s="2" customFormat="1" ht="16.5" customHeight="1">
      <c r="A187" s="35"/>
      <c r="B187" s="36"/>
      <c r="C187" s="231" t="s">
        <v>319</v>
      </c>
      <c r="D187" s="231" t="s">
        <v>165</v>
      </c>
      <c r="E187" s="232" t="s">
        <v>72</v>
      </c>
      <c r="F187" s="233" t="s">
        <v>305</v>
      </c>
      <c r="G187" s="234" t="s">
        <v>195</v>
      </c>
      <c r="H187" s="235">
        <v>120</v>
      </c>
      <c r="I187" s="236"/>
      <c r="J187" s="237">
        <f>ROUND(I187*H187,2)</f>
        <v>0</v>
      </c>
      <c r="K187" s="238"/>
      <c r="L187" s="239"/>
      <c r="M187" s="240" t="s">
        <v>1</v>
      </c>
      <c r="N187" s="241" t="s">
        <v>38</v>
      </c>
      <c r="O187" s="88"/>
      <c r="P187" s="222">
        <f>O187*H187</f>
        <v>0</v>
      </c>
      <c r="Q187" s="222">
        <v>0</v>
      </c>
      <c r="R187" s="222">
        <f>Q187*H187</f>
        <v>0</v>
      </c>
      <c r="S187" s="222">
        <v>0</v>
      </c>
      <c r="T187" s="223">
        <f>S187*H187</f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24" t="s">
        <v>168</v>
      </c>
      <c r="AT187" s="224" t="s">
        <v>165</v>
      </c>
      <c r="AU187" s="224" t="s">
        <v>83</v>
      </c>
      <c r="AY187" s="14" t="s">
        <v>116</v>
      </c>
      <c r="BE187" s="225">
        <f>IF(N187="základní",J187,0)</f>
        <v>0</v>
      </c>
      <c r="BF187" s="225">
        <f>IF(N187="snížená",J187,0)</f>
        <v>0</v>
      </c>
      <c r="BG187" s="225">
        <f>IF(N187="zákl. přenesená",J187,0)</f>
        <v>0</v>
      </c>
      <c r="BH187" s="225">
        <f>IF(N187="sníž. přenesená",J187,0)</f>
        <v>0</v>
      </c>
      <c r="BI187" s="225">
        <f>IF(N187="nulová",J187,0)</f>
        <v>0</v>
      </c>
      <c r="BJ187" s="14" t="s">
        <v>81</v>
      </c>
      <c r="BK187" s="225">
        <f>ROUND(I187*H187,2)</f>
        <v>0</v>
      </c>
      <c r="BL187" s="14" t="s">
        <v>125</v>
      </c>
      <c r="BM187" s="224" t="s">
        <v>320</v>
      </c>
    </row>
    <row r="188" s="2" customFormat="1" ht="16.5" customHeight="1">
      <c r="A188" s="35"/>
      <c r="B188" s="36"/>
      <c r="C188" s="231" t="s">
        <v>321</v>
      </c>
      <c r="D188" s="231" t="s">
        <v>165</v>
      </c>
      <c r="E188" s="232" t="s">
        <v>322</v>
      </c>
      <c r="F188" s="233" t="s">
        <v>323</v>
      </c>
      <c r="G188" s="234" t="s">
        <v>195</v>
      </c>
      <c r="H188" s="235">
        <v>12</v>
      </c>
      <c r="I188" s="236"/>
      <c r="J188" s="237">
        <f>ROUND(I188*H188,2)</f>
        <v>0</v>
      </c>
      <c r="K188" s="238"/>
      <c r="L188" s="239"/>
      <c r="M188" s="240" t="s">
        <v>1</v>
      </c>
      <c r="N188" s="241" t="s">
        <v>38</v>
      </c>
      <c r="O188" s="88"/>
      <c r="P188" s="222">
        <f>O188*H188</f>
        <v>0</v>
      </c>
      <c r="Q188" s="222">
        <v>0</v>
      </c>
      <c r="R188" s="222">
        <f>Q188*H188</f>
        <v>0</v>
      </c>
      <c r="S188" s="222">
        <v>0</v>
      </c>
      <c r="T188" s="223">
        <f>S188*H188</f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24" t="s">
        <v>168</v>
      </c>
      <c r="AT188" s="224" t="s">
        <v>165</v>
      </c>
      <c r="AU188" s="224" t="s">
        <v>83</v>
      </c>
      <c r="AY188" s="14" t="s">
        <v>116</v>
      </c>
      <c r="BE188" s="225">
        <f>IF(N188="základní",J188,0)</f>
        <v>0</v>
      </c>
      <c r="BF188" s="225">
        <f>IF(N188="snížená",J188,0)</f>
        <v>0</v>
      </c>
      <c r="BG188" s="225">
        <f>IF(N188="zákl. přenesená",J188,0)</f>
        <v>0</v>
      </c>
      <c r="BH188" s="225">
        <f>IF(N188="sníž. přenesená",J188,0)</f>
        <v>0</v>
      </c>
      <c r="BI188" s="225">
        <f>IF(N188="nulová",J188,0)</f>
        <v>0</v>
      </c>
      <c r="BJ188" s="14" t="s">
        <v>81</v>
      </c>
      <c r="BK188" s="225">
        <f>ROUND(I188*H188,2)</f>
        <v>0</v>
      </c>
      <c r="BL188" s="14" t="s">
        <v>125</v>
      </c>
      <c r="BM188" s="224" t="s">
        <v>324</v>
      </c>
    </row>
    <row r="189" s="2" customFormat="1" ht="16.5" customHeight="1">
      <c r="A189" s="35"/>
      <c r="B189" s="36"/>
      <c r="C189" s="231" t="s">
        <v>325</v>
      </c>
      <c r="D189" s="231" t="s">
        <v>165</v>
      </c>
      <c r="E189" s="232" t="s">
        <v>326</v>
      </c>
      <c r="F189" s="233" t="s">
        <v>305</v>
      </c>
      <c r="G189" s="234" t="s">
        <v>195</v>
      </c>
      <c r="H189" s="235">
        <v>6</v>
      </c>
      <c r="I189" s="236"/>
      <c r="J189" s="237">
        <f>ROUND(I189*H189,2)</f>
        <v>0</v>
      </c>
      <c r="K189" s="238"/>
      <c r="L189" s="239"/>
      <c r="M189" s="240" t="s">
        <v>1</v>
      </c>
      <c r="N189" s="241" t="s">
        <v>38</v>
      </c>
      <c r="O189" s="88"/>
      <c r="P189" s="222">
        <f>O189*H189</f>
        <v>0</v>
      </c>
      <c r="Q189" s="222">
        <v>0</v>
      </c>
      <c r="R189" s="222">
        <f>Q189*H189</f>
        <v>0</v>
      </c>
      <c r="S189" s="222">
        <v>0</v>
      </c>
      <c r="T189" s="22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24" t="s">
        <v>168</v>
      </c>
      <c r="AT189" s="224" t="s">
        <v>165</v>
      </c>
      <c r="AU189" s="224" t="s">
        <v>83</v>
      </c>
      <c r="AY189" s="14" t="s">
        <v>116</v>
      </c>
      <c r="BE189" s="225">
        <f>IF(N189="základní",J189,0)</f>
        <v>0</v>
      </c>
      <c r="BF189" s="225">
        <f>IF(N189="snížená",J189,0)</f>
        <v>0</v>
      </c>
      <c r="BG189" s="225">
        <f>IF(N189="zákl. přenesená",J189,0)</f>
        <v>0</v>
      </c>
      <c r="BH189" s="225">
        <f>IF(N189="sníž. přenesená",J189,0)</f>
        <v>0</v>
      </c>
      <c r="BI189" s="225">
        <f>IF(N189="nulová",J189,0)</f>
        <v>0</v>
      </c>
      <c r="BJ189" s="14" t="s">
        <v>81</v>
      </c>
      <c r="BK189" s="225">
        <f>ROUND(I189*H189,2)</f>
        <v>0</v>
      </c>
      <c r="BL189" s="14" t="s">
        <v>125</v>
      </c>
      <c r="BM189" s="224" t="s">
        <v>327</v>
      </c>
    </row>
    <row r="190" s="2" customFormat="1" ht="16.5" customHeight="1">
      <c r="A190" s="35"/>
      <c r="B190" s="36"/>
      <c r="C190" s="231" t="s">
        <v>328</v>
      </c>
      <c r="D190" s="231" t="s">
        <v>165</v>
      </c>
      <c r="E190" s="232" t="s">
        <v>329</v>
      </c>
      <c r="F190" s="233" t="s">
        <v>305</v>
      </c>
      <c r="G190" s="234" t="s">
        <v>195</v>
      </c>
      <c r="H190" s="235">
        <v>4</v>
      </c>
      <c r="I190" s="236"/>
      <c r="J190" s="237">
        <f>ROUND(I190*H190,2)</f>
        <v>0</v>
      </c>
      <c r="K190" s="238"/>
      <c r="L190" s="239"/>
      <c r="M190" s="240" t="s">
        <v>1</v>
      </c>
      <c r="N190" s="241" t="s">
        <v>38</v>
      </c>
      <c r="O190" s="88"/>
      <c r="P190" s="222">
        <f>O190*H190</f>
        <v>0</v>
      </c>
      <c r="Q190" s="222">
        <v>0</v>
      </c>
      <c r="R190" s="222">
        <f>Q190*H190</f>
        <v>0</v>
      </c>
      <c r="S190" s="222">
        <v>0</v>
      </c>
      <c r="T190" s="22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24" t="s">
        <v>168</v>
      </c>
      <c r="AT190" s="224" t="s">
        <v>165</v>
      </c>
      <c r="AU190" s="224" t="s">
        <v>83</v>
      </c>
      <c r="AY190" s="14" t="s">
        <v>116</v>
      </c>
      <c r="BE190" s="225">
        <f>IF(N190="základní",J190,0)</f>
        <v>0</v>
      </c>
      <c r="BF190" s="225">
        <f>IF(N190="snížená",J190,0)</f>
        <v>0</v>
      </c>
      <c r="BG190" s="225">
        <f>IF(N190="zákl. přenesená",J190,0)</f>
        <v>0</v>
      </c>
      <c r="BH190" s="225">
        <f>IF(N190="sníž. přenesená",J190,0)</f>
        <v>0</v>
      </c>
      <c r="BI190" s="225">
        <f>IF(N190="nulová",J190,0)</f>
        <v>0</v>
      </c>
      <c r="BJ190" s="14" t="s">
        <v>81</v>
      </c>
      <c r="BK190" s="225">
        <f>ROUND(I190*H190,2)</f>
        <v>0</v>
      </c>
      <c r="BL190" s="14" t="s">
        <v>125</v>
      </c>
      <c r="BM190" s="224" t="s">
        <v>330</v>
      </c>
    </row>
    <row r="191" s="2" customFormat="1" ht="16.5" customHeight="1">
      <c r="A191" s="35"/>
      <c r="B191" s="36"/>
      <c r="C191" s="231" t="s">
        <v>331</v>
      </c>
      <c r="D191" s="231" t="s">
        <v>165</v>
      </c>
      <c r="E191" s="232" t="s">
        <v>332</v>
      </c>
      <c r="F191" s="233" t="s">
        <v>333</v>
      </c>
      <c r="G191" s="234" t="s">
        <v>195</v>
      </c>
      <c r="H191" s="235">
        <v>6</v>
      </c>
      <c r="I191" s="236"/>
      <c r="J191" s="237">
        <f>ROUND(I191*H191,2)</f>
        <v>0</v>
      </c>
      <c r="K191" s="238"/>
      <c r="L191" s="239"/>
      <c r="M191" s="240" t="s">
        <v>1</v>
      </c>
      <c r="N191" s="241" t="s">
        <v>38</v>
      </c>
      <c r="O191" s="88"/>
      <c r="P191" s="222">
        <f>O191*H191</f>
        <v>0</v>
      </c>
      <c r="Q191" s="222">
        <v>0</v>
      </c>
      <c r="R191" s="222">
        <f>Q191*H191</f>
        <v>0</v>
      </c>
      <c r="S191" s="222">
        <v>0</v>
      </c>
      <c r="T191" s="22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24" t="s">
        <v>168</v>
      </c>
      <c r="AT191" s="224" t="s">
        <v>165</v>
      </c>
      <c r="AU191" s="224" t="s">
        <v>83</v>
      </c>
      <c r="AY191" s="14" t="s">
        <v>116</v>
      </c>
      <c r="BE191" s="225">
        <f>IF(N191="základní",J191,0)</f>
        <v>0</v>
      </c>
      <c r="BF191" s="225">
        <f>IF(N191="snížená",J191,0)</f>
        <v>0</v>
      </c>
      <c r="BG191" s="225">
        <f>IF(N191="zákl. přenesená",J191,0)</f>
        <v>0</v>
      </c>
      <c r="BH191" s="225">
        <f>IF(N191="sníž. přenesená",J191,0)</f>
        <v>0</v>
      </c>
      <c r="BI191" s="225">
        <f>IF(N191="nulová",J191,0)</f>
        <v>0</v>
      </c>
      <c r="BJ191" s="14" t="s">
        <v>81</v>
      </c>
      <c r="BK191" s="225">
        <f>ROUND(I191*H191,2)</f>
        <v>0</v>
      </c>
      <c r="BL191" s="14" t="s">
        <v>125</v>
      </c>
      <c r="BM191" s="224" t="s">
        <v>334</v>
      </c>
    </row>
    <row r="192" s="2" customFormat="1" ht="16.5" customHeight="1">
      <c r="A192" s="35"/>
      <c r="B192" s="36"/>
      <c r="C192" s="231" t="s">
        <v>335</v>
      </c>
      <c r="D192" s="231" t="s">
        <v>165</v>
      </c>
      <c r="E192" s="232" t="s">
        <v>336</v>
      </c>
      <c r="F192" s="233" t="s">
        <v>337</v>
      </c>
      <c r="G192" s="234" t="s">
        <v>195</v>
      </c>
      <c r="H192" s="235">
        <v>1</v>
      </c>
      <c r="I192" s="236"/>
      <c r="J192" s="237">
        <f>ROUND(I192*H192,2)</f>
        <v>0</v>
      </c>
      <c r="K192" s="238"/>
      <c r="L192" s="239"/>
      <c r="M192" s="240" t="s">
        <v>1</v>
      </c>
      <c r="N192" s="241" t="s">
        <v>38</v>
      </c>
      <c r="O192" s="88"/>
      <c r="P192" s="222">
        <f>O192*H192</f>
        <v>0</v>
      </c>
      <c r="Q192" s="222">
        <v>0</v>
      </c>
      <c r="R192" s="222">
        <f>Q192*H192</f>
        <v>0</v>
      </c>
      <c r="S192" s="222">
        <v>0</v>
      </c>
      <c r="T192" s="223">
        <f>S192*H192</f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24" t="s">
        <v>168</v>
      </c>
      <c r="AT192" s="224" t="s">
        <v>165</v>
      </c>
      <c r="AU192" s="224" t="s">
        <v>83</v>
      </c>
      <c r="AY192" s="14" t="s">
        <v>116</v>
      </c>
      <c r="BE192" s="225">
        <f>IF(N192="základní",J192,0)</f>
        <v>0</v>
      </c>
      <c r="BF192" s="225">
        <f>IF(N192="snížená",J192,0)</f>
        <v>0</v>
      </c>
      <c r="BG192" s="225">
        <f>IF(N192="zákl. přenesená",J192,0)</f>
        <v>0</v>
      </c>
      <c r="BH192" s="225">
        <f>IF(N192="sníž. přenesená",J192,0)</f>
        <v>0</v>
      </c>
      <c r="BI192" s="225">
        <f>IF(N192="nulová",J192,0)</f>
        <v>0</v>
      </c>
      <c r="BJ192" s="14" t="s">
        <v>81</v>
      </c>
      <c r="BK192" s="225">
        <f>ROUND(I192*H192,2)</f>
        <v>0</v>
      </c>
      <c r="BL192" s="14" t="s">
        <v>125</v>
      </c>
      <c r="BM192" s="224" t="s">
        <v>338</v>
      </c>
    </row>
    <row r="193" s="2" customFormat="1" ht="16.5" customHeight="1">
      <c r="A193" s="35"/>
      <c r="B193" s="36"/>
      <c r="C193" s="231" t="s">
        <v>339</v>
      </c>
      <c r="D193" s="231" t="s">
        <v>165</v>
      </c>
      <c r="E193" s="232" t="s">
        <v>340</v>
      </c>
      <c r="F193" s="233" t="s">
        <v>341</v>
      </c>
      <c r="G193" s="234" t="s">
        <v>195</v>
      </c>
      <c r="H193" s="235">
        <v>1</v>
      </c>
      <c r="I193" s="236"/>
      <c r="J193" s="237">
        <f>ROUND(I193*H193,2)</f>
        <v>0</v>
      </c>
      <c r="K193" s="238"/>
      <c r="L193" s="239"/>
      <c r="M193" s="240" t="s">
        <v>1</v>
      </c>
      <c r="N193" s="241" t="s">
        <v>38</v>
      </c>
      <c r="O193" s="88"/>
      <c r="P193" s="222">
        <f>O193*H193</f>
        <v>0</v>
      </c>
      <c r="Q193" s="222">
        <v>0</v>
      </c>
      <c r="R193" s="222">
        <f>Q193*H193</f>
        <v>0</v>
      </c>
      <c r="S193" s="222">
        <v>0</v>
      </c>
      <c r="T193" s="223">
        <f>S193*H193</f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24" t="s">
        <v>168</v>
      </c>
      <c r="AT193" s="224" t="s">
        <v>165</v>
      </c>
      <c r="AU193" s="224" t="s">
        <v>83</v>
      </c>
      <c r="AY193" s="14" t="s">
        <v>116</v>
      </c>
      <c r="BE193" s="225">
        <f>IF(N193="základní",J193,0)</f>
        <v>0</v>
      </c>
      <c r="BF193" s="225">
        <f>IF(N193="snížená",J193,0)</f>
        <v>0</v>
      </c>
      <c r="BG193" s="225">
        <f>IF(N193="zákl. přenesená",J193,0)</f>
        <v>0</v>
      </c>
      <c r="BH193" s="225">
        <f>IF(N193="sníž. přenesená",J193,0)</f>
        <v>0</v>
      </c>
      <c r="BI193" s="225">
        <f>IF(N193="nulová",J193,0)</f>
        <v>0</v>
      </c>
      <c r="BJ193" s="14" t="s">
        <v>81</v>
      </c>
      <c r="BK193" s="225">
        <f>ROUND(I193*H193,2)</f>
        <v>0</v>
      </c>
      <c r="BL193" s="14" t="s">
        <v>125</v>
      </c>
      <c r="BM193" s="224" t="s">
        <v>342</v>
      </c>
    </row>
    <row r="194" s="2" customFormat="1" ht="16.5" customHeight="1">
      <c r="A194" s="35"/>
      <c r="B194" s="36"/>
      <c r="C194" s="231" t="s">
        <v>343</v>
      </c>
      <c r="D194" s="231" t="s">
        <v>165</v>
      </c>
      <c r="E194" s="232" t="s">
        <v>344</v>
      </c>
      <c r="F194" s="233" t="s">
        <v>345</v>
      </c>
      <c r="G194" s="234" t="s">
        <v>195</v>
      </c>
      <c r="H194" s="235">
        <v>1</v>
      </c>
      <c r="I194" s="236"/>
      <c r="J194" s="237">
        <f>ROUND(I194*H194,2)</f>
        <v>0</v>
      </c>
      <c r="K194" s="238"/>
      <c r="L194" s="239"/>
      <c r="M194" s="240" t="s">
        <v>1</v>
      </c>
      <c r="N194" s="241" t="s">
        <v>38</v>
      </c>
      <c r="O194" s="88"/>
      <c r="P194" s="222">
        <f>O194*H194</f>
        <v>0</v>
      </c>
      <c r="Q194" s="222">
        <v>0</v>
      </c>
      <c r="R194" s="222">
        <f>Q194*H194</f>
        <v>0</v>
      </c>
      <c r="S194" s="222">
        <v>0</v>
      </c>
      <c r="T194" s="22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24" t="s">
        <v>168</v>
      </c>
      <c r="AT194" s="224" t="s">
        <v>165</v>
      </c>
      <c r="AU194" s="224" t="s">
        <v>83</v>
      </c>
      <c r="AY194" s="14" t="s">
        <v>116</v>
      </c>
      <c r="BE194" s="225">
        <f>IF(N194="základní",J194,0)</f>
        <v>0</v>
      </c>
      <c r="BF194" s="225">
        <f>IF(N194="snížená",J194,0)</f>
        <v>0</v>
      </c>
      <c r="BG194" s="225">
        <f>IF(N194="zákl. přenesená",J194,0)</f>
        <v>0</v>
      </c>
      <c r="BH194" s="225">
        <f>IF(N194="sníž. přenesená",J194,0)</f>
        <v>0</v>
      </c>
      <c r="BI194" s="225">
        <f>IF(N194="nulová",J194,0)</f>
        <v>0</v>
      </c>
      <c r="BJ194" s="14" t="s">
        <v>81</v>
      </c>
      <c r="BK194" s="225">
        <f>ROUND(I194*H194,2)</f>
        <v>0</v>
      </c>
      <c r="BL194" s="14" t="s">
        <v>125</v>
      </c>
      <c r="BM194" s="224" t="s">
        <v>346</v>
      </c>
    </row>
    <row r="195" s="2" customFormat="1" ht="16.5" customHeight="1">
      <c r="A195" s="35"/>
      <c r="B195" s="36"/>
      <c r="C195" s="231" t="s">
        <v>347</v>
      </c>
      <c r="D195" s="231" t="s">
        <v>165</v>
      </c>
      <c r="E195" s="232" t="s">
        <v>348</v>
      </c>
      <c r="F195" s="233" t="s">
        <v>349</v>
      </c>
      <c r="G195" s="234" t="s">
        <v>195</v>
      </c>
      <c r="H195" s="235">
        <v>1</v>
      </c>
      <c r="I195" s="236"/>
      <c r="J195" s="237">
        <f>ROUND(I195*H195,2)</f>
        <v>0</v>
      </c>
      <c r="K195" s="238"/>
      <c r="L195" s="239"/>
      <c r="M195" s="240" t="s">
        <v>1</v>
      </c>
      <c r="N195" s="241" t="s">
        <v>38</v>
      </c>
      <c r="O195" s="88"/>
      <c r="P195" s="222">
        <f>O195*H195</f>
        <v>0</v>
      </c>
      <c r="Q195" s="222">
        <v>0</v>
      </c>
      <c r="R195" s="222">
        <f>Q195*H195</f>
        <v>0</v>
      </c>
      <c r="S195" s="222">
        <v>0</v>
      </c>
      <c r="T195" s="223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24" t="s">
        <v>168</v>
      </c>
      <c r="AT195" s="224" t="s">
        <v>165</v>
      </c>
      <c r="AU195" s="224" t="s">
        <v>83</v>
      </c>
      <c r="AY195" s="14" t="s">
        <v>116</v>
      </c>
      <c r="BE195" s="225">
        <f>IF(N195="základní",J195,0)</f>
        <v>0</v>
      </c>
      <c r="BF195" s="225">
        <f>IF(N195="snížená",J195,0)</f>
        <v>0</v>
      </c>
      <c r="BG195" s="225">
        <f>IF(N195="zákl. přenesená",J195,0)</f>
        <v>0</v>
      </c>
      <c r="BH195" s="225">
        <f>IF(N195="sníž. přenesená",J195,0)</f>
        <v>0</v>
      </c>
      <c r="BI195" s="225">
        <f>IF(N195="nulová",J195,0)</f>
        <v>0</v>
      </c>
      <c r="BJ195" s="14" t="s">
        <v>81</v>
      </c>
      <c r="BK195" s="225">
        <f>ROUND(I195*H195,2)</f>
        <v>0</v>
      </c>
      <c r="BL195" s="14" t="s">
        <v>125</v>
      </c>
      <c r="BM195" s="224" t="s">
        <v>350</v>
      </c>
    </row>
    <row r="196" s="2" customFormat="1" ht="16.5" customHeight="1">
      <c r="A196" s="35"/>
      <c r="B196" s="36"/>
      <c r="C196" s="212" t="s">
        <v>351</v>
      </c>
      <c r="D196" s="212" t="s">
        <v>121</v>
      </c>
      <c r="E196" s="213" t="s">
        <v>352</v>
      </c>
      <c r="F196" s="214" t="s">
        <v>353</v>
      </c>
      <c r="G196" s="215" t="s">
        <v>195</v>
      </c>
      <c r="H196" s="216">
        <v>1</v>
      </c>
      <c r="I196" s="217"/>
      <c r="J196" s="218">
        <f>ROUND(I196*H196,2)</f>
        <v>0</v>
      </c>
      <c r="K196" s="219"/>
      <c r="L196" s="41"/>
      <c r="M196" s="220" t="s">
        <v>1</v>
      </c>
      <c r="N196" s="221" t="s">
        <v>38</v>
      </c>
      <c r="O196" s="88"/>
      <c r="P196" s="222">
        <f>O196*H196</f>
        <v>0</v>
      </c>
      <c r="Q196" s="222">
        <v>0</v>
      </c>
      <c r="R196" s="222">
        <f>Q196*H196</f>
        <v>0</v>
      </c>
      <c r="S196" s="222">
        <v>0</v>
      </c>
      <c r="T196" s="22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24" t="s">
        <v>125</v>
      </c>
      <c r="AT196" s="224" t="s">
        <v>121</v>
      </c>
      <c r="AU196" s="224" t="s">
        <v>83</v>
      </c>
      <c r="AY196" s="14" t="s">
        <v>116</v>
      </c>
      <c r="BE196" s="225">
        <f>IF(N196="základní",J196,0)</f>
        <v>0</v>
      </c>
      <c r="BF196" s="225">
        <f>IF(N196="snížená",J196,0)</f>
        <v>0</v>
      </c>
      <c r="BG196" s="225">
        <f>IF(N196="zákl. přenesená",J196,0)</f>
        <v>0</v>
      </c>
      <c r="BH196" s="225">
        <f>IF(N196="sníž. přenesená",J196,0)</f>
        <v>0</v>
      </c>
      <c r="BI196" s="225">
        <f>IF(N196="nulová",J196,0)</f>
        <v>0</v>
      </c>
      <c r="BJ196" s="14" t="s">
        <v>81</v>
      </c>
      <c r="BK196" s="225">
        <f>ROUND(I196*H196,2)</f>
        <v>0</v>
      </c>
      <c r="BL196" s="14" t="s">
        <v>125</v>
      </c>
      <c r="BM196" s="224" t="s">
        <v>354</v>
      </c>
    </row>
    <row r="197" s="2" customFormat="1" ht="16.5" customHeight="1">
      <c r="A197" s="35"/>
      <c r="B197" s="36"/>
      <c r="C197" s="212" t="s">
        <v>355</v>
      </c>
      <c r="D197" s="212" t="s">
        <v>121</v>
      </c>
      <c r="E197" s="213" t="s">
        <v>356</v>
      </c>
      <c r="F197" s="214" t="s">
        <v>357</v>
      </c>
      <c r="G197" s="215" t="s">
        <v>195</v>
      </c>
      <c r="H197" s="216">
        <v>1</v>
      </c>
      <c r="I197" s="217"/>
      <c r="J197" s="218">
        <f>ROUND(I197*H197,2)</f>
        <v>0</v>
      </c>
      <c r="K197" s="219"/>
      <c r="L197" s="41"/>
      <c r="M197" s="220" t="s">
        <v>1</v>
      </c>
      <c r="N197" s="221" t="s">
        <v>38</v>
      </c>
      <c r="O197" s="88"/>
      <c r="P197" s="222">
        <f>O197*H197</f>
        <v>0</v>
      </c>
      <c r="Q197" s="222">
        <v>0</v>
      </c>
      <c r="R197" s="222">
        <f>Q197*H197</f>
        <v>0</v>
      </c>
      <c r="S197" s="222">
        <v>0</v>
      </c>
      <c r="T197" s="22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24" t="s">
        <v>125</v>
      </c>
      <c r="AT197" s="224" t="s">
        <v>121</v>
      </c>
      <c r="AU197" s="224" t="s">
        <v>83</v>
      </c>
      <c r="AY197" s="14" t="s">
        <v>116</v>
      </c>
      <c r="BE197" s="225">
        <f>IF(N197="základní",J197,0)</f>
        <v>0</v>
      </c>
      <c r="BF197" s="225">
        <f>IF(N197="snížená",J197,0)</f>
        <v>0</v>
      </c>
      <c r="BG197" s="225">
        <f>IF(N197="zákl. přenesená",J197,0)</f>
        <v>0</v>
      </c>
      <c r="BH197" s="225">
        <f>IF(N197="sníž. přenesená",J197,0)</f>
        <v>0</v>
      </c>
      <c r="BI197" s="225">
        <f>IF(N197="nulová",J197,0)</f>
        <v>0</v>
      </c>
      <c r="BJ197" s="14" t="s">
        <v>81</v>
      </c>
      <c r="BK197" s="225">
        <f>ROUND(I197*H197,2)</f>
        <v>0</v>
      </c>
      <c r="BL197" s="14" t="s">
        <v>125</v>
      </c>
      <c r="BM197" s="224" t="s">
        <v>358</v>
      </c>
    </row>
    <row r="198" s="12" customFormat="1" ht="22.8" customHeight="1">
      <c r="A198" s="12"/>
      <c r="B198" s="196"/>
      <c r="C198" s="197"/>
      <c r="D198" s="198" t="s">
        <v>72</v>
      </c>
      <c r="E198" s="210" t="s">
        <v>359</v>
      </c>
      <c r="F198" s="210" t="s">
        <v>360</v>
      </c>
      <c r="G198" s="197"/>
      <c r="H198" s="197"/>
      <c r="I198" s="200"/>
      <c r="J198" s="211">
        <f>BK198</f>
        <v>0</v>
      </c>
      <c r="K198" s="197"/>
      <c r="L198" s="202"/>
      <c r="M198" s="203"/>
      <c r="N198" s="204"/>
      <c r="O198" s="204"/>
      <c r="P198" s="205">
        <f>SUM(P199:P206)</f>
        <v>0</v>
      </c>
      <c r="Q198" s="204"/>
      <c r="R198" s="205">
        <f>SUM(R199:R206)</f>
        <v>0</v>
      </c>
      <c r="S198" s="204"/>
      <c r="T198" s="206">
        <f>SUM(T199:T206)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7" t="s">
        <v>131</v>
      </c>
      <c r="AT198" s="208" t="s">
        <v>72</v>
      </c>
      <c r="AU198" s="208" t="s">
        <v>81</v>
      </c>
      <c r="AY198" s="207" t="s">
        <v>116</v>
      </c>
      <c r="BK198" s="209">
        <f>SUM(BK199:BK206)</f>
        <v>0</v>
      </c>
    </row>
    <row r="199" s="2" customFormat="1" ht="16.5" customHeight="1">
      <c r="A199" s="35"/>
      <c r="B199" s="36"/>
      <c r="C199" s="212" t="s">
        <v>361</v>
      </c>
      <c r="D199" s="212" t="s">
        <v>121</v>
      </c>
      <c r="E199" s="213" t="s">
        <v>362</v>
      </c>
      <c r="F199" s="214" t="s">
        <v>363</v>
      </c>
      <c r="G199" s="215" t="s">
        <v>195</v>
      </c>
      <c r="H199" s="216">
        <v>8</v>
      </c>
      <c r="I199" s="217"/>
      <c r="J199" s="218">
        <f>ROUND(I199*H199,2)</f>
        <v>0</v>
      </c>
      <c r="K199" s="219"/>
      <c r="L199" s="41"/>
      <c r="M199" s="220" t="s">
        <v>1</v>
      </c>
      <c r="N199" s="221" t="s">
        <v>38</v>
      </c>
      <c r="O199" s="88"/>
      <c r="P199" s="222">
        <f>O199*H199</f>
        <v>0</v>
      </c>
      <c r="Q199" s="222">
        <v>0</v>
      </c>
      <c r="R199" s="222">
        <f>Q199*H199</f>
        <v>0</v>
      </c>
      <c r="S199" s="222">
        <v>0</v>
      </c>
      <c r="T199" s="223">
        <f>S199*H199</f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24" t="s">
        <v>331</v>
      </c>
      <c r="AT199" s="224" t="s">
        <v>121</v>
      </c>
      <c r="AU199" s="224" t="s">
        <v>83</v>
      </c>
      <c r="AY199" s="14" t="s">
        <v>116</v>
      </c>
      <c r="BE199" s="225">
        <f>IF(N199="základní",J199,0)</f>
        <v>0</v>
      </c>
      <c r="BF199" s="225">
        <f>IF(N199="snížená",J199,0)</f>
        <v>0</v>
      </c>
      <c r="BG199" s="225">
        <f>IF(N199="zákl. přenesená",J199,0)</f>
        <v>0</v>
      </c>
      <c r="BH199" s="225">
        <f>IF(N199="sníž. přenesená",J199,0)</f>
        <v>0</v>
      </c>
      <c r="BI199" s="225">
        <f>IF(N199="nulová",J199,0)</f>
        <v>0</v>
      </c>
      <c r="BJ199" s="14" t="s">
        <v>81</v>
      </c>
      <c r="BK199" s="225">
        <f>ROUND(I199*H199,2)</f>
        <v>0</v>
      </c>
      <c r="BL199" s="14" t="s">
        <v>331</v>
      </c>
      <c r="BM199" s="224" t="s">
        <v>364</v>
      </c>
    </row>
    <row r="200" s="2" customFormat="1" ht="16.5" customHeight="1">
      <c r="A200" s="35"/>
      <c r="B200" s="36"/>
      <c r="C200" s="212" t="s">
        <v>365</v>
      </c>
      <c r="D200" s="212" t="s">
        <v>121</v>
      </c>
      <c r="E200" s="213" t="s">
        <v>366</v>
      </c>
      <c r="F200" s="214" t="s">
        <v>367</v>
      </c>
      <c r="G200" s="215" t="s">
        <v>134</v>
      </c>
      <c r="H200" s="216">
        <v>2</v>
      </c>
      <c r="I200" s="217"/>
      <c r="J200" s="218">
        <f>ROUND(I200*H200,2)</f>
        <v>0</v>
      </c>
      <c r="K200" s="219"/>
      <c r="L200" s="41"/>
      <c r="M200" s="220" t="s">
        <v>1</v>
      </c>
      <c r="N200" s="221" t="s">
        <v>38</v>
      </c>
      <c r="O200" s="88"/>
      <c r="P200" s="222">
        <f>O200*H200</f>
        <v>0</v>
      </c>
      <c r="Q200" s="222">
        <v>0</v>
      </c>
      <c r="R200" s="222">
        <f>Q200*H200</f>
        <v>0</v>
      </c>
      <c r="S200" s="222">
        <v>0</v>
      </c>
      <c r="T200" s="223">
        <f>S200*H200</f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24" t="s">
        <v>331</v>
      </c>
      <c r="AT200" s="224" t="s">
        <v>121</v>
      </c>
      <c r="AU200" s="224" t="s">
        <v>83</v>
      </c>
      <c r="AY200" s="14" t="s">
        <v>116</v>
      </c>
      <c r="BE200" s="225">
        <f>IF(N200="základní",J200,0)</f>
        <v>0</v>
      </c>
      <c r="BF200" s="225">
        <f>IF(N200="snížená",J200,0)</f>
        <v>0</v>
      </c>
      <c r="BG200" s="225">
        <f>IF(N200="zákl. přenesená",J200,0)</f>
        <v>0</v>
      </c>
      <c r="BH200" s="225">
        <f>IF(N200="sníž. přenesená",J200,0)</f>
        <v>0</v>
      </c>
      <c r="BI200" s="225">
        <f>IF(N200="nulová",J200,0)</f>
        <v>0</v>
      </c>
      <c r="BJ200" s="14" t="s">
        <v>81</v>
      </c>
      <c r="BK200" s="225">
        <f>ROUND(I200*H200,2)</f>
        <v>0</v>
      </c>
      <c r="BL200" s="14" t="s">
        <v>331</v>
      </c>
      <c r="BM200" s="224" t="s">
        <v>368</v>
      </c>
    </row>
    <row r="201" s="2" customFormat="1" ht="16.5" customHeight="1">
      <c r="A201" s="35"/>
      <c r="B201" s="36"/>
      <c r="C201" s="212" t="s">
        <v>369</v>
      </c>
      <c r="D201" s="212" t="s">
        <v>121</v>
      </c>
      <c r="E201" s="213" t="s">
        <v>370</v>
      </c>
      <c r="F201" s="214" t="s">
        <v>371</v>
      </c>
      <c r="G201" s="215" t="s">
        <v>134</v>
      </c>
      <c r="H201" s="216">
        <v>1</v>
      </c>
      <c r="I201" s="217"/>
      <c r="J201" s="218">
        <f>ROUND(I201*H201,2)</f>
        <v>0</v>
      </c>
      <c r="K201" s="219"/>
      <c r="L201" s="41"/>
      <c r="M201" s="220" t="s">
        <v>1</v>
      </c>
      <c r="N201" s="221" t="s">
        <v>38</v>
      </c>
      <c r="O201" s="88"/>
      <c r="P201" s="222">
        <f>O201*H201</f>
        <v>0</v>
      </c>
      <c r="Q201" s="222">
        <v>0</v>
      </c>
      <c r="R201" s="222">
        <f>Q201*H201</f>
        <v>0</v>
      </c>
      <c r="S201" s="222">
        <v>0</v>
      </c>
      <c r="T201" s="22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24" t="s">
        <v>331</v>
      </c>
      <c r="AT201" s="224" t="s">
        <v>121</v>
      </c>
      <c r="AU201" s="224" t="s">
        <v>83</v>
      </c>
      <c r="AY201" s="14" t="s">
        <v>116</v>
      </c>
      <c r="BE201" s="225">
        <f>IF(N201="základní",J201,0)</f>
        <v>0</v>
      </c>
      <c r="BF201" s="225">
        <f>IF(N201="snížená",J201,0)</f>
        <v>0</v>
      </c>
      <c r="BG201" s="225">
        <f>IF(N201="zákl. přenesená",J201,0)</f>
        <v>0</v>
      </c>
      <c r="BH201" s="225">
        <f>IF(N201="sníž. přenesená",J201,0)</f>
        <v>0</v>
      </c>
      <c r="BI201" s="225">
        <f>IF(N201="nulová",J201,0)</f>
        <v>0</v>
      </c>
      <c r="BJ201" s="14" t="s">
        <v>81</v>
      </c>
      <c r="BK201" s="225">
        <f>ROUND(I201*H201,2)</f>
        <v>0</v>
      </c>
      <c r="BL201" s="14" t="s">
        <v>331</v>
      </c>
      <c r="BM201" s="224" t="s">
        <v>372</v>
      </c>
    </row>
    <row r="202" s="2" customFormat="1" ht="16.5" customHeight="1">
      <c r="A202" s="35"/>
      <c r="B202" s="36"/>
      <c r="C202" s="212" t="s">
        <v>373</v>
      </c>
      <c r="D202" s="212" t="s">
        <v>121</v>
      </c>
      <c r="E202" s="213" t="s">
        <v>374</v>
      </c>
      <c r="F202" s="214" t="s">
        <v>375</v>
      </c>
      <c r="G202" s="215" t="s">
        <v>134</v>
      </c>
      <c r="H202" s="216">
        <v>1</v>
      </c>
      <c r="I202" s="217"/>
      <c r="J202" s="218">
        <f>ROUND(I202*H202,2)</f>
        <v>0</v>
      </c>
      <c r="K202" s="219"/>
      <c r="L202" s="41"/>
      <c r="M202" s="220" t="s">
        <v>1</v>
      </c>
      <c r="N202" s="221" t="s">
        <v>38</v>
      </c>
      <c r="O202" s="88"/>
      <c r="P202" s="222">
        <f>O202*H202</f>
        <v>0</v>
      </c>
      <c r="Q202" s="222">
        <v>0</v>
      </c>
      <c r="R202" s="222">
        <f>Q202*H202</f>
        <v>0</v>
      </c>
      <c r="S202" s="222">
        <v>0</v>
      </c>
      <c r="T202" s="223">
        <f>S202*H202</f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24" t="s">
        <v>331</v>
      </c>
      <c r="AT202" s="224" t="s">
        <v>121</v>
      </c>
      <c r="AU202" s="224" t="s">
        <v>83</v>
      </c>
      <c r="AY202" s="14" t="s">
        <v>116</v>
      </c>
      <c r="BE202" s="225">
        <f>IF(N202="základní",J202,0)</f>
        <v>0</v>
      </c>
      <c r="BF202" s="225">
        <f>IF(N202="snížená",J202,0)</f>
        <v>0</v>
      </c>
      <c r="BG202" s="225">
        <f>IF(N202="zákl. přenesená",J202,0)</f>
        <v>0</v>
      </c>
      <c r="BH202" s="225">
        <f>IF(N202="sníž. přenesená",J202,0)</f>
        <v>0</v>
      </c>
      <c r="BI202" s="225">
        <f>IF(N202="nulová",J202,0)</f>
        <v>0</v>
      </c>
      <c r="BJ202" s="14" t="s">
        <v>81</v>
      </c>
      <c r="BK202" s="225">
        <f>ROUND(I202*H202,2)</f>
        <v>0</v>
      </c>
      <c r="BL202" s="14" t="s">
        <v>331</v>
      </c>
      <c r="BM202" s="224" t="s">
        <v>376</v>
      </c>
    </row>
    <row r="203" s="2" customFormat="1" ht="49.05" customHeight="1">
      <c r="A203" s="35"/>
      <c r="B203" s="36"/>
      <c r="C203" s="212" t="s">
        <v>377</v>
      </c>
      <c r="D203" s="212" t="s">
        <v>121</v>
      </c>
      <c r="E203" s="213" t="s">
        <v>378</v>
      </c>
      <c r="F203" s="214" t="s">
        <v>379</v>
      </c>
      <c r="G203" s="215" t="s">
        <v>134</v>
      </c>
      <c r="H203" s="216">
        <v>1</v>
      </c>
      <c r="I203" s="217"/>
      <c r="J203" s="218">
        <f>ROUND(I203*H203,2)</f>
        <v>0</v>
      </c>
      <c r="K203" s="219"/>
      <c r="L203" s="41"/>
      <c r="M203" s="220" t="s">
        <v>1</v>
      </c>
      <c r="N203" s="221" t="s">
        <v>38</v>
      </c>
      <c r="O203" s="88"/>
      <c r="P203" s="222">
        <f>O203*H203</f>
        <v>0</v>
      </c>
      <c r="Q203" s="222">
        <v>0</v>
      </c>
      <c r="R203" s="222">
        <f>Q203*H203</f>
        <v>0</v>
      </c>
      <c r="S203" s="222">
        <v>0</v>
      </c>
      <c r="T203" s="22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24" t="s">
        <v>331</v>
      </c>
      <c r="AT203" s="224" t="s">
        <v>121</v>
      </c>
      <c r="AU203" s="224" t="s">
        <v>83</v>
      </c>
      <c r="AY203" s="14" t="s">
        <v>116</v>
      </c>
      <c r="BE203" s="225">
        <f>IF(N203="základní",J203,0)</f>
        <v>0</v>
      </c>
      <c r="BF203" s="225">
        <f>IF(N203="snížená",J203,0)</f>
        <v>0</v>
      </c>
      <c r="BG203" s="225">
        <f>IF(N203="zákl. přenesená",J203,0)</f>
        <v>0</v>
      </c>
      <c r="BH203" s="225">
        <f>IF(N203="sníž. přenesená",J203,0)</f>
        <v>0</v>
      </c>
      <c r="BI203" s="225">
        <f>IF(N203="nulová",J203,0)</f>
        <v>0</v>
      </c>
      <c r="BJ203" s="14" t="s">
        <v>81</v>
      </c>
      <c r="BK203" s="225">
        <f>ROUND(I203*H203,2)</f>
        <v>0</v>
      </c>
      <c r="BL203" s="14" t="s">
        <v>331</v>
      </c>
      <c r="BM203" s="224" t="s">
        <v>380</v>
      </c>
    </row>
    <row r="204" s="2" customFormat="1">
      <c r="A204" s="35"/>
      <c r="B204" s="36"/>
      <c r="C204" s="37"/>
      <c r="D204" s="226" t="s">
        <v>136</v>
      </c>
      <c r="E204" s="37"/>
      <c r="F204" s="227" t="s">
        <v>381</v>
      </c>
      <c r="G204" s="37"/>
      <c r="H204" s="37"/>
      <c r="I204" s="228"/>
      <c r="J204" s="37"/>
      <c r="K204" s="37"/>
      <c r="L204" s="41"/>
      <c r="M204" s="229"/>
      <c r="N204" s="230"/>
      <c r="O204" s="88"/>
      <c r="P204" s="88"/>
      <c r="Q204" s="88"/>
      <c r="R204" s="88"/>
      <c r="S204" s="88"/>
      <c r="T204" s="89"/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T204" s="14" t="s">
        <v>136</v>
      </c>
      <c r="AU204" s="14" t="s">
        <v>83</v>
      </c>
    </row>
    <row r="205" s="2" customFormat="1" ht="16.5" customHeight="1">
      <c r="A205" s="35"/>
      <c r="B205" s="36"/>
      <c r="C205" s="212" t="s">
        <v>382</v>
      </c>
      <c r="D205" s="212" t="s">
        <v>121</v>
      </c>
      <c r="E205" s="213" t="s">
        <v>383</v>
      </c>
      <c r="F205" s="214" t="s">
        <v>384</v>
      </c>
      <c r="G205" s="215" t="s">
        <v>134</v>
      </c>
      <c r="H205" s="216">
        <v>1</v>
      </c>
      <c r="I205" s="217"/>
      <c r="J205" s="218">
        <f>ROUND(I205*H205,2)</f>
        <v>0</v>
      </c>
      <c r="K205" s="219"/>
      <c r="L205" s="41"/>
      <c r="M205" s="220" t="s">
        <v>1</v>
      </c>
      <c r="N205" s="221" t="s">
        <v>38</v>
      </c>
      <c r="O205" s="88"/>
      <c r="P205" s="222">
        <f>O205*H205</f>
        <v>0</v>
      </c>
      <c r="Q205" s="222">
        <v>0</v>
      </c>
      <c r="R205" s="222">
        <f>Q205*H205</f>
        <v>0</v>
      </c>
      <c r="S205" s="222">
        <v>0</v>
      </c>
      <c r="T205" s="223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24" t="s">
        <v>331</v>
      </c>
      <c r="AT205" s="224" t="s">
        <v>121</v>
      </c>
      <c r="AU205" s="224" t="s">
        <v>83</v>
      </c>
      <c r="AY205" s="14" t="s">
        <v>116</v>
      </c>
      <c r="BE205" s="225">
        <f>IF(N205="základní",J205,0)</f>
        <v>0</v>
      </c>
      <c r="BF205" s="225">
        <f>IF(N205="snížená",J205,0)</f>
        <v>0</v>
      </c>
      <c r="BG205" s="225">
        <f>IF(N205="zákl. přenesená",J205,0)</f>
        <v>0</v>
      </c>
      <c r="BH205" s="225">
        <f>IF(N205="sníž. přenesená",J205,0)</f>
        <v>0</v>
      </c>
      <c r="BI205" s="225">
        <f>IF(N205="nulová",J205,0)</f>
        <v>0</v>
      </c>
      <c r="BJ205" s="14" t="s">
        <v>81</v>
      </c>
      <c r="BK205" s="225">
        <f>ROUND(I205*H205,2)</f>
        <v>0</v>
      </c>
      <c r="BL205" s="14" t="s">
        <v>331</v>
      </c>
      <c r="BM205" s="224" t="s">
        <v>385</v>
      </c>
    </row>
    <row r="206" s="2" customFormat="1" ht="24.15" customHeight="1">
      <c r="A206" s="35"/>
      <c r="B206" s="36"/>
      <c r="C206" s="212" t="s">
        <v>386</v>
      </c>
      <c r="D206" s="212" t="s">
        <v>121</v>
      </c>
      <c r="E206" s="213" t="s">
        <v>387</v>
      </c>
      <c r="F206" s="214" t="s">
        <v>388</v>
      </c>
      <c r="G206" s="215" t="s">
        <v>129</v>
      </c>
      <c r="H206" s="216">
        <v>7</v>
      </c>
      <c r="I206" s="217"/>
      <c r="J206" s="218">
        <f>ROUND(I206*H206,2)</f>
        <v>0</v>
      </c>
      <c r="K206" s="219"/>
      <c r="L206" s="41"/>
      <c r="M206" s="242" t="s">
        <v>1</v>
      </c>
      <c r="N206" s="243" t="s">
        <v>38</v>
      </c>
      <c r="O206" s="244"/>
      <c r="P206" s="245">
        <f>O206*H206</f>
        <v>0</v>
      </c>
      <c r="Q206" s="245">
        <v>0</v>
      </c>
      <c r="R206" s="245">
        <f>Q206*H206</f>
        <v>0</v>
      </c>
      <c r="S206" s="245">
        <v>0</v>
      </c>
      <c r="T206" s="246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24" t="s">
        <v>331</v>
      </c>
      <c r="AT206" s="224" t="s">
        <v>121</v>
      </c>
      <c r="AU206" s="224" t="s">
        <v>83</v>
      </c>
      <c r="AY206" s="14" t="s">
        <v>116</v>
      </c>
      <c r="BE206" s="225">
        <f>IF(N206="základní",J206,0)</f>
        <v>0</v>
      </c>
      <c r="BF206" s="225">
        <f>IF(N206="snížená",J206,0)</f>
        <v>0</v>
      </c>
      <c r="BG206" s="225">
        <f>IF(N206="zákl. přenesená",J206,0)</f>
        <v>0</v>
      </c>
      <c r="BH206" s="225">
        <f>IF(N206="sníž. přenesená",J206,0)</f>
        <v>0</v>
      </c>
      <c r="BI206" s="225">
        <f>IF(N206="nulová",J206,0)</f>
        <v>0</v>
      </c>
      <c r="BJ206" s="14" t="s">
        <v>81</v>
      </c>
      <c r="BK206" s="225">
        <f>ROUND(I206*H206,2)</f>
        <v>0</v>
      </c>
      <c r="BL206" s="14" t="s">
        <v>331</v>
      </c>
      <c r="BM206" s="224" t="s">
        <v>389</v>
      </c>
    </row>
    <row r="207" s="2" customFormat="1" ht="6.96" customHeight="1">
      <c r="A207" s="35"/>
      <c r="B207" s="63"/>
      <c r="C207" s="64"/>
      <c r="D207" s="64"/>
      <c r="E207" s="64"/>
      <c r="F207" s="64"/>
      <c r="G207" s="64"/>
      <c r="H207" s="64"/>
      <c r="I207" s="64"/>
      <c r="J207" s="64"/>
      <c r="K207" s="64"/>
      <c r="L207" s="41"/>
      <c r="M207" s="35"/>
      <c r="O207" s="35"/>
      <c r="P207" s="35"/>
      <c r="Q207" s="35"/>
      <c r="R207" s="35"/>
      <c r="S207" s="35"/>
      <c r="T207" s="35"/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</row>
  </sheetData>
  <sheetProtection sheet="1" autoFilter="0" formatColumns="0" formatRows="0" objects="1" scenarios="1" spinCount="100000" saltValue="xG2FWHmIFdK8eJLYv41SjifkBvzgNAQoi/PEUOfN69795mDEFmPPHr9oqLAwlA6KNUaNtEPGvIVrau0xUYFBsw==" hashValue="l+S4QvRiQpwn+iyBENYNoNBWrmNtL2rUiNTwVlQJnZGuNqLHpnyoFqsVslRTTYIG1WZ+g1mDtLMhugm6Zvr2yQ==" algorithmName="SHA-512" password="CC35"/>
  <autoFilter ref="C124:K206"/>
  <mergeCells count="9">
    <mergeCell ref="E7:H7"/>
    <mergeCell ref="E9:H9"/>
    <mergeCell ref="E18:H18"/>
    <mergeCell ref="E27:H27"/>
    <mergeCell ref="E85:H85"/>
    <mergeCell ref="E87:H87"/>
    <mergeCell ref="E115:H115"/>
    <mergeCell ref="E117:H11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PC01\administrativa</dc:creator>
  <cp:lastModifiedBy>PC01\administrativa</cp:lastModifiedBy>
  <dcterms:created xsi:type="dcterms:W3CDTF">2025-06-04T12:29:59Z</dcterms:created>
  <dcterms:modified xsi:type="dcterms:W3CDTF">2025-06-04T12:30:00Z</dcterms:modified>
</cp:coreProperties>
</file>