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bartak\AppData\Local\Microsoft\Windows\INetCache\Content.Outlook\K8ET7432\"/>
    </mc:Choice>
  </mc:AlternateContent>
  <xr:revisionPtr revIDLastSave="0" documentId="13_ncr:1_{ECD3B445-644B-46A8-ADA6-08EEEC060B8F}" xr6:coauthVersionLast="47" xr6:coauthVersionMax="47" xr10:uidLastSave="{00000000-0000-0000-0000-000000000000}"/>
  <bookViews>
    <workbookView xWindow="28680" yWindow="-120" windowWidth="29040" windowHeight="15720" activeTab="6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4 20 Pol" sheetId="12" r:id="rId4"/>
    <sheet name="4 21 Pol" sheetId="13" r:id="rId5"/>
    <sheet name="4 22 Pol" sheetId="14" r:id="rId6"/>
    <sheet name="4 23 Pol" sheetId="15" r:id="rId7"/>
    <sheet name="4 24 Pol" sheetId="16" r:id="rId8"/>
    <sheet name="4 25 Pol" sheetId="17" r:id="rId9"/>
  </sheets>
  <externalReferences>
    <externalReference r:id="rId10"/>
  </externalReferences>
  <definedNames>
    <definedName name="CelkemDPHVypocet" localSheetId="1">Stavba!$H$47</definedName>
    <definedName name="CenaCelkem">Stavba!$G$29</definedName>
    <definedName name="CenaCelkemBezDPH">Stavba!$G$28</definedName>
    <definedName name="CenaCelkemVypocet" localSheetId="1">Stavba!$I$47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'4 20 Pol'!$1:$7</definedName>
    <definedName name="_xlnm.Print_Titles" localSheetId="4">'4 21 Pol'!$1:$7</definedName>
    <definedName name="_xlnm.Print_Titles" localSheetId="5">'4 22 Pol'!$1:$7</definedName>
    <definedName name="_xlnm.Print_Titles" localSheetId="6">'4 23 Pol'!$1:$7</definedName>
    <definedName name="_xlnm.Print_Titles" localSheetId="7">'4 24 Pol'!$1:$7</definedName>
    <definedName name="_xlnm.Print_Titles" localSheetId="8">'4 25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'4 20 Pol'!$A$1:$Y$58</definedName>
    <definedName name="_xlnm.Print_Area" localSheetId="4">'4 21 Pol'!$A$1:$Y$58</definedName>
    <definedName name="_xlnm.Print_Area" localSheetId="5">'4 22 Pol'!$A$1:$Y$89</definedName>
    <definedName name="_xlnm.Print_Area" localSheetId="6">'4 23 Pol'!$A$1:$Y$58</definedName>
    <definedName name="_xlnm.Print_Area" localSheetId="7">'4 24 Pol'!$A$1:$Y$58</definedName>
    <definedName name="_xlnm.Print_Area" localSheetId="8">'4 25 Pol'!$A$1:$Y$84</definedName>
    <definedName name="_xlnm.Print_Area" localSheetId="1">Stavba!$A$1:$J$73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Stavba!$F$47</definedName>
    <definedName name="ZakladDPHZakl">Stavba!$G$25</definedName>
    <definedName name="ZakladDPHZaklVypocet" localSheetId="1">Stavba!$G$47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</workbook>
</file>

<file path=xl/calcChain.xml><?xml version="1.0" encoding="utf-8"?>
<calcChain xmlns="http://schemas.openxmlformats.org/spreadsheetml/2006/main">
  <c r="I72" i="1" l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G46" i="1"/>
  <c r="F46" i="1"/>
  <c r="G45" i="1"/>
  <c r="F45" i="1"/>
  <c r="G44" i="1"/>
  <c r="F44" i="1"/>
  <c r="G43" i="1"/>
  <c r="F43" i="1"/>
  <c r="G42" i="1"/>
  <c r="F42" i="1"/>
  <c r="G41" i="1"/>
  <c r="F41" i="1"/>
  <c r="G40" i="1"/>
  <c r="F40" i="1"/>
  <c r="G39" i="1"/>
  <c r="F39" i="1"/>
  <c r="G74" i="17"/>
  <c r="G9" i="17"/>
  <c r="G8" i="17" s="1"/>
  <c r="I9" i="17"/>
  <c r="I8" i="17" s="1"/>
  <c r="K9" i="17"/>
  <c r="K8" i="17" s="1"/>
  <c r="M9" i="17"/>
  <c r="O9" i="17"/>
  <c r="O8" i="17" s="1"/>
  <c r="Q9" i="17"/>
  <c r="Q8" i="17" s="1"/>
  <c r="V9" i="17"/>
  <c r="V8" i="17" s="1"/>
  <c r="G10" i="17"/>
  <c r="M10" i="17" s="1"/>
  <c r="I10" i="17"/>
  <c r="K10" i="17"/>
  <c r="O10" i="17"/>
  <c r="Q10" i="17"/>
  <c r="V10" i="17"/>
  <c r="V11" i="17"/>
  <c r="G12" i="17"/>
  <c r="G11" i="17" s="1"/>
  <c r="I12" i="17"/>
  <c r="I11" i="17" s="1"/>
  <c r="K12" i="17"/>
  <c r="K11" i="17" s="1"/>
  <c r="M12" i="17"/>
  <c r="M11" i="17" s="1"/>
  <c r="O12" i="17"/>
  <c r="Q12" i="17"/>
  <c r="V12" i="17"/>
  <c r="G13" i="17"/>
  <c r="I13" i="17"/>
  <c r="K13" i="17"/>
  <c r="M13" i="17"/>
  <c r="O13" i="17"/>
  <c r="Q13" i="17"/>
  <c r="V13" i="17"/>
  <c r="G14" i="17"/>
  <c r="I14" i="17"/>
  <c r="K14" i="17"/>
  <c r="M14" i="17"/>
  <c r="O14" i="17"/>
  <c r="O11" i="17" s="1"/>
  <c r="Q14" i="17"/>
  <c r="Q11" i="17" s="1"/>
  <c r="V14" i="17"/>
  <c r="G16" i="17"/>
  <c r="G15" i="17" s="1"/>
  <c r="I16" i="17"/>
  <c r="I15" i="17" s="1"/>
  <c r="K16" i="17"/>
  <c r="K15" i="17" s="1"/>
  <c r="M16" i="17"/>
  <c r="M15" i="17" s="1"/>
  <c r="O16" i="17"/>
  <c r="O15" i="17" s="1"/>
  <c r="Q16" i="17"/>
  <c r="Q15" i="17" s="1"/>
  <c r="V16" i="17"/>
  <c r="V15" i="17" s="1"/>
  <c r="G17" i="17"/>
  <c r="G18" i="17"/>
  <c r="I18" i="17"/>
  <c r="I17" i="17" s="1"/>
  <c r="K18" i="17"/>
  <c r="K17" i="17" s="1"/>
  <c r="M18" i="17"/>
  <c r="M17" i="17" s="1"/>
  <c r="O18" i="17"/>
  <c r="O17" i="17" s="1"/>
  <c r="Q18" i="17"/>
  <c r="Q17" i="17" s="1"/>
  <c r="V18" i="17"/>
  <c r="V17" i="17" s="1"/>
  <c r="G19" i="17"/>
  <c r="I19" i="17"/>
  <c r="K19" i="17"/>
  <c r="G20" i="17"/>
  <c r="I20" i="17"/>
  <c r="K20" i="17"/>
  <c r="M20" i="17"/>
  <c r="M19" i="17" s="1"/>
  <c r="O20" i="17"/>
  <c r="O19" i="17" s="1"/>
  <c r="Q20" i="17"/>
  <c r="Q19" i="17" s="1"/>
  <c r="V20" i="17"/>
  <c r="V19" i="17" s="1"/>
  <c r="G21" i="17"/>
  <c r="I21" i="17"/>
  <c r="K21" i="17"/>
  <c r="M21" i="17"/>
  <c r="O21" i="17"/>
  <c r="Q21" i="17"/>
  <c r="V21" i="17"/>
  <c r="G22" i="17"/>
  <c r="I22" i="17"/>
  <c r="K22" i="17"/>
  <c r="M22" i="17"/>
  <c r="O22" i="17"/>
  <c r="Q22" i="17"/>
  <c r="V22" i="17"/>
  <c r="G23" i="17"/>
  <c r="I23" i="17"/>
  <c r="K23" i="17"/>
  <c r="M23" i="17"/>
  <c r="O23" i="17"/>
  <c r="Q23" i="17"/>
  <c r="V23" i="17"/>
  <c r="G25" i="17"/>
  <c r="G24" i="17" s="1"/>
  <c r="I25" i="17"/>
  <c r="I24" i="17" s="1"/>
  <c r="K25" i="17"/>
  <c r="K24" i="17" s="1"/>
  <c r="M25" i="17"/>
  <c r="M24" i="17" s="1"/>
  <c r="O25" i="17"/>
  <c r="O24" i="17" s="1"/>
  <c r="Q25" i="17"/>
  <c r="Q24" i="17" s="1"/>
  <c r="V25" i="17"/>
  <c r="V24" i="17" s="1"/>
  <c r="G26" i="17"/>
  <c r="I26" i="17"/>
  <c r="G27" i="17"/>
  <c r="I27" i="17"/>
  <c r="K27" i="17"/>
  <c r="K26" i="17" s="1"/>
  <c r="M27" i="17"/>
  <c r="M26" i="17" s="1"/>
  <c r="O27" i="17"/>
  <c r="O26" i="17" s="1"/>
  <c r="Q27" i="17"/>
  <c r="Q26" i="17" s="1"/>
  <c r="V27" i="17"/>
  <c r="V26" i="17" s="1"/>
  <c r="G28" i="17"/>
  <c r="I28" i="17"/>
  <c r="K28" i="17"/>
  <c r="M28" i="17"/>
  <c r="O28" i="17"/>
  <c r="Q28" i="17"/>
  <c r="V28" i="17"/>
  <c r="G30" i="17"/>
  <c r="G29" i="17" s="1"/>
  <c r="I30" i="17"/>
  <c r="I29" i="17" s="1"/>
  <c r="K30" i="17"/>
  <c r="K29" i="17" s="1"/>
  <c r="M30" i="17"/>
  <c r="M29" i="17" s="1"/>
  <c r="O30" i="17"/>
  <c r="O29" i="17" s="1"/>
  <c r="Q30" i="17"/>
  <c r="Q29" i="17" s="1"/>
  <c r="V30" i="17"/>
  <c r="G31" i="17"/>
  <c r="I31" i="17"/>
  <c r="K31" i="17"/>
  <c r="M31" i="17"/>
  <c r="O31" i="17"/>
  <c r="Q31" i="17"/>
  <c r="V31" i="17"/>
  <c r="G32" i="17"/>
  <c r="I32" i="17"/>
  <c r="K32" i="17"/>
  <c r="M32" i="17"/>
  <c r="O32" i="17"/>
  <c r="Q32" i="17"/>
  <c r="V32" i="17"/>
  <c r="V29" i="17" s="1"/>
  <c r="G33" i="17"/>
  <c r="G34" i="17"/>
  <c r="I34" i="17"/>
  <c r="I33" i="17" s="1"/>
  <c r="K34" i="17"/>
  <c r="K33" i="17" s="1"/>
  <c r="M34" i="17"/>
  <c r="O34" i="17"/>
  <c r="O33" i="17" s="1"/>
  <c r="Q34" i="17"/>
  <c r="Q33" i="17" s="1"/>
  <c r="V34" i="17"/>
  <c r="V33" i="17" s="1"/>
  <c r="G35" i="17"/>
  <c r="M35" i="17" s="1"/>
  <c r="I35" i="17"/>
  <c r="K35" i="17"/>
  <c r="O35" i="17"/>
  <c r="Q35" i="17"/>
  <c r="V35" i="17"/>
  <c r="G36" i="17"/>
  <c r="I36" i="17"/>
  <c r="K36" i="17"/>
  <c r="M36" i="17"/>
  <c r="O36" i="17"/>
  <c r="Q36" i="17"/>
  <c r="V36" i="17"/>
  <c r="G37" i="17"/>
  <c r="I37" i="17"/>
  <c r="K37" i="17"/>
  <c r="M37" i="17"/>
  <c r="O37" i="17"/>
  <c r="Q37" i="17"/>
  <c r="V37" i="17"/>
  <c r="G38" i="17"/>
  <c r="I38" i="17"/>
  <c r="K38" i="17"/>
  <c r="M38" i="17"/>
  <c r="O38" i="17"/>
  <c r="Q38" i="17"/>
  <c r="V38" i="17"/>
  <c r="G39" i="17"/>
  <c r="I39" i="17"/>
  <c r="K39" i="17"/>
  <c r="M39" i="17"/>
  <c r="O39" i="17"/>
  <c r="Q39" i="17"/>
  <c r="V39" i="17"/>
  <c r="G40" i="17"/>
  <c r="M40" i="17" s="1"/>
  <c r="I40" i="17"/>
  <c r="K40" i="17"/>
  <c r="O40" i="17"/>
  <c r="Q40" i="17"/>
  <c r="V40" i="17"/>
  <c r="G41" i="17"/>
  <c r="I41" i="17"/>
  <c r="K41" i="17"/>
  <c r="M41" i="17"/>
  <c r="O41" i="17"/>
  <c r="Q41" i="17"/>
  <c r="V41" i="17"/>
  <c r="I42" i="17"/>
  <c r="G43" i="17"/>
  <c r="I43" i="17"/>
  <c r="K43" i="17"/>
  <c r="K42" i="17" s="1"/>
  <c r="M43" i="17"/>
  <c r="O43" i="17"/>
  <c r="O42" i="17" s="1"/>
  <c r="Q43" i="17"/>
  <c r="Q42" i="17" s="1"/>
  <c r="V43" i="17"/>
  <c r="V42" i="17" s="1"/>
  <c r="G44" i="17"/>
  <c r="I44" i="17"/>
  <c r="K44" i="17"/>
  <c r="M44" i="17"/>
  <c r="O44" i="17"/>
  <c r="Q44" i="17"/>
  <c r="V44" i="17"/>
  <c r="G45" i="17"/>
  <c r="I45" i="17"/>
  <c r="K45" i="17"/>
  <c r="M45" i="17"/>
  <c r="O45" i="17"/>
  <c r="Q45" i="17"/>
  <c r="V45" i="17"/>
  <c r="G46" i="17"/>
  <c r="I46" i="17"/>
  <c r="K46" i="17"/>
  <c r="M46" i="17"/>
  <c r="O46" i="17"/>
  <c r="Q46" i="17"/>
  <c r="V46" i="17"/>
  <c r="G47" i="17"/>
  <c r="I47" i="17"/>
  <c r="K47" i="17"/>
  <c r="M47" i="17"/>
  <c r="O47" i="17"/>
  <c r="Q47" i="17"/>
  <c r="V47" i="17"/>
  <c r="G48" i="17"/>
  <c r="I48" i="17"/>
  <c r="K48" i="17"/>
  <c r="M48" i="17"/>
  <c r="O48" i="17"/>
  <c r="Q48" i="17"/>
  <c r="V48" i="17"/>
  <c r="G49" i="17"/>
  <c r="G42" i="17" s="1"/>
  <c r="I49" i="17"/>
  <c r="K49" i="17"/>
  <c r="O49" i="17"/>
  <c r="Q49" i="17"/>
  <c r="V49" i="17"/>
  <c r="G50" i="17"/>
  <c r="I50" i="17"/>
  <c r="K50" i="17"/>
  <c r="M50" i="17"/>
  <c r="O50" i="17"/>
  <c r="Q50" i="17"/>
  <c r="V50" i="17"/>
  <c r="K51" i="17"/>
  <c r="G52" i="17"/>
  <c r="I52" i="17"/>
  <c r="K52" i="17"/>
  <c r="M52" i="17"/>
  <c r="O52" i="17"/>
  <c r="O51" i="17" s="1"/>
  <c r="Q52" i="17"/>
  <c r="Q51" i="17" s="1"/>
  <c r="V52" i="17"/>
  <c r="V51" i="17" s="1"/>
  <c r="G53" i="17"/>
  <c r="I53" i="17"/>
  <c r="K53" i="17"/>
  <c r="M53" i="17"/>
  <c r="O53" i="17"/>
  <c r="Q53" i="17"/>
  <c r="V53" i="17"/>
  <c r="G54" i="17"/>
  <c r="I54" i="17"/>
  <c r="K54" i="17"/>
  <c r="M54" i="17"/>
  <c r="O54" i="17"/>
  <c r="Q54" i="17"/>
  <c r="V54" i="17"/>
  <c r="G55" i="17"/>
  <c r="I55" i="17"/>
  <c r="K55" i="17"/>
  <c r="M55" i="17"/>
  <c r="O55" i="17"/>
  <c r="Q55" i="17"/>
  <c r="V55" i="17"/>
  <c r="G56" i="17"/>
  <c r="M56" i="17" s="1"/>
  <c r="I56" i="17"/>
  <c r="K56" i="17"/>
  <c r="O56" i="17"/>
  <c r="Q56" i="17"/>
  <c r="V56" i="17"/>
  <c r="G57" i="17"/>
  <c r="I57" i="17"/>
  <c r="K57" i="17"/>
  <c r="M57" i="17"/>
  <c r="O57" i="17"/>
  <c r="Q57" i="17"/>
  <c r="V57" i="17"/>
  <c r="G58" i="17"/>
  <c r="M58" i="17" s="1"/>
  <c r="I58" i="17"/>
  <c r="I51" i="17" s="1"/>
  <c r="K58" i="17"/>
  <c r="O58" i="17"/>
  <c r="Q58" i="17"/>
  <c r="V58" i="17"/>
  <c r="V59" i="17"/>
  <c r="G60" i="17"/>
  <c r="G59" i="17" s="1"/>
  <c r="I60" i="17"/>
  <c r="I59" i="17" s="1"/>
  <c r="K60" i="17"/>
  <c r="K59" i="17" s="1"/>
  <c r="M60" i="17"/>
  <c r="M59" i="17" s="1"/>
  <c r="O60" i="17"/>
  <c r="Q60" i="17"/>
  <c r="V60" i="17"/>
  <c r="G61" i="17"/>
  <c r="I61" i="17"/>
  <c r="K61" i="17"/>
  <c r="M61" i="17"/>
  <c r="O61" i="17"/>
  <c r="Q61" i="17"/>
  <c r="V61" i="17"/>
  <c r="G62" i="17"/>
  <c r="I62" i="17"/>
  <c r="K62" i="17"/>
  <c r="M62" i="17"/>
  <c r="O62" i="17"/>
  <c r="O59" i="17" s="1"/>
  <c r="Q62" i="17"/>
  <c r="Q59" i="17" s="1"/>
  <c r="V62" i="17"/>
  <c r="G64" i="17"/>
  <c r="G63" i="17" s="1"/>
  <c r="I64" i="17"/>
  <c r="I63" i="17" s="1"/>
  <c r="K64" i="17"/>
  <c r="K63" i="17" s="1"/>
  <c r="M64" i="17"/>
  <c r="O64" i="17"/>
  <c r="O63" i="17" s="1"/>
  <c r="Q64" i="17"/>
  <c r="Q63" i="17" s="1"/>
  <c r="V64" i="17"/>
  <c r="V63" i="17" s="1"/>
  <c r="G65" i="17"/>
  <c r="M65" i="17" s="1"/>
  <c r="I65" i="17"/>
  <c r="K65" i="17"/>
  <c r="O65" i="17"/>
  <c r="Q65" i="17"/>
  <c r="V65" i="17"/>
  <c r="G66" i="17"/>
  <c r="I66" i="17"/>
  <c r="K66" i="17"/>
  <c r="M66" i="17"/>
  <c r="O66" i="17"/>
  <c r="Q66" i="17"/>
  <c r="V66" i="17"/>
  <c r="G67" i="17"/>
  <c r="M67" i="17" s="1"/>
  <c r="I67" i="17"/>
  <c r="K67" i="17"/>
  <c r="O67" i="17"/>
  <c r="Q67" i="17"/>
  <c r="V67" i="17"/>
  <c r="G68" i="17"/>
  <c r="I68" i="17"/>
  <c r="K68" i="17"/>
  <c r="M68" i="17"/>
  <c r="O68" i="17"/>
  <c r="Q68" i="17"/>
  <c r="V68" i="17"/>
  <c r="G69" i="17"/>
  <c r="I69" i="17"/>
  <c r="K69" i="17"/>
  <c r="M69" i="17"/>
  <c r="O69" i="17"/>
  <c r="Q69" i="17"/>
  <c r="V69" i="17"/>
  <c r="G70" i="17"/>
  <c r="I70" i="17"/>
  <c r="K70" i="17"/>
  <c r="M70" i="17"/>
  <c r="O70" i="17"/>
  <c r="Q70" i="17"/>
  <c r="V70" i="17"/>
  <c r="G71" i="17"/>
  <c r="I71" i="17"/>
  <c r="K71" i="17"/>
  <c r="M71" i="17"/>
  <c r="O71" i="17"/>
  <c r="Q71" i="17"/>
  <c r="V71" i="17"/>
  <c r="G72" i="17"/>
  <c r="M72" i="17" s="1"/>
  <c r="I72" i="17"/>
  <c r="K72" i="17"/>
  <c r="O72" i="17"/>
  <c r="Q72" i="17"/>
  <c r="V72" i="17"/>
  <c r="AE74" i="17"/>
  <c r="G48" i="16"/>
  <c r="G9" i="16"/>
  <c r="G8" i="16" s="1"/>
  <c r="I9" i="16"/>
  <c r="I8" i="16" s="1"/>
  <c r="K9" i="16"/>
  <c r="K8" i="16" s="1"/>
  <c r="M9" i="16"/>
  <c r="M8" i="16" s="1"/>
  <c r="O9" i="16"/>
  <c r="O8" i="16" s="1"/>
  <c r="Q9" i="16"/>
  <c r="Q8" i="16" s="1"/>
  <c r="V9" i="16"/>
  <c r="V8" i="16" s="1"/>
  <c r="G10" i="16"/>
  <c r="I10" i="16"/>
  <c r="G11" i="16"/>
  <c r="I11" i="16"/>
  <c r="K11" i="16"/>
  <c r="K10" i="16" s="1"/>
  <c r="M11" i="16"/>
  <c r="M10" i="16" s="1"/>
  <c r="O11" i="16"/>
  <c r="O10" i="16" s="1"/>
  <c r="Q11" i="16"/>
  <c r="Q10" i="16" s="1"/>
  <c r="V11" i="16"/>
  <c r="V10" i="16" s="1"/>
  <c r="G12" i="16"/>
  <c r="I12" i="16"/>
  <c r="K12" i="16"/>
  <c r="M12" i="16"/>
  <c r="O12" i="16"/>
  <c r="Q12" i="16"/>
  <c r="V12" i="16"/>
  <c r="G13" i="16"/>
  <c r="I13" i="16"/>
  <c r="K13" i="16"/>
  <c r="M13" i="16"/>
  <c r="O13" i="16"/>
  <c r="Q13" i="16"/>
  <c r="V13" i="16"/>
  <c r="G14" i="16"/>
  <c r="I14" i="16"/>
  <c r="K14" i="16"/>
  <c r="M14" i="16"/>
  <c r="O14" i="16"/>
  <c r="Q14" i="16"/>
  <c r="G15" i="16"/>
  <c r="I15" i="16"/>
  <c r="K15" i="16"/>
  <c r="M15" i="16"/>
  <c r="O15" i="16"/>
  <c r="Q15" i="16"/>
  <c r="V15" i="16"/>
  <c r="V14" i="16" s="1"/>
  <c r="G16" i="16"/>
  <c r="I16" i="16"/>
  <c r="K16" i="16"/>
  <c r="M16" i="16"/>
  <c r="O16" i="16"/>
  <c r="Q16" i="16"/>
  <c r="V16" i="16"/>
  <c r="G17" i="16"/>
  <c r="G18" i="16"/>
  <c r="I18" i="16"/>
  <c r="I17" i="16" s="1"/>
  <c r="K18" i="16"/>
  <c r="K17" i="16" s="1"/>
  <c r="M18" i="16"/>
  <c r="M17" i="16" s="1"/>
  <c r="O18" i="16"/>
  <c r="O17" i="16" s="1"/>
  <c r="Q18" i="16"/>
  <c r="Q17" i="16" s="1"/>
  <c r="V18" i="16"/>
  <c r="V17" i="16" s="1"/>
  <c r="K19" i="16"/>
  <c r="G20" i="16"/>
  <c r="I20" i="16"/>
  <c r="K20" i="16"/>
  <c r="M20" i="16"/>
  <c r="M19" i="16" s="1"/>
  <c r="O20" i="16"/>
  <c r="O19" i="16" s="1"/>
  <c r="Q20" i="16"/>
  <c r="Q19" i="16" s="1"/>
  <c r="V20" i="16"/>
  <c r="V19" i="16" s="1"/>
  <c r="G21" i="16"/>
  <c r="I21" i="16"/>
  <c r="K21" i="16"/>
  <c r="M21" i="16"/>
  <c r="O21" i="16"/>
  <c r="Q21" i="16"/>
  <c r="V21" i="16"/>
  <c r="G22" i="16"/>
  <c r="I22" i="16"/>
  <c r="K22" i="16"/>
  <c r="M22" i="16"/>
  <c r="O22" i="16"/>
  <c r="Q22" i="16"/>
  <c r="V22" i="16"/>
  <c r="G23" i="16"/>
  <c r="I23" i="16"/>
  <c r="K23" i="16"/>
  <c r="M23" i="16"/>
  <c r="O23" i="16"/>
  <c r="Q23" i="16"/>
  <c r="V23" i="16"/>
  <c r="G24" i="16"/>
  <c r="I24" i="16"/>
  <c r="K24" i="16"/>
  <c r="M24" i="16"/>
  <c r="O24" i="16"/>
  <c r="Q24" i="16"/>
  <c r="V24" i="16"/>
  <c r="G25" i="16"/>
  <c r="I25" i="16"/>
  <c r="K25" i="16"/>
  <c r="M25" i="16"/>
  <c r="O25" i="16"/>
  <c r="Q25" i="16"/>
  <c r="V25" i="16"/>
  <c r="G26" i="16"/>
  <c r="M26" i="16" s="1"/>
  <c r="I26" i="16"/>
  <c r="I19" i="16" s="1"/>
  <c r="K26" i="16"/>
  <c r="O26" i="16"/>
  <c r="Q26" i="16"/>
  <c r="V26" i="16"/>
  <c r="G27" i="16"/>
  <c r="I27" i="16"/>
  <c r="K27" i="16"/>
  <c r="M27" i="16"/>
  <c r="O27" i="16"/>
  <c r="Q27" i="16"/>
  <c r="V27" i="16"/>
  <c r="G28" i="16"/>
  <c r="I28" i="16"/>
  <c r="K28" i="16"/>
  <c r="M28" i="16"/>
  <c r="O28" i="16"/>
  <c r="Q28" i="16"/>
  <c r="V28" i="16"/>
  <c r="G29" i="16"/>
  <c r="I29" i="16"/>
  <c r="K29" i="16"/>
  <c r="M29" i="16"/>
  <c r="O29" i="16"/>
  <c r="Q29" i="16"/>
  <c r="V29" i="16"/>
  <c r="G30" i="16"/>
  <c r="I30" i="16"/>
  <c r="K30" i="16"/>
  <c r="M30" i="16"/>
  <c r="O30" i="16"/>
  <c r="Q30" i="16"/>
  <c r="V30" i="16"/>
  <c r="G31" i="16"/>
  <c r="I31" i="16"/>
  <c r="K31" i="16"/>
  <c r="M31" i="16"/>
  <c r="O31" i="16"/>
  <c r="Q31" i="16"/>
  <c r="V31" i="16"/>
  <c r="G32" i="16"/>
  <c r="I32" i="16"/>
  <c r="K32" i="16"/>
  <c r="M32" i="16"/>
  <c r="O32" i="16"/>
  <c r="Q32" i="16"/>
  <c r="V32" i="16"/>
  <c r="G33" i="16"/>
  <c r="M33" i="16" s="1"/>
  <c r="I33" i="16"/>
  <c r="K33" i="16"/>
  <c r="O33" i="16"/>
  <c r="Q33" i="16"/>
  <c r="V33" i="16"/>
  <c r="G34" i="16"/>
  <c r="I34" i="16"/>
  <c r="K34" i="16"/>
  <c r="M34" i="16"/>
  <c r="O34" i="16"/>
  <c r="Q34" i="16"/>
  <c r="V34" i="16"/>
  <c r="G35" i="16"/>
  <c r="M35" i="16" s="1"/>
  <c r="I35" i="16"/>
  <c r="K35" i="16"/>
  <c r="O35" i="16"/>
  <c r="Q35" i="16"/>
  <c r="V35" i="16"/>
  <c r="G36" i="16"/>
  <c r="I36" i="16"/>
  <c r="K36" i="16"/>
  <c r="M36" i="16"/>
  <c r="O36" i="16"/>
  <c r="Q36" i="16"/>
  <c r="V36" i="16"/>
  <c r="G37" i="16"/>
  <c r="I37" i="16"/>
  <c r="K37" i="16"/>
  <c r="M37" i="16"/>
  <c r="O37" i="16"/>
  <c r="G38" i="16"/>
  <c r="I38" i="16"/>
  <c r="K38" i="16"/>
  <c r="M38" i="16"/>
  <c r="O38" i="16"/>
  <c r="Q38" i="16"/>
  <c r="Q37" i="16" s="1"/>
  <c r="V38" i="16"/>
  <c r="V37" i="16" s="1"/>
  <c r="V39" i="16"/>
  <c r="G40" i="16"/>
  <c r="I40" i="16"/>
  <c r="K40" i="16"/>
  <c r="M40" i="16"/>
  <c r="O40" i="16"/>
  <c r="Q40" i="16"/>
  <c r="V40" i="16"/>
  <c r="G41" i="16"/>
  <c r="I41" i="16"/>
  <c r="K41" i="16"/>
  <c r="M41" i="16"/>
  <c r="O41" i="16"/>
  <c r="Q41" i="16"/>
  <c r="V41" i="16"/>
  <c r="G42" i="16"/>
  <c r="M42" i="16" s="1"/>
  <c r="M39" i="16" s="1"/>
  <c r="I42" i="16"/>
  <c r="I39" i="16" s="1"/>
  <c r="K42" i="16"/>
  <c r="O42" i="16"/>
  <c r="Q42" i="16"/>
  <c r="V42" i="16"/>
  <c r="G43" i="16"/>
  <c r="I43" i="16"/>
  <c r="K43" i="16"/>
  <c r="M43" i="16"/>
  <c r="O43" i="16"/>
  <c r="Q43" i="16"/>
  <c r="V43" i="16"/>
  <c r="G44" i="16"/>
  <c r="I44" i="16"/>
  <c r="K44" i="16"/>
  <c r="K39" i="16" s="1"/>
  <c r="M44" i="16"/>
  <c r="O44" i="16"/>
  <c r="Q44" i="16"/>
  <c r="V44" i="16"/>
  <c r="G45" i="16"/>
  <c r="I45" i="16"/>
  <c r="K45" i="16"/>
  <c r="M45" i="16"/>
  <c r="O45" i="16"/>
  <c r="Q45" i="16"/>
  <c r="V45" i="16"/>
  <c r="G46" i="16"/>
  <c r="I46" i="16"/>
  <c r="K46" i="16"/>
  <c r="M46" i="16"/>
  <c r="O46" i="16"/>
  <c r="O39" i="16" s="1"/>
  <c r="Q46" i="16"/>
  <c r="Q39" i="16" s="1"/>
  <c r="V46" i="16"/>
  <c r="AE48" i="16"/>
  <c r="G48" i="15"/>
  <c r="G9" i="15"/>
  <c r="G8" i="15" s="1"/>
  <c r="I9" i="15"/>
  <c r="I8" i="15" s="1"/>
  <c r="K9" i="15"/>
  <c r="K8" i="15" s="1"/>
  <c r="M9" i="15"/>
  <c r="M8" i="15" s="1"/>
  <c r="O9" i="15"/>
  <c r="O8" i="15" s="1"/>
  <c r="Q9" i="15"/>
  <c r="Q8" i="15" s="1"/>
  <c r="V9" i="15"/>
  <c r="V8" i="15" s="1"/>
  <c r="G10" i="15"/>
  <c r="I10" i="15"/>
  <c r="G11" i="15"/>
  <c r="I11" i="15"/>
  <c r="K11" i="15"/>
  <c r="K10" i="15" s="1"/>
  <c r="M11" i="15"/>
  <c r="M10" i="15" s="1"/>
  <c r="O11" i="15"/>
  <c r="O10" i="15" s="1"/>
  <c r="Q11" i="15"/>
  <c r="Q10" i="15" s="1"/>
  <c r="V11" i="15"/>
  <c r="V10" i="15" s="1"/>
  <c r="G12" i="15"/>
  <c r="I12" i="15"/>
  <c r="K12" i="15"/>
  <c r="M12" i="15"/>
  <c r="O12" i="15"/>
  <c r="Q12" i="15"/>
  <c r="V12" i="15"/>
  <c r="V13" i="15"/>
  <c r="G14" i="15"/>
  <c r="G13" i="15" s="1"/>
  <c r="I14" i="15"/>
  <c r="I13" i="15" s="1"/>
  <c r="K14" i="15"/>
  <c r="K13" i="15" s="1"/>
  <c r="M14" i="15"/>
  <c r="M13" i="15" s="1"/>
  <c r="O14" i="15"/>
  <c r="O13" i="15" s="1"/>
  <c r="Q14" i="15"/>
  <c r="Q13" i="15" s="1"/>
  <c r="V14" i="15"/>
  <c r="G16" i="15"/>
  <c r="G15" i="15" s="1"/>
  <c r="I16" i="15"/>
  <c r="I15" i="15" s="1"/>
  <c r="K16" i="15"/>
  <c r="K15" i="15" s="1"/>
  <c r="M16" i="15"/>
  <c r="O16" i="15"/>
  <c r="O15" i="15" s="1"/>
  <c r="Q16" i="15"/>
  <c r="Q15" i="15" s="1"/>
  <c r="V16" i="15"/>
  <c r="V15" i="15" s="1"/>
  <c r="G17" i="15"/>
  <c r="M17" i="15" s="1"/>
  <c r="I17" i="15"/>
  <c r="K17" i="15"/>
  <c r="O17" i="15"/>
  <c r="Q17" i="15"/>
  <c r="V17" i="15"/>
  <c r="G18" i="15"/>
  <c r="I18" i="15"/>
  <c r="K18" i="15"/>
  <c r="M18" i="15"/>
  <c r="O18" i="15"/>
  <c r="Q18" i="15"/>
  <c r="V18" i="15"/>
  <c r="G19" i="15"/>
  <c r="M19" i="15" s="1"/>
  <c r="I19" i="15"/>
  <c r="K19" i="15"/>
  <c r="O19" i="15"/>
  <c r="Q19" i="15"/>
  <c r="V19" i="15"/>
  <c r="G20" i="15"/>
  <c r="I20" i="15"/>
  <c r="K20" i="15"/>
  <c r="M20" i="15"/>
  <c r="O20" i="15"/>
  <c r="Q20" i="15"/>
  <c r="V20" i="15"/>
  <c r="G21" i="15"/>
  <c r="I21" i="15"/>
  <c r="K21" i="15"/>
  <c r="M21" i="15"/>
  <c r="O21" i="15"/>
  <c r="Q21" i="15"/>
  <c r="V21" i="15"/>
  <c r="G22" i="15"/>
  <c r="I22" i="15"/>
  <c r="K22" i="15"/>
  <c r="M22" i="15"/>
  <c r="O22" i="15"/>
  <c r="Q22" i="15"/>
  <c r="V22" i="15"/>
  <c r="G23" i="15"/>
  <c r="I23" i="15"/>
  <c r="K23" i="15"/>
  <c r="M23" i="15"/>
  <c r="O23" i="15"/>
  <c r="Q23" i="15"/>
  <c r="V23" i="15"/>
  <c r="G24" i="15"/>
  <c r="I24" i="15"/>
  <c r="K24" i="15"/>
  <c r="M24" i="15"/>
  <c r="O24" i="15"/>
  <c r="Q24" i="15"/>
  <c r="V24" i="15"/>
  <c r="G25" i="15"/>
  <c r="I25" i="15"/>
  <c r="K25" i="15"/>
  <c r="M25" i="15"/>
  <c r="O25" i="15"/>
  <c r="Q25" i="15"/>
  <c r="V25" i="15"/>
  <c r="G26" i="15"/>
  <c r="M26" i="15" s="1"/>
  <c r="I26" i="15"/>
  <c r="K26" i="15"/>
  <c r="O26" i="15"/>
  <c r="Q26" i="15"/>
  <c r="V26" i="15"/>
  <c r="G27" i="15"/>
  <c r="I27" i="15"/>
  <c r="K27" i="15"/>
  <c r="M27" i="15"/>
  <c r="O27" i="15"/>
  <c r="Q27" i="15"/>
  <c r="V27" i="15"/>
  <c r="G28" i="15"/>
  <c r="I28" i="15"/>
  <c r="K28" i="15"/>
  <c r="M28" i="15"/>
  <c r="O28" i="15"/>
  <c r="Q28" i="15"/>
  <c r="V28" i="15"/>
  <c r="G29" i="15"/>
  <c r="I29" i="15"/>
  <c r="K29" i="15"/>
  <c r="M29" i="15"/>
  <c r="O29" i="15"/>
  <c r="Q29" i="15"/>
  <c r="V29" i="15"/>
  <c r="G30" i="15"/>
  <c r="I30" i="15"/>
  <c r="K30" i="15"/>
  <c r="M30" i="15"/>
  <c r="O30" i="15"/>
  <c r="Q30" i="15"/>
  <c r="V30" i="15"/>
  <c r="G31" i="15"/>
  <c r="I31" i="15"/>
  <c r="K31" i="15"/>
  <c r="M31" i="15"/>
  <c r="O31" i="15"/>
  <c r="Q31" i="15"/>
  <c r="V31" i="15"/>
  <c r="G32" i="15"/>
  <c r="I32" i="15"/>
  <c r="K32" i="15"/>
  <c r="M32" i="15"/>
  <c r="O32" i="15"/>
  <c r="Q32" i="15"/>
  <c r="V32" i="15"/>
  <c r="G33" i="15"/>
  <c r="M33" i="15" s="1"/>
  <c r="I33" i="15"/>
  <c r="K33" i="15"/>
  <c r="O33" i="15"/>
  <c r="Q33" i="15"/>
  <c r="V33" i="15"/>
  <c r="G34" i="15"/>
  <c r="I34" i="15"/>
  <c r="K34" i="15"/>
  <c r="M34" i="15"/>
  <c r="O34" i="15"/>
  <c r="Q34" i="15"/>
  <c r="V34" i="15"/>
  <c r="G35" i="15"/>
  <c r="M35" i="15" s="1"/>
  <c r="I35" i="15"/>
  <c r="K35" i="15"/>
  <c r="O35" i="15"/>
  <c r="Q35" i="15"/>
  <c r="V35" i="15"/>
  <c r="G36" i="15"/>
  <c r="I36" i="15"/>
  <c r="K36" i="15"/>
  <c r="M36" i="15"/>
  <c r="O36" i="15"/>
  <c r="Q36" i="15"/>
  <c r="V36" i="15"/>
  <c r="G37" i="15"/>
  <c r="I37" i="15"/>
  <c r="K37" i="15"/>
  <c r="M37" i="15"/>
  <c r="O37" i="15"/>
  <c r="G38" i="15"/>
  <c r="I38" i="15"/>
  <c r="K38" i="15"/>
  <c r="M38" i="15"/>
  <c r="O38" i="15"/>
  <c r="Q38" i="15"/>
  <c r="Q37" i="15" s="1"/>
  <c r="V38" i="15"/>
  <c r="V37" i="15" s="1"/>
  <c r="G39" i="15"/>
  <c r="I39" i="15"/>
  <c r="K39" i="15"/>
  <c r="M39" i="15"/>
  <c r="O39" i="15"/>
  <c r="Q39" i="15"/>
  <c r="V39" i="15"/>
  <c r="G40" i="15"/>
  <c r="I40" i="15"/>
  <c r="K40" i="15"/>
  <c r="M40" i="15"/>
  <c r="O40" i="15"/>
  <c r="Q40" i="15"/>
  <c r="V40" i="15"/>
  <c r="G41" i="15"/>
  <c r="I41" i="15"/>
  <c r="K41" i="15"/>
  <c r="M41" i="15"/>
  <c r="O41" i="15"/>
  <c r="Q41" i="15"/>
  <c r="V41" i="15"/>
  <c r="G42" i="15"/>
  <c r="I42" i="15"/>
  <c r="G43" i="15"/>
  <c r="I43" i="15"/>
  <c r="K43" i="15"/>
  <c r="K42" i="15" s="1"/>
  <c r="M43" i="15"/>
  <c r="M42" i="15" s="1"/>
  <c r="O43" i="15"/>
  <c r="O42" i="15" s="1"/>
  <c r="Q43" i="15"/>
  <c r="Q42" i="15" s="1"/>
  <c r="V43" i="15"/>
  <c r="V42" i="15" s="1"/>
  <c r="G44" i="15"/>
  <c r="I44" i="15"/>
  <c r="K44" i="15"/>
  <c r="M44" i="15"/>
  <c r="O44" i="15"/>
  <c r="Q44" i="15"/>
  <c r="V44" i="15"/>
  <c r="V45" i="15"/>
  <c r="G46" i="15"/>
  <c r="G45" i="15" s="1"/>
  <c r="I46" i="15"/>
  <c r="I45" i="15" s="1"/>
  <c r="K46" i="15"/>
  <c r="K45" i="15" s="1"/>
  <c r="M46" i="15"/>
  <c r="M45" i="15" s="1"/>
  <c r="O46" i="15"/>
  <c r="O45" i="15" s="1"/>
  <c r="Q46" i="15"/>
  <c r="Q45" i="15" s="1"/>
  <c r="V46" i="15"/>
  <c r="AE48" i="15"/>
  <c r="G79" i="14"/>
  <c r="G9" i="14"/>
  <c r="G8" i="14" s="1"/>
  <c r="I9" i="14"/>
  <c r="I8" i="14" s="1"/>
  <c r="K9" i="14"/>
  <c r="K8" i="14" s="1"/>
  <c r="M9" i="14"/>
  <c r="O9" i="14"/>
  <c r="O8" i="14" s="1"/>
  <c r="Q9" i="14"/>
  <c r="Q8" i="14" s="1"/>
  <c r="V9" i="14"/>
  <c r="V8" i="14" s="1"/>
  <c r="G10" i="14"/>
  <c r="M10" i="14" s="1"/>
  <c r="I10" i="14"/>
  <c r="K10" i="14"/>
  <c r="O10" i="14"/>
  <c r="Q10" i="14"/>
  <c r="V10" i="14"/>
  <c r="V11" i="14"/>
  <c r="G12" i="14"/>
  <c r="G11" i="14" s="1"/>
  <c r="I12" i="14"/>
  <c r="I11" i="14" s="1"/>
  <c r="K12" i="14"/>
  <c r="K11" i="14" s="1"/>
  <c r="M12" i="14"/>
  <c r="M11" i="14" s="1"/>
  <c r="O12" i="14"/>
  <c r="Q12" i="14"/>
  <c r="V12" i="14"/>
  <c r="G13" i="14"/>
  <c r="I13" i="14"/>
  <c r="K13" i="14"/>
  <c r="M13" i="14"/>
  <c r="O13" i="14"/>
  <c r="Q13" i="14"/>
  <c r="V13" i="14"/>
  <c r="G14" i="14"/>
  <c r="I14" i="14"/>
  <c r="K14" i="14"/>
  <c r="M14" i="14"/>
  <c r="O14" i="14"/>
  <c r="O11" i="14" s="1"/>
  <c r="Q14" i="14"/>
  <c r="Q11" i="14" s="1"/>
  <c r="V14" i="14"/>
  <c r="G16" i="14"/>
  <c r="G15" i="14" s="1"/>
  <c r="I16" i="14"/>
  <c r="I15" i="14" s="1"/>
  <c r="K16" i="14"/>
  <c r="K15" i="14" s="1"/>
  <c r="M16" i="14"/>
  <c r="M15" i="14" s="1"/>
  <c r="O16" i="14"/>
  <c r="O15" i="14" s="1"/>
  <c r="Q16" i="14"/>
  <c r="Q15" i="14" s="1"/>
  <c r="V16" i="14"/>
  <c r="V15" i="14" s="1"/>
  <c r="G17" i="14"/>
  <c r="G18" i="14"/>
  <c r="I18" i="14"/>
  <c r="I17" i="14" s="1"/>
  <c r="K18" i="14"/>
  <c r="K17" i="14" s="1"/>
  <c r="M18" i="14"/>
  <c r="M17" i="14" s="1"/>
  <c r="O18" i="14"/>
  <c r="O17" i="14" s="1"/>
  <c r="Q18" i="14"/>
  <c r="Q17" i="14" s="1"/>
  <c r="V18" i="14"/>
  <c r="V17" i="14" s="1"/>
  <c r="G19" i="14"/>
  <c r="I19" i="14"/>
  <c r="K19" i="14"/>
  <c r="G20" i="14"/>
  <c r="I20" i="14"/>
  <c r="K20" i="14"/>
  <c r="M20" i="14"/>
  <c r="M19" i="14" s="1"/>
  <c r="O20" i="14"/>
  <c r="O19" i="14" s="1"/>
  <c r="Q20" i="14"/>
  <c r="Q19" i="14" s="1"/>
  <c r="V20" i="14"/>
  <c r="V19" i="14" s="1"/>
  <c r="G21" i="14"/>
  <c r="I21" i="14"/>
  <c r="K21" i="14"/>
  <c r="M21" i="14"/>
  <c r="O21" i="14"/>
  <c r="Q21" i="14"/>
  <c r="V21" i="14"/>
  <c r="G22" i="14"/>
  <c r="I22" i="14"/>
  <c r="K22" i="14"/>
  <c r="M22" i="14"/>
  <c r="O22" i="14"/>
  <c r="Q22" i="14"/>
  <c r="V22" i="14"/>
  <c r="G23" i="14"/>
  <c r="I23" i="14"/>
  <c r="K23" i="14"/>
  <c r="M23" i="14"/>
  <c r="O23" i="14"/>
  <c r="Q23" i="14"/>
  <c r="V23" i="14"/>
  <c r="G25" i="14"/>
  <c r="G24" i="14" s="1"/>
  <c r="I25" i="14"/>
  <c r="I24" i="14" s="1"/>
  <c r="K25" i="14"/>
  <c r="K24" i="14" s="1"/>
  <c r="M25" i="14"/>
  <c r="M24" i="14" s="1"/>
  <c r="O25" i="14"/>
  <c r="O24" i="14" s="1"/>
  <c r="Q25" i="14"/>
  <c r="Q24" i="14" s="1"/>
  <c r="V25" i="14"/>
  <c r="V24" i="14" s="1"/>
  <c r="G26" i="14"/>
  <c r="I26" i="14"/>
  <c r="G27" i="14"/>
  <c r="I27" i="14"/>
  <c r="K27" i="14"/>
  <c r="K26" i="14" s="1"/>
  <c r="M27" i="14"/>
  <c r="M26" i="14" s="1"/>
  <c r="O27" i="14"/>
  <c r="O26" i="14" s="1"/>
  <c r="Q27" i="14"/>
  <c r="Q26" i="14" s="1"/>
  <c r="V27" i="14"/>
  <c r="V26" i="14" s="1"/>
  <c r="G28" i="14"/>
  <c r="I28" i="14"/>
  <c r="K28" i="14"/>
  <c r="M28" i="14"/>
  <c r="G29" i="14"/>
  <c r="I29" i="14"/>
  <c r="K29" i="14"/>
  <c r="M29" i="14"/>
  <c r="O29" i="14"/>
  <c r="O28" i="14" s="1"/>
  <c r="Q29" i="14"/>
  <c r="Q28" i="14" s="1"/>
  <c r="V29" i="14"/>
  <c r="V28" i="14" s="1"/>
  <c r="G30" i="14"/>
  <c r="I30" i="14"/>
  <c r="K30" i="14"/>
  <c r="M30" i="14"/>
  <c r="O30" i="14"/>
  <c r="Q30" i="14"/>
  <c r="V30" i="14"/>
  <c r="G32" i="14"/>
  <c r="G31" i="14" s="1"/>
  <c r="I32" i="14"/>
  <c r="I31" i="14" s="1"/>
  <c r="K32" i="14"/>
  <c r="K31" i="14" s="1"/>
  <c r="M32" i="14"/>
  <c r="O32" i="14"/>
  <c r="O31" i="14" s="1"/>
  <c r="Q32" i="14"/>
  <c r="Q31" i="14" s="1"/>
  <c r="V32" i="14"/>
  <c r="V31" i="14" s="1"/>
  <c r="G33" i="14"/>
  <c r="M33" i="14" s="1"/>
  <c r="I33" i="14"/>
  <c r="K33" i="14"/>
  <c r="O33" i="14"/>
  <c r="Q33" i="14"/>
  <c r="V33" i="14"/>
  <c r="G34" i="14"/>
  <c r="I34" i="14"/>
  <c r="K34" i="14"/>
  <c r="M34" i="14"/>
  <c r="O34" i="14"/>
  <c r="Q34" i="14"/>
  <c r="V34" i="14"/>
  <c r="G35" i="14"/>
  <c r="I35" i="14"/>
  <c r="K35" i="14"/>
  <c r="G36" i="14"/>
  <c r="I36" i="14"/>
  <c r="K36" i="14"/>
  <c r="M36" i="14"/>
  <c r="M35" i="14" s="1"/>
  <c r="O36" i="14"/>
  <c r="O35" i="14" s="1"/>
  <c r="Q36" i="14"/>
  <c r="Q35" i="14" s="1"/>
  <c r="V36" i="14"/>
  <c r="V35" i="14" s="1"/>
  <c r="G37" i="14"/>
  <c r="I37" i="14"/>
  <c r="K37" i="14"/>
  <c r="M37" i="14"/>
  <c r="O37" i="14"/>
  <c r="Q37" i="14"/>
  <c r="V37" i="14"/>
  <c r="G39" i="14"/>
  <c r="G38" i="14" s="1"/>
  <c r="I39" i="14"/>
  <c r="I38" i="14" s="1"/>
  <c r="K39" i="14"/>
  <c r="K38" i="14" s="1"/>
  <c r="M39" i="14"/>
  <c r="O39" i="14"/>
  <c r="O38" i="14" s="1"/>
  <c r="Q39" i="14"/>
  <c r="Q38" i="14" s="1"/>
  <c r="V39" i="14"/>
  <c r="V38" i="14" s="1"/>
  <c r="G40" i="14"/>
  <c r="I40" i="14"/>
  <c r="K40" i="14"/>
  <c r="M40" i="14"/>
  <c r="O40" i="14"/>
  <c r="Q40" i="14"/>
  <c r="V40" i="14"/>
  <c r="G41" i="14"/>
  <c r="I41" i="14"/>
  <c r="K41" i="14"/>
  <c r="M41" i="14"/>
  <c r="O41" i="14"/>
  <c r="Q41" i="14"/>
  <c r="V41" i="14"/>
  <c r="G42" i="14"/>
  <c r="M42" i="14" s="1"/>
  <c r="I42" i="14"/>
  <c r="K42" i="14"/>
  <c r="O42" i="14"/>
  <c r="Q42" i="14"/>
  <c r="V42" i="14"/>
  <c r="G43" i="14"/>
  <c r="I43" i="14"/>
  <c r="K43" i="14"/>
  <c r="M43" i="14"/>
  <c r="O43" i="14"/>
  <c r="Q43" i="14"/>
  <c r="V43" i="14"/>
  <c r="G44" i="14"/>
  <c r="I44" i="14"/>
  <c r="K44" i="14"/>
  <c r="M44" i="14"/>
  <c r="O44" i="14"/>
  <c r="Q44" i="14"/>
  <c r="V44" i="14"/>
  <c r="G45" i="14"/>
  <c r="I45" i="14"/>
  <c r="K45" i="14"/>
  <c r="M45" i="14"/>
  <c r="O45" i="14"/>
  <c r="Q45" i="14"/>
  <c r="V45" i="14"/>
  <c r="G46" i="14"/>
  <c r="I46" i="14"/>
  <c r="K46" i="14"/>
  <c r="M46" i="14"/>
  <c r="O46" i="14"/>
  <c r="Q46" i="14"/>
  <c r="V46" i="14"/>
  <c r="G48" i="14"/>
  <c r="G47" i="14" s="1"/>
  <c r="I48" i="14"/>
  <c r="I47" i="14" s="1"/>
  <c r="K48" i="14"/>
  <c r="K47" i="14" s="1"/>
  <c r="M48" i="14"/>
  <c r="O48" i="14"/>
  <c r="O47" i="14" s="1"/>
  <c r="Q48" i="14"/>
  <c r="Q47" i="14" s="1"/>
  <c r="V48" i="14"/>
  <c r="V47" i="14" s="1"/>
  <c r="G49" i="14"/>
  <c r="M49" i="14" s="1"/>
  <c r="I49" i="14"/>
  <c r="K49" i="14"/>
  <c r="O49" i="14"/>
  <c r="Q49" i="14"/>
  <c r="V49" i="14"/>
  <c r="G50" i="14"/>
  <c r="I50" i="14"/>
  <c r="K50" i="14"/>
  <c r="M50" i="14"/>
  <c r="O50" i="14"/>
  <c r="Q50" i="14"/>
  <c r="V50" i="14"/>
  <c r="G51" i="14"/>
  <c r="M51" i="14" s="1"/>
  <c r="I51" i="14"/>
  <c r="K51" i="14"/>
  <c r="O51" i="14"/>
  <c r="Q51" i="14"/>
  <c r="V51" i="14"/>
  <c r="G52" i="14"/>
  <c r="I52" i="14"/>
  <c r="K52" i="14"/>
  <c r="M52" i="14"/>
  <c r="O52" i="14"/>
  <c r="Q52" i="14"/>
  <c r="V52" i="14"/>
  <c r="G53" i="14"/>
  <c r="I53" i="14"/>
  <c r="K53" i="14"/>
  <c r="M53" i="14"/>
  <c r="O53" i="14"/>
  <c r="Q53" i="14"/>
  <c r="V53" i="14"/>
  <c r="G54" i="14"/>
  <c r="I54" i="14"/>
  <c r="K54" i="14"/>
  <c r="M54" i="14"/>
  <c r="O54" i="14"/>
  <c r="Q54" i="14"/>
  <c r="V54" i="14"/>
  <c r="G55" i="14"/>
  <c r="I55" i="14"/>
  <c r="K55" i="14"/>
  <c r="M55" i="14"/>
  <c r="O55" i="14"/>
  <c r="Q55" i="14"/>
  <c r="V55" i="14"/>
  <c r="G57" i="14"/>
  <c r="G56" i="14" s="1"/>
  <c r="I57" i="14"/>
  <c r="I56" i="14" s="1"/>
  <c r="K57" i="14"/>
  <c r="K56" i="14" s="1"/>
  <c r="M57" i="14"/>
  <c r="O57" i="14"/>
  <c r="O56" i="14" s="1"/>
  <c r="Q57" i="14"/>
  <c r="Q56" i="14" s="1"/>
  <c r="V57" i="14"/>
  <c r="V56" i="14" s="1"/>
  <c r="G58" i="14"/>
  <c r="M58" i="14" s="1"/>
  <c r="I58" i="14"/>
  <c r="K58" i="14"/>
  <c r="O58" i="14"/>
  <c r="Q58" i="14"/>
  <c r="V58" i="14"/>
  <c r="G59" i="14"/>
  <c r="I59" i="14"/>
  <c r="K59" i="14"/>
  <c r="M59" i="14"/>
  <c r="O59" i="14"/>
  <c r="Q59" i="14"/>
  <c r="V59" i="14"/>
  <c r="G60" i="14"/>
  <c r="I60" i="14"/>
  <c r="K60" i="14"/>
  <c r="M60" i="14"/>
  <c r="O60" i="14"/>
  <c r="Q60" i="14"/>
  <c r="V60" i="14"/>
  <c r="G61" i="14"/>
  <c r="I61" i="14"/>
  <c r="K61" i="14"/>
  <c r="M61" i="14"/>
  <c r="O61" i="14"/>
  <c r="Q61" i="14"/>
  <c r="V61" i="14"/>
  <c r="G62" i="14"/>
  <c r="I62" i="14"/>
  <c r="K62" i="14"/>
  <c r="M62" i="14"/>
  <c r="O62" i="14"/>
  <c r="Q62" i="14"/>
  <c r="V62" i="14"/>
  <c r="G63" i="14"/>
  <c r="I63" i="14"/>
  <c r="K63" i="14"/>
  <c r="M63" i="14"/>
  <c r="O63" i="14"/>
  <c r="Q63" i="14"/>
  <c r="V63" i="14"/>
  <c r="O64" i="14"/>
  <c r="Q64" i="14"/>
  <c r="V64" i="14"/>
  <c r="G65" i="14"/>
  <c r="G64" i="14" s="1"/>
  <c r="I65" i="14"/>
  <c r="K65" i="14"/>
  <c r="O65" i="14"/>
  <c r="Q65" i="14"/>
  <c r="V65" i="14"/>
  <c r="G66" i="14"/>
  <c r="I66" i="14"/>
  <c r="K66" i="14"/>
  <c r="M66" i="14"/>
  <c r="O66" i="14"/>
  <c r="Q66" i="14"/>
  <c r="V66" i="14"/>
  <c r="G67" i="14"/>
  <c r="M67" i="14" s="1"/>
  <c r="I67" i="14"/>
  <c r="I64" i="14" s="1"/>
  <c r="K67" i="14"/>
  <c r="K64" i="14" s="1"/>
  <c r="O67" i="14"/>
  <c r="Q67" i="14"/>
  <c r="V67" i="14"/>
  <c r="G69" i="14"/>
  <c r="G68" i="14" s="1"/>
  <c r="I69" i="14"/>
  <c r="I68" i="14" s="1"/>
  <c r="K69" i="14"/>
  <c r="K68" i="14" s="1"/>
  <c r="M69" i="14"/>
  <c r="O69" i="14"/>
  <c r="O68" i="14" s="1"/>
  <c r="Q69" i="14"/>
  <c r="V69" i="14"/>
  <c r="G70" i="14"/>
  <c r="I70" i="14"/>
  <c r="K70" i="14"/>
  <c r="M70" i="14"/>
  <c r="O70" i="14"/>
  <c r="Q70" i="14"/>
  <c r="V70" i="14"/>
  <c r="G71" i="14"/>
  <c r="I71" i="14"/>
  <c r="K71" i="14"/>
  <c r="M71" i="14"/>
  <c r="O71" i="14"/>
  <c r="Q71" i="14"/>
  <c r="Q68" i="14" s="1"/>
  <c r="V71" i="14"/>
  <c r="V68" i="14" s="1"/>
  <c r="G72" i="14"/>
  <c r="I72" i="14"/>
  <c r="K72" i="14"/>
  <c r="M72" i="14"/>
  <c r="O72" i="14"/>
  <c r="Q72" i="14"/>
  <c r="V72" i="14"/>
  <c r="G73" i="14"/>
  <c r="I73" i="14"/>
  <c r="K73" i="14"/>
  <c r="M73" i="14"/>
  <c r="O73" i="14"/>
  <c r="Q73" i="14"/>
  <c r="V73" i="14"/>
  <c r="G74" i="14"/>
  <c r="M74" i="14" s="1"/>
  <c r="I74" i="14"/>
  <c r="K74" i="14"/>
  <c r="O74" i="14"/>
  <c r="Q74" i="14"/>
  <c r="V74" i="14"/>
  <c r="G75" i="14"/>
  <c r="I75" i="14"/>
  <c r="K75" i="14"/>
  <c r="M75" i="14"/>
  <c r="O75" i="14"/>
  <c r="Q75" i="14"/>
  <c r="V75" i="14"/>
  <c r="G76" i="14"/>
  <c r="I76" i="14"/>
  <c r="K76" i="14"/>
  <c r="M76" i="14"/>
  <c r="O76" i="14"/>
  <c r="Q76" i="14"/>
  <c r="V76" i="14"/>
  <c r="G77" i="14"/>
  <c r="I77" i="14"/>
  <c r="K77" i="14"/>
  <c r="M77" i="14"/>
  <c r="O77" i="14"/>
  <c r="Q77" i="14"/>
  <c r="V77" i="14"/>
  <c r="AE79" i="14"/>
  <c r="G48" i="13"/>
  <c r="G9" i="13"/>
  <c r="G8" i="13" s="1"/>
  <c r="I9" i="13"/>
  <c r="I8" i="13" s="1"/>
  <c r="K9" i="13"/>
  <c r="K8" i="13" s="1"/>
  <c r="M9" i="13"/>
  <c r="M8" i="13" s="1"/>
  <c r="O9" i="13"/>
  <c r="O8" i="13" s="1"/>
  <c r="Q9" i="13"/>
  <c r="Q8" i="13" s="1"/>
  <c r="V9" i="13"/>
  <c r="V8" i="13" s="1"/>
  <c r="G10" i="13"/>
  <c r="I10" i="13"/>
  <c r="G11" i="13"/>
  <c r="I11" i="13"/>
  <c r="K11" i="13"/>
  <c r="K10" i="13" s="1"/>
  <c r="M11" i="13"/>
  <c r="M10" i="13" s="1"/>
  <c r="O11" i="13"/>
  <c r="O10" i="13" s="1"/>
  <c r="Q11" i="13"/>
  <c r="Q10" i="13" s="1"/>
  <c r="V11" i="13"/>
  <c r="V10" i="13" s="1"/>
  <c r="G12" i="13"/>
  <c r="I12" i="13"/>
  <c r="K12" i="13"/>
  <c r="M12" i="13"/>
  <c r="O12" i="13"/>
  <c r="Q12" i="13"/>
  <c r="V12" i="13"/>
  <c r="G13" i="13"/>
  <c r="I13" i="13"/>
  <c r="K13" i="13"/>
  <c r="M13" i="13"/>
  <c r="O13" i="13"/>
  <c r="Q13" i="13"/>
  <c r="V13" i="13"/>
  <c r="G14" i="13"/>
  <c r="I14" i="13"/>
  <c r="K14" i="13"/>
  <c r="M14" i="13"/>
  <c r="O14" i="13"/>
  <c r="Q14" i="13"/>
  <c r="G15" i="13"/>
  <c r="I15" i="13"/>
  <c r="K15" i="13"/>
  <c r="M15" i="13"/>
  <c r="O15" i="13"/>
  <c r="Q15" i="13"/>
  <c r="V15" i="13"/>
  <c r="V14" i="13" s="1"/>
  <c r="G16" i="13"/>
  <c r="I16" i="13"/>
  <c r="K16" i="13"/>
  <c r="M16" i="13"/>
  <c r="O16" i="13"/>
  <c r="Q16" i="13"/>
  <c r="V16" i="13"/>
  <c r="G17" i="13"/>
  <c r="G18" i="13"/>
  <c r="I18" i="13"/>
  <c r="I17" i="13" s="1"/>
  <c r="K18" i="13"/>
  <c r="K17" i="13" s="1"/>
  <c r="M18" i="13"/>
  <c r="M17" i="13" s="1"/>
  <c r="O18" i="13"/>
  <c r="O17" i="13" s="1"/>
  <c r="Q18" i="13"/>
  <c r="Q17" i="13" s="1"/>
  <c r="V18" i="13"/>
  <c r="V17" i="13" s="1"/>
  <c r="G20" i="13"/>
  <c r="I20" i="13"/>
  <c r="K20" i="13"/>
  <c r="M20" i="13"/>
  <c r="O20" i="13"/>
  <c r="O19" i="13" s="1"/>
  <c r="Q20" i="13"/>
  <c r="Q19" i="13" s="1"/>
  <c r="V20" i="13"/>
  <c r="V19" i="13" s="1"/>
  <c r="G21" i="13"/>
  <c r="I21" i="13"/>
  <c r="K21" i="13"/>
  <c r="M21" i="13"/>
  <c r="O21" i="13"/>
  <c r="Q21" i="13"/>
  <c r="V21" i="13"/>
  <c r="G22" i="13"/>
  <c r="I22" i="13"/>
  <c r="K22" i="13"/>
  <c r="M22" i="13"/>
  <c r="O22" i="13"/>
  <c r="Q22" i="13"/>
  <c r="V22" i="13"/>
  <c r="G23" i="13"/>
  <c r="I23" i="13"/>
  <c r="K23" i="13"/>
  <c r="M23" i="13"/>
  <c r="O23" i="13"/>
  <c r="Q23" i="13"/>
  <c r="V23" i="13"/>
  <c r="G24" i="13"/>
  <c r="I24" i="13"/>
  <c r="K24" i="13"/>
  <c r="M24" i="13"/>
  <c r="O24" i="13"/>
  <c r="Q24" i="13"/>
  <c r="V24" i="13"/>
  <c r="G25" i="13"/>
  <c r="I25" i="13"/>
  <c r="K25" i="13"/>
  <c r="M25" i="13"/>
  <c r="O25" i="13"/>
  <c r="Q25" i="13"/>
  <c r="V25" i="13"/>
  <c r="G26" i="13"/>
  <c r="G19" i="13" s="1"/>
  <c r="I26" i="13"/>
  <c r="I19" i="13" s="1"/>
  <c r="K26" i="13"/>
  <c r="O26" i="13"/>
  <c r="Q26" i="13"/>
  <c r="V26" i="13"/>
  <c r="G27" i="13"/>
  <c r="I27" i="13"/>
  <c r="K27" i="13"/>
  <c r="M27" i="13"/>
  <c r="O27" i="13"/>
  <c r="Q27" i="13"/>
  <c r="V27" i="13"/>
  <c r="G28" i="13"/>
  <c r="I28" i="13"/>
  <c r="K28" i="13"/>
  <c r="M28" i="13"/>
  <c r="O28" i="13"/>
  <c r="Q28" i="13"/>
  <c r="V28" i="13"/>
  <c r="G29" i="13"/>
  <c r="I29" i="13"/>
  <c r="K29" i="13"/>
  <c r="M29" i="13"/>
  <c r="O29" i="13"/>
  <c r="Q29" i="13"/>
  <c r="V29" i="13"/>
  <c r="G30" i="13"/>
  <c r="I30" i="13"/>
  <c r="K30" i="13"/>
  <c r="M30" i="13"/>
  <c r="O30" i="13"/>
  <c r="Q30" i="13"/>
  <c r="V30" i="13"/>
  <c r="G31" i="13"/>
  <c r="I31" i="13"/>
  <c r="K31" i="13"/>
  <c r="M31" i="13"/>
  <c r="O31" i="13"/>
  <c r="Q31" i="13"/>
  <c r="V31" i="13"/>
  <c r="G32" i="13"/>
  <c r="I32" i="13"/>
  <c r="K32" i="13"/>
  <c r="M32" i="13"/>
  <c r="O32" i="13"/>
  <c r="Q32" i="13"/>
  <c r="V32" i="13"/>
  <c r="G33" i="13"/>
  <c r="M33" i="13" s="1"/>
  <c r="I33" i="13"/>
  <c r="K33" i="13"/>
  <c r="O33" i="13"/>
  <c r="Q33" i="13"/>
  <c r="V33" i="13"/>
  <c r="G34" i="13"/>
  <c r="I34" i="13"/>
  <c r="K34" i="13"/>
  <c r="M34" i="13"/>
  <c r="O34" i="13"/>
  <c r="Q34" i="13"/>
  <c r="V34" i="13"/>
  <c r="G35" i="13"/>
  <c r="M35" i="13" s="1"/>
  <c r="I35" i="13"/>
  <c r="K35" i="13"/>
  <c r="K19" i="13" s="1"/>
  <c r="O35" i="13"/>
  <c r="Q35" i="13"/>
  <c r="V35" i="13"/>
  <c r="G36" i="13"/>
  <c r="I36" i="13"/>
  <c r="K36" i="13"/>
  <c r="M36" i="13"/>
  <c r="O36" i="13"/>
  <c r="Q36" i="13"/>
  <c r="V36" i="13"/>
  <c r="G37" i="13"/>
  <c r="I37" i="13"/>
  <c r="K37" i="13"/>
  <c r="M37" i="13"/>
  <c r="O37" i="13"/>
  <c r="G38" i="13"/>
  <c r="I38" i="13"/>
  <c r="K38" i="13"/>
  <c r="M38" i="13"/>
  <c r="O38" i="13"/>
  <c r="Q38" i="13"/>
  <c r="Q37" i="13" s="1"/>
  <c r="V38" i="13"/>
  <c r="V37" i="13" s="1"/>
  <c r="V39" i="13"/>
  <c r="G40" i="13"/>
  <c r="I40" i="13"/>
  <c r="K40" i="13"/>
  <c r="M40" i="13"/>
  <c r="O40" i="13"/>
  <c r="Q40" i="13"/>
  <c r="V40" i="13"/>
  <c r="G41" i="13"/>
  <c r="I41" i="13"/>
  <c r="K41" i="13"/>
  <c r="M41" i="13"/>
  <c r="O41" i="13"/>
  <c r="Q41" i="13"/>
  <c r="V41" i="13"/>
  <c r="G42" i="13"/>
  <c r="M42" i="13" s="1"/>
  <c r="M39" i="13" s="1"/>
  <c r="I42" i="13"/>
  <c r="I39" i="13" s="1"/>
  <c r="K42" i="13"/>
  <c r="O42" i="13"/>
  <c r="Q42" i="13"/>
  <c r="V42" i="13"/>
  <c r="G43" i="13"/>
  <c r="I43" i="13"/>
  <c r="K43" i="13"/>
  <c r="M43" i="13"/>
  <c r="O43" i="13"/>
  <c r="Q43" i="13"/>
  <c r="V43" i="13"/>
  <c r="G44" i="13"/>
  <c r="I44" i="13"/>
  <c r="K44" i="13"/>
  <c r="K39" i="13" s="1"/>
  <c r="M44" i="13"/>
  <c r="O44" i="13"/>
  <c r="Q44" i="13"/>
  <c r="V44" i="13"/>
  <c r="G45" i="13"/>
  <c r="I45" i="13"/>
  <c r="K45" i="13"/>
  <c r="M45" i="13"/>
  <c r="O45" i="13"/>
  <c r="Q45" i="13"/>
  <c r="V45" i="13"/>
  <c r="G46" i="13"/>
  <c r="I46" i="13"/>
  <c r="K46" i="13"/>
  <c r="M46" i="13"/>
  <c r="O46" i="13"/>
  <c r="O39" i="13" s="1"/>
  <c r="Q46" i="13"/>
  <c r="Q39" i="13" s="1"/>
  <c r="V46" i="13"/>
  <c r="AE48" i="13"/>
  <c r="G48" i="12"/>
  <c r="V8" i="12"/>
  <c r="G9" i="12"/>
  <c r="G8" i="12" s="1"/>
  <c r="I9" i="12"/>
  <c r="I8" i="12" s="1"/>
  <c r="K9" i="12"/>
  <c r="K8" i="12" s="1"/>
  <c r="M9" i="12"/>
  <c r="M8" i="12" s="1"/>
  <c r="O9" i="12"/>
  <c r="O8" i="12" s="1"/>
  <c r="Q9" i="12"/>
  <c r="Q8" i="12" s="1"/>
  <c r="V9" i="12"/>
  <c r="I10" i="12"/>
  <c r="G11" i="12"/>
  <c r="I11" i="12"/>
  <c r="K11" i="12"/>
  <c r="K10" i="12" s="1"/>
  <c r="M11" i="12"/>
  <c r="M10" i="12" s="1"/>
  <c r="O11" i="12"/>
  <c r="O10" i="12" s="1"/>
  <c r="Q11" i="12"/>
  <c r="Q10" i="12" s="1"/>
  <c r="V11" i="12"/>
  <c r="V10" i="12" s="1"/>
  <c r="G12" i="12"/>
  <c r="G10" i="12" s="1"/>
  <c r="I12" i="12"/>
  <c r="K12" i="12"/>
  <c r="M12" i="12"/>
  <c r="O12" i="12"/>
  <c r="Q12" i="12"/>
  <c r="V12" i="12"/>
  <c r="V13" i="12"/>
  <c r="G14" i="12"/>
  <c r="G13" i="12" s="1"/>
  <c r="I14" i="12"/>
  <c r="I13" i="12" s="1"/>
  <c r="K14" i="12"/>
  <c r="K13" i="12" s="1"/>
  <c r="O14" i="12"/>
  <c r="O13" i="12" s="1"/>
  <c r="Q14" i="12"/>
  <c r="Q13" i="12" s="1"/>
  <c r="V14" i="12"/>
  <c r="G16" i="12"/>
  <c r="G15" i="12" s="1"/>
  <c r="I16" i="12"/>
  <c r="I15" i="12" s="1"/>
  <c r="K16" i="12"/>
  <c r="K15" i="12" s="1"/>
  <c r="M16" i="12"/>
  <c r="O16" i="12"/>
  <c r="O15" i="12" s="1"/>
  <c r="Q16" i="12"/>
  <c r="V16" i="12"/>
  <c r="V15" i="12" s="1"/>
  <c r="G17" i="12"/>
  <c r="M17" i="12" s="1"/>
  <c r="I17" i="12"/>
  <c r="K17" i="12"/>
  <c r="O17" i="12"/>
  <c r="Q17" i="12"/>
  <c r="V17" i="12"/>
  <c r="G18" i="12"/>
  <c r="I18" i="12"/>
  <c r="K18" i="12"/>
  <c r="M18" i="12"/>
  <c r="O18" i="12"/>
  <c r="Q18" i="12"/>
  <c r="Q15" i="12" s="1"/>
  <c r="V18" i="12"/>
  <c r="G19" i="12"/>
  <c r="M19" i="12" s="1"/>
  <c r="I19" i="12"/>
  <c r="K19" i="12"/>
  <c r="O19" i="12"/>
  <c r="Q19" i="12"/>
  <c r="V19" i="12"/>
  <c r="G20" i="12"/>
  <c r="I20" i="12"/>
  <c r="K20" i="12"/>
  <c r="M20" i="12"/>
  <c r="O20" i="12"/>
  <c r="Q20" i="12"/>
  <c r="V20" i="12"/>
  <c r="G21" i="12"/>
  <c r="M21" i="12" s="1"/>
  <c r="I21" i="12"/>
  <c r="K21" i="12"/>
  <c r="O21" i="12"/>
  <c r="Q21" i="12"/>
  <c r="V21" i="12"/>
  <c r="G22" i="12"/>
  <c r="I22" i="12"/>
  <c r="K22" i="12"/>
  <c r="M22" i="12"/>
  <c r="O22" i="12"/>
  <c r="Q22" i="12"/>
  <c r="V22" i="12"/>
  <c r="G23" i="12"/>
  <c r="I23" i="12"/>
  <c r="K23" i="12"/>
  <c r="M23" i="12"/>
  <c r="O23" i="12"/>
  <c r="Q23" i="12"/>
  <c r="V23" i="12"/>
  <c r="G24" i="12"/>
  <c r="I24" i="12"/>
  <c r="K24" i="12"/>
  <c r="M24" i="12"/>
  <c r="O24" i="12"/>
  <c r="Q24" i="12"/>
  <c r="V24" i="12"/>
  <c r="G25" i="12"/>
  <c r="I25" i="12"/>
  <c r="K25" i="12"/>
  <c r="M25" i="12"/>
  <c r="O25" i="12"/>
  <c r="Q25" i="12"/>
  <c r="V25" i="12"/>
  <c r="G26" i="12"/>
  <c r="M26" i="12" s="1"/>
  <c r="I26" i="12"/>
  <c r="K26" i="12"/>
  <c r="O26" i="12"/>
  <c r="Q26" i="12"/>
  <c r="V26" i="12"/>
  <c r="G27" i="12"/>
  <c r="I27" i="12"/>
  <c r="K27" i="12"/>
  <c r="M27" i="12"/>
  <c r="O27" i="12"/>
  <c r="Q27" i="12"/>
  <c r="V27" i="12"/>
  <c r="G28" i="12"/>
  <c r="I28" i="12"/>
  <c r="K28" i="12"/>
  <c r="M28" i="12"/>
  <c r="O28" i="12"/>
  <c r="Q28" i="12"/>
  <c r="V28" i="12"/>
  <c r="G29" i="12"/>
  <c r="I29" i="12"/>
  <c r="K29" i="12"/>
  <c r="M29" i="12"/>
  <c r="O29" i="12"/>
  <c r="Q29" i="12"/>
  <c r="V29" i="12"/>
  <c r="G30" i="12"/>
  <c r="M30" i="12" s="1"/>
  <c r="I30" i="12"/>
  <c r="K30" i="12"/>
  <c r="O30" i="12"/>
  <c r="Q30" i="12"/>
  <c r="V30" i="12"/>
  <c r="G31" i="12"/>
  <c r="I31" i="12"/>
  <c r="K31" i="12"/>
  <c r="M31" i="12"/>
  <c r="O31" i="12"/>
  <c r="Q31" i="12"/>
  <c r="V31" i="12"/>
  <c r="G32" i="12"/>
  <c r="I32" i="12"/>
  <c r="K32" i="12"/>
  <c r="M32" i="12"/>
  <c r="O32" i="12"/>
  <c r="Q32" i="12"/>
  <c r="V32" i="12"/>
  <c r="G33" i="12"/>
  <c r="M33" i="12" s="1"/>
  <c r="I33" i="12"/>
  <c r="K33" i="12"/>
  <c r="O33" i="12"/>
  <c r="Q33" i="12"/>
  <c r="V33" i="12"/>
  <c r="G34" i="12"/>
  <c r="I34" i="12"/>
  <c r="K34" i="12"/>
  <c r="M34" i="12"/>
  <c r="O34" i="12"/>
  <c r="Q34" i="12"/>
  <c r="V34" i="12"/>
  <c r="G35" i="12"/>
  <c r="M35" i="12" s="1"/>
  <c r="I35" i="12"/>
  <c r="K35" i="12"/>
  <c r="O35" i="12"/>
  <c r="Q35" i="12"/>
  <c r="V35" i="12"/>
  <c r="G36" i="12"/>
  <c r="I36" i="12"/>
  <c r="K36" i="12"/>
  <c r="M36" i="12"/>
  <c r="O36" i="12"/>
  <c r="Q36" i="12"/>
  <c r="V36" i="12"/>
  <c r="G37" i="12"/>
  <c r="I37" i="12"/>
  <c r="K37" i="12"/>
  <c r="M37" i="12"/>
  <c r="O37" i="12"/>
  <c r="G38" i="12"/>
  <c r="I38" i="12"/>
  <c r="K38" i="12"/>
  <c r="M38" i="12"/>
  <c r="O38" i="12"/>
  <c r="Q38" i="12"/>
  <c r="Q37" i="12" s="1"/>
  <c r="V38" i="12"/>
  <c r="V37" i="12" s="1"/>
  <c r="G39" i="12"/>
  <c r="I39" i="12"/>
  <c r="K39" i="12"/>
  <c r="M39" i="12"/>
  <c r="V39" i="12"/>
  <c r="G40" i="12"/>
  <c r="I40" i="12"/>
  <c r="K40" i="12"/>
  <c r="M40" i="12"/>
  <c r="O40" i="12"/>
  <c r="Q40" i="12"/>
  <c r="V40" i="12"/>
  <c r="G41" i="12"/>
  <c r="I41" i="12"/>
  <c r="K41" i="12"/>
  <c r="M41" i="12"/>
  <c r="O41" i="12"/>
  <c r="O39" i="12" s="1"/>
  <c r="Q41" i="12"/>
  <c r="Q39" i="12" s="1"/>
  <c r="V41" i="12"/>
  <c r="I42" i="12"/>
  <c r="G43" i="12"/>
  <c r="I43" i="12"/>
  <c r="K43" i="12"/>
  <c r="K42" i="12" s="1"/>
  <c r="M43" i="12"/>
  <c r="M42" i="12" s="1"/>
  <c r="O43" i="12"/>
  <c r="O42" i="12" s="1"/>
  <c r="Q43" i="12"/>
  <c r="Q42" i="12" s="1"/>
  <c r="V43" i="12"/>
  <c r="V42" i="12" s="1"/>
  <c r="G44" i="12"/>
  <c r="G42" i="12" s="1"/>
  <c r="I44" i="12"/>
  <c r="K44" i="12"/>
  <c r="M44" i="12"/>
  <c r="O44" i="12"/>
  <c r="Q44" i="12"/>
  <c r="V44" i="12"/>
  <c r="V45" i="12"/>
  <c r="G46" i="12"/>
  <c r="G45" i="12" s="1"/>
  <c r="I46" i="12"/>
  <c r="I45" i="12" s="1"/>
  <c r="K46" i="12"/>
  <c r="K45" i="12" s="1"/>
  <c r="O46" i="12"/>
  <c r="O45" i="12" s="1"/>
  <c r="Q46" i="12"/>
  <c r="Q45" i="12" s="1"/>
  <c r="V46" i="12"/>
  <c r="AE48" i="12"/>
  <c r="I20" i="1"/>
  <c r="I19" i="1"/>
  <c r="I18" i="1"/>
  <c r="I17" i="1"/>
  <c r="I16" i="1"/>
  <c r="I73" i="1"/>
  <c r="J67" i="1" s="1"/>
  <c r="F47" i="1"/>
  <c r="G23" i="1" s="1"/>
  <c r="G47" i="1"/>
  <c r="G25" i="1" s="1"/>
  <c r="A25" i="1" s="1"/>
  <c r="H46" i="1"/>
  <c r="I46" i="1" s="1"/>
  <c r="H45" i="1"/>
  <c r="I45" i="1" s="1"/>
  <c r="H44" i="1"/>
  <c r="I44" i="1" s="1"/>
  <c r="H43" i="1"/>
  <c r="I43" i="1" s="1"/>
  <c r="H42" i="1"/>
  <c r="I42" i="1" s="1"/>
  <c r="H41" i="1"/>
  <c r="I41" i="1" s="1"/>
  <c r="H40" i="1"/>
  <c r="I40" i="1" s="1"/>
  <c r="H39" i="1"/>
  <c r="I39" i="1" s="1"/>
  <c r="I47" i="1" s="1"/>
  <c r="J28" i="1"/>
  <c r="J26" i="1"/>
  <c r="G38" i="1"/>
  <c r="F38" i="1"/>
  <c r="J23" i="1"/>
  <c r="J24" i="1"/>
  <c r="J25" i="1"/>
  <c r="J27" i="1"/>
  <c r="E24" i="1"/>
  <c r="E26" i="1"/>
  <c r="J72" i="1" l="1"/>
  <c r="J71" i="1"/>
  <c r="J70" i="1"/>
  <c r="J60" i="1"/>
  <c r="J61" i="1"/>
  <c r="J69" i="1"/>
  <c r="J62" i="1"/>
  <c r="J68" i="1"/>
  <c r="J54" i="1"/>
  <c r="J63" i="1"/>
  <c r="J55" i="1"/>
  <c r="J64" i="1"/>
  <c r="J56" i="1"/>
  <c r="J65" i="1"/>
  <c r="J57" i="1"/>
  <c r="J58" i="1"/>
  <c r="J66" i="1"/>
  <c r="J59" i="1"/>
  <c r="G28" i="1"/>
  <c r="A26" i="1"/>
  <c r="G26" i="1"/>
  <c r="A23" i="1"/>
  <c r="M33" i="17"/>
  <c r="M63" i="17"/>
  <c r="M8" i="17"/>
  <c r="M51" i="17"/>
  <c r="M49" i="17"/>
  <c r="M42" i="17" s="1"/>
  <c r="G51" i="17"/>
  <c r="AF74" i="17"/>
  <c r="AF48" i="16"/>
  <c r="G19" i="16"/>
  <c r="G39" i="16"/>
  <c r="M15" i="15"/>
  <c r="AF48" i="15"/>
  <c r="M68" i="14"/>
  <c r="M38" i="14"/>
  <c r="M56" i="14"/>
  <c r="M31" i="14"/>
  <c r="M8" i="14"/>
  <c r="M47" i="14"/>
  <c r="M65" i="14"/>
  <c r="M64" i="14" s="1"/>
  <c r="AF79" i="14"/>
  <c r="M26" i="13"/>
  <c r="M19" i="13" s="1"/>
  <c r="G39" i="13"/>
  <c r="AF48" i="13"/>
  <c r="M15" i="12"/>
  <c r="M46" i="12"/>
  <c r="M45" i="12" s="1"/>
  <c r="M14" i="12"/>
  <c r="M13" i="12" s="1"/>
  <c r="AF48" i="12"/>
  <c r="I21" i="1"/>
  <c r="J40" i="1"/>
  <c r="J42" i="1"/>
  <c r="J41" i="1"/>
  <c r="J45" i="1"/>
  <c r="J39" i="1"/>
  <c r="J47" i="1" s="1"/>
  <c r="J44" i="1"/>
  <c r="J43" i="1"/>
  <c r="J46" i="1"/>
  <c r="H47" i="1"/>
  <c r="J73" i="1" l="1"/>
  <c r="A24" i="1"/>
  <c r="G24" i="1"/>
  <c r="A27" i="1" s="1"/>
  <c r="G29" i="1" l="1"/>
  <c r="G27" i="1" s="1"/>
  <c r="A2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Barták Martin</author>
  </authors>
  <commentList>
    <comment ref="S6" authorId="0" shapeId="0" xr:uid="{15763E8D-69B5-421F-8909-7E495DC01AD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513613CA-FDA4-40AD-AFE5-6E384C55043E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Barták Martin</author>
  </authors>
  <commentList>
    <comment ref="S6" authorId="0" shapeId="0" xr:uid="{8C225D25-9F39-42BB-A0BE-FE4A149DDFF6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697082FF-5171-4035-9010-C55D4718C8A2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Barták Martin</author>
  </authors>
  <commentList>
    <comment ref="S6" authorId="0" shapeId="0" xr:uid="{D18412FD-6CC9-447F-AC8C-3428720563BB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CB367696-3398-418B-8CA6-4218B16BC5FA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Barták Martin</author>
  </authors>
  <commentList>
    <comment ref="S6" authorId="0" shapeId="0" xr:uid="{6BC2C5B7-9A31-48D3-84C0-ED6E47A9F137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54A360FC-D30C-4F91-9979-094F8D559388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Barták Martin</author>
  </authors>
  <commentList>
    <comment ref="S6" authorId="0" shapeId="0" xr:uid="{E1EB09AB-D51D-4DE5-8D9B-E874DEF60B59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F10879AB-AC6C-41BE-AD77-1FB1BAE3B783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Barták Martin</author>
  </authors>
  <commentList>
    <comment ref="S6" authorId="0" shapeId="0" xr:uid="{B26D2973-DAEF-42C2-BAA2-2F0B1412A1AF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E430978A-655B-4918-BC2E-4186D88AA4B2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<sst xmlns="http://schemas.openxmlformats.org/spreadsheetml/2006/main" count="2511" uniqueCount="393">
  <si>
    <t>%</t>
  </si>
  <si>
    <t>Cena celkem</t>
  </si>
  <si>
    <t>Za zhotovitele</t>
  </si>
  <si>
    <t>Za objednatele</t>
  </si>
  <si>
    <t>Položkový rozpočet stavby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</si>
  <si>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</si>
  <si>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</si>
  <si>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</si>
  <si>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</si>
  <si>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</si>
  <si>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</si>
  <si>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</si>
  <si>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</si>
  <si>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</si>
  <si>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</si>
  <si>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</si>
  <si>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</si>
  <si>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</si>
  <si>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</si>
  <si>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</si>
  <si>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</si>
  <si>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</si>
  <si>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</si>
  <si>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Objednatel: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</si>
  <si>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</si>
  <si>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</si>
  <si>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</si>
  <si>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</si>
  <si>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</si>
  <si>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</si>
  <si>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</si>
  <si>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</si>
  <si>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</si>
  <si>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</si>
  <si>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</si>
  <si>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</si>
  <si>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</si>
  <si>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</si>
  <si>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</si>
  <si>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</si>
  <si>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</si>
  <si>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</si>
  <si>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</si>
  <si>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Stavba</t>
  </si>
  <si>
    <t>4</t>
  </si>
  <si>
    <t>Rozvody</t>
  </si>
  <si>
    <t>20</t>
  </si>
  <si>
    <t>Vodovod A</t>
  </si>
  <si>
    <t>21</t>
  </si>
  <si>
    <t>ÚT A</t>
  </si>
  <si>
    <t>22</t>
  </si>
  <si>
    <t>Stavební práce A revize</t>
  </si>
  <si>
    <t>23</t>
  </si>
  <si>
    <t>Vodovod B</t>
  </si>
  <si>
    <t>24</t>
  </si>
  <si>
    <t>ÚT B</t>
  </si>
  <si>
    <t>25</t>
  </si>
  <si>
    <t>Stavební práce B revize</t>
  </si>
  <si>
    <t>Celkem za stavbu</t>
  </si>
  <si>
    <t>CZK</t>
  </si>
  <si>
    <t>Rekapitulace dílů</t>
  </si>
  <si>
    <t>Typ dílu</t>
  </si>
  <si>
    <t>Vodorovné konstrukce</t>
  </si>
  <si>
    <t>63</t>
  </si>
  <si>
    <t>Podlahy a podlahové konstrukce</t>
  </si>
  <si>
    <t>91</t>
  </si>
  <si>
    <t>Doplňující práce na komunikaci</t>
  </si>
  <si>
    <t>95</t>
  </si>
  <si>
    <t>Dokončovací konstrukce na pozemních stavbách</t>
  </si>
  <si>
    <t>96</t>
  </si>
  <si>
    <t>Bourání konstrukcí</t>
  </si>
  <si>
    <t>97</t>
  </si>
  <si>
    <t>Prorážení otvorů</t>
  </si>
  <si>
    <t>99</t>
  </si>
  <si>
    <t>Staveništní přesun hmot</t>
  </si>
  <si>
    <t>712</t>
  </si>
  <si>
    <t>Povlakové krytiny</t>
  </si>
  <si>
    <t>713</t>
  </si>
  <si>
    <t>Izolace tepelné</t>
  </si>
  <si>
    <t>722</t>
  </si>
  <si>
    <t>Vnitřní vodovod</t>
  </si>
  <si>
    <t>733</t>
  </si>
  <si>
    <t>Rozvod potrubí</t>
  </si>
  <si>
    <t>734</t>
  </si>
  <si>
    <t>Armatury</t>
  </si>
  <si>
    <t>762</t>
  </si>
  <si>
    <t>Konstrukce tesařské</t>
  </si>
  <si>
    <t>767</t>
  </si>
  <si>
    <t>Konstrukce zámečnické</t>
  </si>
  <si>
    <t>771</t>
  </si>
  <si>
    <t>Podlahy z dlaždic a obklady</t>
  </si>
  <si>
    <t>776</t>
  </si>
  <si>
    <t>Podlahy a stěny povlakové</t>
  </si>
  <si>
    <t>781</t>
  </si>
  <si>
    <t>Obklady keramické</t>
  </si>
  <si>
    <t>784</t>
  </si>
  <si>
    <t>Malby</t>
  </si>
  <si>
    <t>D96</t>
  </si>
  <si>
    <t>Přesuny suti a vybouraných hmot</t>
  </si>
  <si>
    <t>PSU</t>
  </si>
  <si>
    <t>VN</t>
  </si>
  <si>
    <t>ON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</si>
  <si>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</si>
  <si>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</si>
  <si>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</si>
  <si>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</si>
  <si>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</si>
  <si>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</si>
  <si>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</si>
  <si>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</si>
  <si>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</si>
  <si>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</si>
  <si>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</si>
  <si>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</si>
  <si>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</si>
  <si>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</si>
  <si>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</si>
  <si>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</si>
  <si>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</si>
  <si>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</si>
  <si>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</si>
  <si>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</si>
  <si>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</si>
  <si>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</si>
  <si>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</si>
  <si>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</si>
  <si>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</si>
  <si>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</si>
  <si>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</si>
  <si>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</si>
  <si>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713400821</t>
  </si>
  <si>
    <t>Odstranění izolačních pásů  potrubí</t>
  </si>
  <si>
    <t>m2</t>
  </si>
  <si>
    <t>RTS 26/ I</t>
  </si>
  <si>
    <t>Indiv</t>
  </si>
  <si>
    <t>Práce</t>
  </si>
  <si>
    <t>Běžná</t>
  </si>
  <si>
    <t>POL1_1</t>
  </si>
  <si>
    <t>722130801R00</t>
  </si>
  <si>
    <t>Demontáž potrubí ocelových závitových, DN 25 mm</t>
  </si>
  <si>
    <t>m</t>
  </si>
  <si>
    <t>Vlastní</t>
  </si>
  <si>
    <t>722130802R00</t>
  </si>
  <si>
    <t>Demontáž potrubí ocelových závitových, DN 40 mm</t>
  </si>
  <si>
    <t>767884221</t>
  </si>
  <si>
    <t>Konzola,2 upevňovací body,hmoždinka+vrut,ALK 27/18</t>
  </si>
  <si>
    <t>ks</t>
  </si>
  <si>
    <t>RTS 25/ I</t>
  </si>
  <si>
    <t>POL1_</t>
  </si>
  <si>
    <t>R</t>
  </si>
  <si>
    <t>Nezmeritelne stavebni prace - pomocné práce v tep.kanále</t>
  </si>
  <si>
    <t>soub</t>
  </si>
  <si>
    <t>R-položka</t>
  </si>
  <si>
    <t>POL12_1</t>
  </si>
  <si>
    <t>722130803</t>
  </si>
  <si>
    <t>Demontáž potrubí ocelových závitových, DN 50 mm</t>
  </si>
  <si>
    <t>722190901</t>
  </si>
  <si>
    <t>Uzavření/otevření vodovodního potrubí při opravě</t>
  </si>
  <si>
    <t>kus</t>
  </si>
  <si>
    <t>722172311</t>
  </si>
  <si>
    <t>Potrubí plastové PP-R Instaplast,  D 40 x 6,7 mm</t>
  </si>
  <si>
    <t>722172312R00</t>
  </si>
  <si>
    <t>Potrubí plastové PP-R Instaplast,  D 25 x 4,2 mm</t>
  </si>
  <si>
    <t>722178713R00</t>
  </si>
  <si>
    <t>Potrubí plastové PP-R Instaplast, D 32 x 5,4 mm</t>
  </si>
  <si>
    <t>722178715R00</t>
  </si>
  <si>
    <t>Potrubí plastové PP-R Instaplast, D 63 x 10,5 mm</t>
  </si>
  <si>
    <t>722172334</t>
  </si>
  <si>
    <t>Potrubí plastové PP-R Instaplastí, D 50 x 8,3 mm,</t>
  </si>
  <si>
    <t>722235113R00</t>
  </si>
  <si>
    <t>Kohout vodovodní, kulový, vnitřní-vnitřní závit, IVAR PERFECTA, DN 25 mm</t>
  </si>
  <si>
    <t>722235115R00</t>
  </si>
  <si>
    <t>Kohout vodovodní, kulový, vnitřní-vnitřní závit, IVAR PERFECTA, DN 40 mm</t>
  </si>
  <si>
    <t>722235116R00</t>
  </si>
  <si>
    <t>Kohout vodovodní, kulový, vnitřní-vnitřní závit, IVAR PERFECTA, DN 50 mm</t>
  </si>
  <si>
    <t>722280106R00</t>
  </si>
  <si>
    <t>Tlaková zkouška vodovodního potrubí DN 32 mm</t>
  </si>
  <si>
    <t>722280107R00</t>
  </si>
  <si>
    <t>Tlaková zkouška vodovodního potrubí DN 40 mm</t>
  </si>
  <si>
    <t>722290234</t>
  </si>
  <si>
    <t>Proplach a dezinfekce vodovodního potrubí DN 80 mm</t>
  </si>
  <si>
    <t>722182200R00</t>
  </si>
  <si>
    <t>Výroba izolační tvarovky do DN 40 mm</t>
  </si>
  <si>
    <t>722182006</t>
  </si>
  <si>
    <t>Montáž izolační skruže na potrubí přímé DN 80 mm, samolepicí spoj</t>
  </si>
  <si>
    <t>722182004</t>
  </si>
  <si>
    <t>Montáž izolační skruže na potrubí přímé DN 40 mm, samolepicí spoj</t>
  </si>
  <si>
    <t>722182001</t>
  </si>
  <si>
    <t>Montáž tepelné izolace skruží na potrubí přímé, DN 25 mm, samolepicí spoj samolepicí spoj a příčné stažení páskou</t>
  </si>
  <si>
    <t>722290821R00</t>
  </si>
  <si>
    <t>Přesun vybouraných hmot - vodovody, H do 6 m</t>
  </si>
  <si>
    <t>t</t>
  </si>
  <si>
    <t>998722101R00</t>
  </si>
  <si>
    <t>Přesun hmot pro vnitřní vodovod, výšky do 6 m</t>
  </si>
  <si>
    <t>Přesun hmot</t>
  </si>
  <si>
    <t>POL7_</t>
  </si>
  <si>
    <t>722190401</t>
  </si>
  <si>
    <t>Vyvedení a upevnění výpustek DN 15 mm</t>
  </si>
  <si>
    <t>734263314R00</t>
  </si>
  <si>
    <t>Šroubení , přímé, IVAR.SP 603 DN 25</t>
  </si>
  <si>
    <t>767995101</t>
  </si>
  <si>
    <t>Výroba a montáž kovových atypických konstrukcí do 5 kg</t>
  </si>
  <si>
    <t>kg</t>
  </si>
  <si>
    <t>RTS 15/ II</t>
  </si>
  <si>
    <t>767CN1</t>
  </si>
  <si>
    <t>Pomocné práce při osazování podpěrných konzol</t>
  </si>
  <si>
    <t>soubor</t>
  </si>
  <si>
    <t>734263315R00</t>
  </si>
  <si>
    <t>Šroubení , přímé, IVAR.SP 603 DN 32</t>
  </si>
  <si>
    <t>722235111R00</t>
  </si>
  <si>
    <t>Kohout, kulový, vnitřní-vnitřní závit, IVAR PERFECTA, DN 15 mm</t>
  </si>
  <si>
    <t>SUM</t>
  </si>
  <si>
    <t>Poznámky uchazeče k zadání</t>
  </si>
  <si>
    <t>POPUZIV</t>
  </si>
  <si>
    <t>END</t>
  </si>
  <si>
    <t>979081111</t>
  </si>
  <si>
    <t>Odvoz suti a vybour. hmot na skládku do 1 km</t>
  </si>
  <si>
    <t>RTS 23/ II</t>
  </si>
  <si>
    <t>979081121</t>
  </si>
  <si>
    <t>Příplatek k odvozu za každý další 1 km</t>
  </si>
  <si>
    <t>979086213R00</t>
  </si>
  <si>
    <t>Nakládání vybouraných hmot na dopravní prostředek</t>
  </si>
  <si>
    <t>733191823R00</t>
  </si>
  <si>
    <t>Odřezání třmenových držáků potrubí do D 76</t>
  </si>
  <si>
    <t>733110806R00</t>
  </si>
  <si>
    <t>Demontáž potrubí ocelového závitového do DN 15-32</t>
  </si>
  <si>
    <t>733110808R00</t>
  </si>
  <si>
    <t>Demontáž potrubí ocelového závitového do DN 32-50</t>
  </si>
  <si>
    <t>733110810R00</t>
  </si>
  <si>
    <t>Demontáž potrubí ocelového závitového do DN 50-80</t>
  </si>
  <si>
    <t>733151112R00</t>
  </si>
  <si>
    <t>Potrubí ocel. vně pozink.  D 15x1,2</t>
  </si>
  <si>
    <t>733151114R00</t>
  </si>
  <si>
    <t>Potrubí ocel. vně pozink.  D 20x1,5</t>
  </si>
  <si>
    <t>733151115R00</t>
  </si>
  <si>
    <t>Potrubí ocel. vně pozink.  D 25x1,5</t>
  </si>
  <si>
    <t>733151116R00</t>
  </si>
  <si>
    <t>Potrubí ocel. vně pozink.  D 32x1,5</t>
  </si>
  <si>
    <t>733151117R00</t>
  </si>
  <si>
    <t>Potrubí ocel. vně pozink.  D 40x1,5</t>
  </si>
  <si>
    <t>733151118R00</t>
  </si>
  <si>
    <t>Potrubí ocel. vně pozink.  D 50x1,5</t>
  </si>
  <si>
    <t>722181212RT5</t>
  </si>
  <si>
    <t>Izolace návleková MIRELON PRO tl. stěny 9 mm vnitřní průměr 15 mm</t>
  </si>
  <si>
    <t>Vysekání potrubí z betonu (nezmeritelne stavebni prace)</t>
  </si>
  <si>
    <t>Montáž tepelné izolace skruží na potrubí přímé, DN 25 mm, samolepicí spoj samolepicí spoj nebo rychlouzávěr</t>
  </si>
  <si>
    <t>Montáž tepelné izolace skruží na potrubí přímé, DN 40 mm, samolepicí spoj</t>
  </si>
  <si>
    <t>733190225R00</t>
  </si>
  <si>
    <t xml:space="preserve">Tlaková zkouška potrubí </t>
  </si>
  <si>
    <t>Montáž tepelné izolace skruží na potrubí přímé, DN 80, samolepicí spoj</t>
  </si>
  <si>
    <t>998733101R00</t>
  </si>
  <si>
    <t>Přesun hmot pro rozvody potrubí, výšky do 6 m</t>
  </si>
  <si>
    <t>733890801</t>
  </si>
  <si>
    <t>Přemístění vybouraných hmot - potrubí, H do 6 m</t>
  </si>
  <si>
    <t>734263324R00</t>
  </si>
  <si>
    <t>Šroubení topenářské, rohové, IVAR.SP 604 DN 25</t>
  </si>
  <si>
    <t>734263325R00</t>
  </si>
  <si>
    <t>Šroubení topenářské, rohové, IVAR.SP 604 DN 32</t>
  </si>
  <si>
    <t>734233111R00</t>
  </si>
  <si>
    <t>Kohout kulový, vnitř.-vnitř.z. IVAR PERFECTA DN 15</t>
  </si>
  <si>
    <t>734233112R00</t>
  </si>
  <si>
    <t>Kohout kulový, vnitř.-vnitř.z. IVAR PERFECTA DN 20</t>
  </si>
  <si>
    <t>734233113R00</t>
  </si>
  <si>
    <t>Kohout kulový, vnitř.-vnitř.z. IVAR PERFECTA DN 25</t>
  </si>
  <si>
    <t>734291113R00</t>
  </si>
  <si>
    <t>Kohouty plnící a vypouštěcí G 1/2</t>
  </si>
  <si>
    <t>998734101R00</t>
  </si>
  <si>
    <t>Přesun hmot pro armatury, výšky do 6 m</t>
  </si>
  <si>
    <t>411121221</t>
  </si>
  <si>
    <t>Osazování stropních desek š. do 60, dl. do 90 cm</t>
  </si>
  <si>
    <t>59341110</t>
  </si>
  <si>
    <t>Deska stropní plná B&amp;BC PZD 60-34-7</t>
  </si>
  <si>
    <t>SPCM</t>
  </si>
  <si>
    <t>Specifikace</t>
  </si>
  <si>
    <t>POL3_</t>
  </si>
  <si>
    <t>631312141</t>
  </si>
  <si>
    <t>Doplnění rýh betonem v dosavadních mazaninách samozhutnitelný beton C25/30</t>
  </si>
  <si>
    <t>m3</t>
  </si>
  <si>
    <t>632441491</t>
  </si>
  <si>
    <t>Broušení anhydritových potěrů - odstranění šlemu</t>
  </si>
  <si>
    <t>632451012</t>
  </si>
  <si>
    <t>Vyrovnávací potěr ze směsi Cemix, v pásu, tl. 30 mm</t>
  </si>
  <si>
    <t>RTS 22/ II</t>
  </si>
  <si>
    <t>919735124</t>
  </si>
  <si>
    <t>Řezání stávajícího betonového krytu tl. 15 - 20 cm</t>
  </si>
  <si>
    <t>952902110</t>
  </si>
  <si>
    <t>Čištění zametáním v místnostech a chodbách</t>
  </si>
  <si>
    <t>965042241</t>
  </si>
  <si>
    <t>Bourání mazanin betonových tl. nad 10 cm, nad 4 m2</t>
  </si>
  <si>
    <t>965048150</t>
  </si>
  <si>
    <t>Dočištění povrchu po vybourání dlažeb, tmel do 50%</t>
  </si>
  <si>
    <t>965081713</t>
  </si>
  <si>
    <t>Bourání dlažeb keramických tl.10 mm, nad 1 m2</t>
  </si>
  <si>
    <t>978059531</t>
  </si>
  <si>
    <t>Odsekání vnitřních obkladů stěn nad 2 m2</t>
  </si>
  <si>
    <t>976074141</t>
  </si>
  <si>
    <t>Vybourání kotevních želez zeď beton, kámen</t>
  </si>
  <si>
    <t>999281145</t>
  </si>
  <si>
    <t>Přesun hmot pro opravy a údržbu do v. 6 m, nošením</t>
  </si>
  <si>
    <t>712391172</t>
  </si>
  <si>
    <t xml:space="preserve">Položení ochranné textilie </t>
  </si>
  <si>
    <t>67352006</t>
  </si>
  <si>
    <t>Geotextilie netkaná PK-Nontex PET 500 g/m2</t>
  </si>
  <si>
    <t>713191100</t>
  </si>
  <si>
    <t>Položení separační fólie</t>
  </si>
  <si>
    <t>28323203</t>
  </si>
  <si>
    <t>Fólie separační a ochranná PE, Gutta tl. 0,10 mm, stavební</t>
  </si>
  <si>
    <t>998713201</t>
  </si>
  <si>
    <t>Přesun hmot pro izolace tepelné, výšky do 6 m</t>
  </si>
  <si>
    <t>762088113</t>
  </si>
  <si>
    <t>Zakrývání a odkrývání popravované části geotextilií  po dobu 10-15 dnů</t>
  </si>
  <si>
    <t>842088113R00</t>
  </si>
  <si>
    <t>Zakrývání provizorní folií 4*12m,vč.odstranění</t>
  </si>
  <si>
    <t>771101101</t>
  </si>
  <si>
    <t>Vysávání podlah průmyslovýcm vysavačem pro pokládku dlažby</t>
  </si>
  <si>
    <t>771101210</t>
  </si>
  <si>
    <t>Penetrace podkladu pod dlažby</t>
  </si>
  <si>
    <t>771212113</t>
  </si>
  <si>
    <t>Kladení podlah z dlaždic keramických, do tmele</t>
  </si>
  <si>
    <t>771475014</t>
  </si>
  <si>
    <t>Montáž soklíků rovných z dlaždic keramických, do tmele, výšky do 100 mm</t>
  </si>
  <si>
    <t>771479001</t>
  </si>
  <si>
    <t>Řezání dlaždic keramických pro soklíky</t>
  </si>
  <si>
    <t>771578011</t>
  </si>
  <si>
    <t>Spára podlaha - stěna, silikonem</t>
  </si>
  <si>
    <t>597643212</t>
  </si>
  <si>
    <t>Dlaždice keramická  (použita stejná krytina nebo co nejvíce podobná)</t>
  </si>
  <si>
    <t>998771201</t>
  </si>
  <si>
    <t>Přesun hmot pro podlahy z dlaždic, výšky do 6 m</t>
  </si>
  <si>
    <t>776101101</t>
  </si>
  <si>
    <t>Vysávání podlah prům.vysavačem pod povlak.podlahy</t>
  </si>
  <si>
    <t>776101115</t>
  </si>
  <si>
    <t>Vyrovnání podkladů samonivelační hmotou</t>
  </si>
  <si>
    <t>776101121</t>
  </si>
  <si>
    <t>Provedení penetrace podkladu pod.povlak.podlahy</t>
  </si>
  <si>
    <t>776512000</t>
  </si>
  <si>
    <t xml:space="preserve">Lepení povlakové podlahy </t>
  </si>
  <si>
    <t>776511810</t>
  </si>
  <si>
    <t>Odstranění povlakové podlahy z PVC a koberců lepených bez podložky</t>
  </si>
  <si>
    <t>28412245</t>
  </si>
  <si>
    <t>Podlahovina vinylová  (použita stejná krytina nebo co nejvíce podobná)</t>
  </si>
  <si>
    <t>58581721.A</t>
  </si>
  <si>
    <t>webernivelit samonivelační podlahová hmota 10mm</t>
  </si>
  <si>
    <t>998776202</t>
  </si>
  <si>
    <t>Přesun hmot pro podlahy povlakové, výšky do 12 m</t>
  </si>
  <si>
    <t>781101121</t>
  </si>
  <si>
    <t xml:space="preserve">Provedení penetrace podkladu </t>
  </si>
  <si>
    <t>781111115</t>
  </si>
  <si>
    <t>Otvor v obkladačce diamantovou korunkou, průměr do 30 mm</t>
  </si>
  <si>
    <t>781111116</t>
  </si>
  <si>
    <t>Otvor v obkladačce diamantovou korunkou, průměr do 90 mm</t>
  </si>
  <si>
    <t>781475114</t>
  </si>
  <si>
    <t>Montáž obkladů stěn obkládačkami keramickými, do tmele, do 200 x 200 mm</t>
  </si>
  <si>
    <t>781479711</t>
  </si>
  <si>
    <t>Příplatek za plochu do 10 m2 jednotlivě, obklad stěn keramickými obkládačkami</t>
  </si>
  <si>
    <t>597813600</t>
  </si>
  <si>
    <t>Obkládačka keramická (použita stejná krytina nebo co nejvíce podobná)</t>
  </si>
  <si>
    <t>998781201</t>
  </si>
  <si>
    <t>Přesun hmot pro obklady keramické, výšky do 6 m</t>
  </si>
  <si>
    <t>784161401</t>
  </si>
  <si>
    <t>Penetrace podkladu nátěrem HET, Klasik, 1 x</t>
  </si>
  <si>
    <t>784165512</t>
  </si>
  <si>
    <t>Malba HET Klasik, bílá, bez penetrace, 2 x</t>
  </si>
  <si>
    <t>784101101R00</t>
  </si>
  <si>
    <t>Příprava podkladu - ometení</t>
  </si>
  <si>
    <t>162201210</t>
  </si>
  <si>
    <t>Příplatek za každých dalších 10 m přemístění suti kolečkem</t>
  </si>
  <si>
    <t xml:space="preserve">t     </t>
  </si>
  <si>
    <t>979087212</t>
  </si>
  <si>
    <t>Nakládání suti na dopravní prostředky - ručně</t>
  </si>
  <si>
    <t>979083117</t>
  </si>
  <si>
    <t>Vodorovné přemístění suti na skládku do 6000 m</t>
  </si>
  <si>
    <t>979990105</t>
  </si>
  <si>
    <t>Poplatek za uložení suti - stavební</t>
  </si>
  <si>
    <t>979990181</t>
  </si>
  <si>
    <t>Poplatek za uložení suti - PVC podlahová krytina, skupina odpadu 200307</t>
  </si>
  <si>
    <t>979087212R01</t>
  </si>
  <si>
    <t>Nakládání suti na dopravní prostředky</t>
  </si>
  <si>
    <t>979082111</t>
  </si>
  <si>
    <t>Vnitrostaveništní doprava suti do 10 m kolečkem</t>
  </si>
  <si>
    <t>Přesun suti</t>
  </si>
  <si>
    <t>POL8_</t>
  </si>
  <si>
    <t>979093111</t>
  </si>
  <si>
    <t>Uložení suti na skládku bez zhutnění</t>
  </si>
  <si>
    <t>Kladení podlah z dlaždic keramických, do tmele, do 400 x 400 mm</t>
  </si>
  <si>
    <t>597623141</t>
  </si>
  <si>
    <t>Dlaždice keramická (použita stejná krytina nebo co nejvíce podobná)</t>
  </si>
  <si>
    <t>Podlahovina PVC (použita stejná krytina nebo co nejvíce podobná)</t>
  </si>
  <si>
    <t>Provedení penetrace podkladu</t>
  </si>
  <si>
    <t>MŠ Mánesova - rekonstrukce rozvodů - vodovod, ÚT</t>
  </si>
  <si>
    <t xml:space="preserve">Stavební práce A </t>
  </si>
  <si>
    <t xml:space="preserve">Stavební práce B </t>
  </si>
  <si>
    <t>Termoventil pro mísení teplé vody Esbe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</si>
</sst>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17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charset val="238"/>
    </font>
    <font>
      <sz val="8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63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49" fontId="8" fillId="4" borderId="0" xfId="0" applyNumberFormat="1" applyFont="1" applyFill="1" applyAlignment="1" applyProtection="1">
      <alignment horizontal="left" vertical="center"/>
      <protection locked="0"/>
    </xf>
    <xf numFmtId="49" fontId="8" fillId="4" borderId="6" xfId="0" applyNumberFormat="1" applyFont="1" applyFill="1" applyBorder="1" applyAlignment="1" applyProtection="1">
      <alignment horizontal="left" vertical="center" wrapText="1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30" xfId="0" applyNumberFormat="1" applyFont="1" applyFill="1" applyBorder="1" applyAlignment="1">
      <alignment vertical="center"/>
    </xf>
    <xf numFmtId="4" fontId="7" fillId="5" borderId="31" xfId="0" applyNumberFormat="1" applyFont="1" applyFill="1" applyBorder="1" applyAlignment="1">
      <alignment vertical="center" wrapText="1"/>
    </xf>
    <xf numFmtId="4" fontId="10" fillId="5" borderId="32" xfId="0" applyNumberFormat="1" applyFont="1" applyFill="1" applyBorder="1" applyAlignment="1">
      <alignment horizontal="center" vertical="center" wrapText="1" shrinkToFit="1"/>
    </xf>
    <xf numFmtId="4" fontId="7" fillId="5" borderId="32" xfId="0" applyNumberFormat="1" applyFont="1" applyFill="1" applyBorder="1" applyAlignment="1">
      <alignment horizontal="center" vertical="center" wrapText="1" shrinkToFit="1"/>
    </xf>
    <xf numFmtId="3" fontId="7" fillId="5" borderId="32" xfId="0" applyNumberFormat="1" applyFont="1" applyFill="1" applyBorder="1" applyAlignment="1">
      <alignment horizontal="center" vertical="center" wrapText="1"/>
    </xf>
    <xf numFmtId="4" fontId="0" fillId="0" borderId="33" xfId="0" applyNumberFormat="1" applyBorder="1" applyAlignment="1">
      <alignment vertical="center"/>
    </xf>
    <xf numFmtId="4" fontId="3" fillId="0" borderId="35" xfId="0" applyNumberFormat="1" applyFont="1" applyBorder="1" applyAlignment="1">
      <alignment horizontal="right" vertical="center" wrapText="1" shrinkToFit="1"/>
    </xf>
    <xf numFmtId="4" fontId="3" fillId="0" borderId="35" xfId="0" applyNumberFormat="1" applyFont="1" applyBorder="1" applyAlignment="1">
      <alignment horizontal="right" vertical="center" shrinkToFit="1"/>
    </xf>
    <xf numFmtId="4" fontId="0" fillId="0" borderId="35" xfId="0" applyNumberFormat="1" applyBorder="1" applyAlignment="1">
      <alignment vertical="center" shrinkToFit="1"/>
    </xf>
    <xf numFmtId="3" fontId="0" fillId="0" borderId="35" xfId="0" applyNumberFormat="1" applyBorder="1" applyAlignment="1">
      <alignment vertical="center"/>
    </xf>
    <xf numFmtId="4" fontId="8" fillId="0" borderId="33" xfId="0" applyNumberFormat="1" applyFont="1" applyBorder="1" applyAlignment="1">
      <alignment vertical="center"/>
    </xf>
    <xf numFmtId="4" fontId="8" fillId="0" borderId="35" xfId="0" applyNumberFormat="1" applyFont="1" applyBorder="1" applyAlignment="1">
      <alignment vertical="center" wrapText="1" shrinkToFit="1"/>
    </xf>
    <xf numFmtId="4" fontId="8" fillId="0" borderId="35" xfId="0" applyNumberFormat="1" applyFont="1" applyBorder="1" applyAlignment="1">
      <alignment vertical="center" shrinkToFit="1"/>
    </xf>
    <xf numFmtId="3" fontId="8" fillId="0" borderId="35" xfId="0" applyNumberFormat="1" applyFont="1" applyBorder="1" applyAlignment="1">
      <alignment vertical="center"/>
    </xf>
    <xf numFmtId="4" fontId="0" fillId="0" borderId="33" xfId="0" applyNumberFormat="1" applyBorder="1" applyAlignment="1">
      <alignment horizontal="left" vertical="center"/>
    </xf>
    <xf numFmtId="4" fontId="0" fillId="0" borderId="35" xfId="0" applyNumberFormat="1" applyBorder="1" applyAlignment="1">
      <alignment vertical="center" wrapText="1" shrinkToFit="1"/>
    </xf>
    <xf numFmtId="4" fontId="0" fillId="3" borderId="39" xfId="0" applyNumberFormat="1" applyFill="1" applyBorder="1" applyAlignment="1">
      <alignment vertical="center" wrapText="1" shrinkToFit="1"/>
    </xf>
    <xf numFmtId="4" fontId="0" fillId="3" borderId="39" xfId="0" applyNumberFormat="1" applyFill="1" applyBorder="1" applyAlignment="1">
      <alignment vertical="center" shrinkToFit="1"/>
    </xf>
    <xf numFmtId="3" fontId="0" fillId="3" borderId="39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9" fontId="8" fillId="3" borderId="13" xfId="0" applyNumberFormat="1" applyFont="1" applyFill="1" applyBorder="1" applyAlignment="1">
      <alignment horizontal="left" vertical="center"/>
    </xf>
    <xf numFmtId="0" fontId="6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5" fillId="5" borderId="30" xfId="0" applyFont="1" applyFill="1" applyBorder="1" applyAlignment="1">
      <alignment horizontal="center" vertical="center" wrapText="1"/>
    </xf>
    <xf numFmtId="0" fontId="15" fillId="5" borderId="31" xfId="0" applyFont="1" applyFill="1" applyBorder="1" applyAlignment="1">
      <alignment horizontal="center" vertical="center" wrapText="1"/>
    </xf>
    <xf numFmtId="0" fontId="15" fillId="5" borderId="32" xfId="0" applyFont="1" applyFill="1" applyBorder="1" applyAlignment="1">
      <alignment horizontal="center" vertical="center" wrapText="1"/>
    </xf>
    <xf numFmtId="49" fontId="7" fillId="0" borderId="33" xfId="0" applyNumberFormat="1" applyFont="1" applyBorder="1" applyAlignment="1">
      <alignment vertical="center"/>
    </xf>
    <xf numFmtId="0" fontId="7" fillId="3" borderId="36" xfId="0" applyFont="1" applyFill="1" applyBorder="1" applyAlignment="1">
      <alignment vertical="center"/>
    </xf>
    <xf numFmtId="0" fontId="7" fillId="3" borderId="36" xfId="0" applyFont="1" applyFill="1" applyBorder="1" applyAlignment="1">
      <alignment vertical="center" wrapText="1"/>
    </xf>
    <xf numFmtId="0" fontId="7" fillId="3" borderId="37" xfId="0" applyFont="1" applyFill="1" applyBorder="1" applyAlignment="1">
      <alignment vertical="center" wrapText="1"/>
    </xf>
    <xf numFmtId="164" fontId="7" fillId="0" borderId="35" xfId="0" applyNumberFormat="1" applyFont="1" applyBorder="1" applyAlignment="1">
      <alignment vertical="center"/>
    </xf>
    <xf numFmtId="164" fontId="7" fillId="3" borderId="39" xfId="0" applyNumberFormat="1" applyFont="1" applyFill="1" applyBorder="1" applyAlignment="1">
      <alignment vertical="center"/>
    </xf>
    <xf numFmtId="164" fontId="0" fillId="0" borderId="0" xfId="0" applyNumberFormat="1"/>
    <xf numFmtId="4" fontId="7" fillId="0" borderId="35" xfId="0" applyNumberFormat="1" applyFont="1" applyBorder="1" applyAlignment="1">
      <alignment horizontal="center" vertical="center"/>
    </xf>
    <xf numFmtId="4" fontId="7" fillId="0" borderId="35" xfId="0" applyNumberFormat="1" applyFont="1" applyBorder="1" applyAlignment="1">
      <alignment vertical="center"/>
    </xf>
    <xf numFmtId="4" fontId="7" fillId="3" borderId="39" xfId="0" applyNumberFormat="1" applyFont="1" applyFill="1" applyBorder="1" applyAlignment="1">
      <alignment horizontal="center" vertical="center"/>
    </xf>
    <xf numFmtId="4" fontId="7" fillId="3" borderId="39" xfId="0" applyNumberFormat="1" applyFont="1" applyFill="1" applyBorder="1" applyAlignment="1">
      <alignment vertical="center"/>
    </xf>
    <xf numFmtId="49" fontId="0" fillId="0" borderId="1" xfId="0" applyNumberFormat="1" applyBorder="1"/>
    <xf numFmtId="0" fontId="0" fillId="3" borderId="21" xfId="0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6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3" borderId="15" xfId="0" applyFont="1" applyFill="1" applyBorder="1" applyAlignment="1">
      <alignment vertical="top"/>
    </xf>
    <xf numFmtId="49" fontId="8" fillId="3" borderId="12" xfId="0" applyNumberFormat="1" applyFont="1" applyFill="1" applyBorder="1" applyAlignment="1">
      <alignment vertical="top"/>
    </xf>
    <xf numFmtId="0" fontId="8" fillId="3" borderId="12" xfId="0" applyFont="1" applyFill="1" applyBorder="1" applyAlignment="1">
      <alignment horizontal="center" vertical="top"/>
    </xf>
    <xf numFmtId="0" fontId="8" fillId="3" borderId="12" xfId="0" applyFont="1" applyFill="1" applyBorder="1" applyAlignment="1">
      <alignment vertical="top"/>
    </xf>
    <xf numFmtId="0" fontId="16" fillId="0" borderId="0" xfId="0" applyFont="1" applyAlignment="1">
      <alignment vertical="top"/>
    </xf>
    <xf numFmtId="49" fontId="16" fillId="0" borderId="0" xfId="0" applyNumberFormat="1" applyFont="1" applyAlignment="1">
      <alignment vertical="top"/>
    </xf>
    <xf numFmtId="0" fontId="16" fillId="0" borderId="0" xfId="0" applyFont="1" applyAlignment="1">
      <alignment horizontal="center" vertical="top" shrinkToFit="1"/>
    </xf>
    <xf numFmtId="165" fontId="16" fillId="0" borderId="0" xfId="0" applyNumberFormat="1" applyFont="1" applyAlignment="1">
      <alignment vertical="top" shrinkToFit="1"/>
    </xf>
    <xf numFmtId="4" fontId="16" fillId="0" borderId="0" xfId="0" applyNumberFormat="1" applyFont="1" applyAlignment="1">
      <alignment vertical="top" shrinkToFit="1"/>
    </xf>
    <xf numFmtId="4" fontId="16" fillId="4" borderId="0" xfId="0" applyNumberFormat="1" applyFont="1" applyFill="1" applyAlignment="1" applyProtection="1">
      <alignment vertical="top" shrinkToFit="1"/>
      <protection locked="0"/>
    </xf>
    <xf numFmtId="165" fontId="8" fillId="3" borderId="0" xfId="0" applyNumberFormat="1" applyFont="1" applyFill="1" applyAlignment="1">
      <alignment vertical="top" shrinkToFit="1"/>
    </xf>
    <xf numFmtId="4" fontId="8" fillId="3" borderId="0" xfId="0" applyNumberFormat="1" applyFont="1" applyFill="1" applyAlignment="1">
      <alignment vertical="top" shrinkToFit="1"/>
    </xf>
    <xf numFmtId="0" fontId="8" fillId="3" borderId="29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5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40" xfId="0" applyNumberFormat="1" applyFont="1" applyFill="1" applyBorder="1" applyAlignment="1">
      <alignment vertical="top" shrinkToFit="1"/>
    </xf>
    <xf numFmtId="4" fontId="8" fillId="3" borderId="22" xfId="0" applyNumberFormat="1" applyFont="1" applyFill="1" applyBorder="1" applyAlignment="1">
      <alignment vertical="top" shrinkToFit="1"/>
    </xf>
    <xf numFmtId="0" fontId="16" fillId="0" borderId="41" xfId="0" applyFont="1" applyBorder="1" applyAlignment="1">
      <alignment vertical="top"/>
    </xf>
    <xf numFmtId="49" fontId="16" fillId="0" borderId="42" xfId="0" applyNumberFormat="1" applyFont="1" applyBorder="1" applyAlignment="1">
      <alignment vertical="top"/>
    </xf>
    <xf numFmtId="0" fontId="16" fillId="0" borderId="42" xfId="0" applyFont="1" applyBorder="1" applyAlignment="1">
      <alignment horizontal="center" vertical="top" shrinkToFit="1"/>
    </xf>
    <xf numFmtId="165" fontId="16" fillId="0" borderId="42" xfId="0" applyNumberFormat="1" applyFont="1" applyBorder="1" applyAlignment="1">
      <alignment vertical="top" shrinkToFit="1"/>
    </xf>
    <xf numFmtId="4" fontId="16" fillId="4" borderId="42" xfId="0" applyNumberFormat="1" applyFont="1" applyFill="1" applyBorder="1" applyAlignment="1" applyProtection="1">
      <alignment vertical="top" shrinkToFit="1"/>
      <protection locked="0"/>
    </xf>
    <xf numFmtId="4" fontId="16" fillId="0" borderId="43" xfId="0" applyNumberFormat="1" applyFont="1" applyBorder="1" applyAlignment="1">
      <alignment vertical="top" shrinkToFit="1"/>
    </xf>
    <xf numFmtId="0" fontId="16" fillId="0" borderId="44" xfId="0" applyFont="1" applyBorder="1" applyAlignment="1">
      <alignment vertical="top"/>
    </xf>
    <xf numFmtId="49" fontId="16" fillId="0" borderId="45" xfId="0" applyNumberFormat="1" applyFont="1" applyBorder="1" applyAlignment="1">
      <alignment vertical="top"/>
    </xf>
    <xf numFmtId="0" fontId="16" fillId="0" borderId="45" xfId="0" applyFont="1" applyBorder="1" applyAlignment="1">
      <alignment horizontal="center" vertical="top" shrinkToFit="1"/>
    </xf>
    <xf numFmtId="165" fontId="16" fillId="0" borderId="45" xfId="0" applyNumberFormat="1" applyFont="1" applyBorder="1" applyAlignment="1">
      <alignment vertical="top" shrinkToFit="1"/>
    </xf>
    <xf numFmtId="4" fontId="16" fillId="4" borderId="45" xfId="0" applyNumberFormat="1" applyFont="1" applyFill="1" applyBorder="1" applyAlignment="1" applyProtection="1">
      <alignment vertical="top" shrinkToFit="1"/>
      <protection locked="0"/>
    </xf>
    <xf numFmtId="4" fontId="16" fillId="0" borderId="46" xfId="0" applyNumberFormat="1" applyFont="1" applyBorder="1" applyAlignment="1">
      <alignment vertical="top" shrinkToFit="1"/>
    </xf>
    <xf numFmtId="165" fontId="16" fillId="4" borderId="0" xfId="0" applyNumberFormat="1" applyFont="1" applyFill="1" applyAlignment="1" applyProtection="1">
      <alignment vertical="top" shrinkToFit="1"/>
      <protection locked="0"/>
    </xf>
    <xf numFmtId="49" fontId="8" fillId="3" borderId="18" xfId="0" applyNumberFormat="1" applyFont="1" applyFill="1" applyBorder="1" applyAlignment="1">
      <alignment horizontal="left" vertical="top" wrapText="1"/>
    </xf>
    <xf numFmtId="49" fontId="16" fillId="0" borderId="45" xfId="0" applyNumberFormat="1" applyFont="1" applyBorder="1" applyAlignment="1">
      <alignment horizontal="left" vertical="top" wrapText="1"/>
    </xf>
    <xf numFmtId="49" fontId="16" fillId="0" borderId="42" xfId="0" applyNumberFormat="1" applyFont="1" applyBorder="1" applyAlignment="1">
      <alignment horizontal="left" vertical="top" wrapText="1"/>
    </xf>
    <xf numFmtId="49" fontId="16" fillId="0" borderId="0" xfId="0" applyNumberFormat="1" applyFont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0" fontId="3" fillId="2" borderId="0" xfId="0" applyFont="1" applyFill="1" applyAlignment="1">
      <alignment horizontal="left" wrapText="1"/>
    </xf>
    <xf numFmtId="49" fontId="7" fillId="0" borderId="33" xfId="0" applyNumberFormat="1" applyFont="1" applyBorder="1" applyAlignment="1">
      <alignment vertical="center" wrapText="1"/>
    </xf>
    <xf numFmtId="49" fontId="7" fillId="0" borderId="34" xfId="0" applyNumberFormat="1" applyFont="1" applyBorder="1" applyAlignment="1">
      <alignment vertical="center" wrapText="1"/>
    </xf>
    <xf numFmtId="49" fontId="6" fillId="3" borderId="18" xfId="0" applyNumberFormat="1" applyFont="1" applyFill="1" applyBorder="1" applyAlignment="1">
      <alignment horizontal="left" vertical="center" wrapText="1"/>
    </xf>
    <xf numFmtId="49" fontId="6" fillId="3" borderId="19" xfId="0" applyNumberFormat="1" applyFont="1" applyFill="1" applyBorder="1" applyAlignment="1">
      <alignment horizontal="left" vertical="center" wrapText="1"/>
    </xf>
    <xf numFmtId="4" fontId="0" fillId="0" borderId="34" xfId="0" applyNumberFormat="1" applyBorder="1" applyAlignment="1">
      <alignment vertical="center" wrapText="1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/>
    </xf>
    <xf numFmtId="4" fontId="0" fillId="3" borderId="38" xfId="0" applyNumberFormat="1" applyFill="1" applyBorder="1" applyAlignment="1">
      <alignment vertical="center"/>
    </xf>
    <xf numFmtId="4" fontId="8" fillId="0" borderId="34" xfId="0" applyNumberFormat="1" applyFont="1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16" xfId="0" applyNumberFormat="1" applyFont="1" applyBorder="1" applyAlignment="1">
      <alignment horizontal="right" vertical="center" indent="1"/>
    </xf>
    <xf numFmtId="4" fontId="12" fillId="3" borderId="7" xfId="0" applyNumberFormat="1" applyFont="1" applyFill="1" applyBorder="1" applyAlignment="1">
      <alignment horizontal="right" vertical="center"/>
    </xf>
    <xf numFmtId="2" fontId="12" fillId="3" borderId="7" xfId="0" applyNumberFormat="1" applyFont="1" applyFill="1" applyBorder="1" applyAlignment="1">
      <alignment horizontal="right" vertical="center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9" fontId="8" fillId="4" borderId="0" xfId="0" applyNumberFormat="1" applyFont="1" applyFill="1" applyAlignment="1" applyProtection="1">
      <alignment horizontal="left" vertical="center"/>
      <protection locked="0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49" fontId="8" fillId="4" borderId="6" xfId="0" applyNumberFormat="1" applyFont="1" applyFill="1" applyBorder="1" applyAlignment="1" applyProtection="1">
      <alignment horizontal="left" vertical="center"/>
      <protection locked="0"/>
    </xf>
    <xf numFmtId="49" fontId="0" fillId="4" borderId="6" xfId="0" applyNumberFormat="1" applyFill="1" applyBorder="1" applyAlignment="1" applyProtection="1">
      <alignment horizontal="left" vertical="center"/>
      <protection locked="0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1" fontId="0" fillId="0" borderId="6" xfId="0" applyNumberFormat="1" applyBorder="1" applyAlignment="1">
      <alignment horizontal="right" indent="1"/>
    </xf>
    <xf numFmtId="49" fontId="8" fillId="4" borderId="18" xfId="0" applyNumberFormat="1" applyFont="1" applyFill="1" applyBorder="1" applyAlignment="1" applyProtection="1">
      <alignment horizontal="left" vertical="center"/>
      <protection locked="0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22" xfId="0" applyNumberFormat="1" applyFont="1" applyBorder="1" applyAlignment="1">
      <alignment horizontal="right" vertical="center" inden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6" fillId="0" borderId="0" xfId="0" applyFont="1" applyAlignment="1">
      <alignment horizontal="center"/>
    </xf>
    <xf numFmtId="49" fontId="0" fillId="0" borderId="12" xfId="0" applyNumberForma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0" borderId="0" xfId="0" applyAlignment="1">
      <alignment vertical="top"/>
    </xf>
    <xf numFmtId="0" fontId="0" fillId="0" borderId="0" xfId="0" applyAlignment="1">
      <alignment horizontal="left" vertical="top" wrapText="1"/>
    </xf>
    <xf numFmtId="0" fontId="0" fillId="4" borderId="29" xfId="0" applyFill="1" applyBorder="1" applyAlignment="1" applyProtection="1">
      <alignment vertical="top" wrapText="1"/>
      <protection locked="0"/>
    </xf>
    <xf numFmtId="0" fontId="0" fillId="4" borderId="18" xfId="0" applyFill="1" applyBorder="1" applyAlignment="1" applyProtection="1">
      <alignment vertical="top" wrapText="1"/>
      <protection locked="0"/>
    </xf>
    <xf numFmtId="0" fontId="0" fillId="4" borderId="18" xfId="0" applyFill="1" applyBorder="1" applyAlignment="1" applyProtection="1">
      <alignment horizontal="left" vertical="top" wrapText="1"/>
      <protection locked="0"/>
    </xf>
    <xf numFmtId="0" fontId="0" fillId="4" borderId="40" xfId="0" applyFill="1" applyBorder="1" applyAlignment="1" applyProtection="1">
      <alignment vertical="top" wrapText="1"/>
      <protection locked="0"/>
    </xf>
    <xf numFmtId="0" fontId="0" fillId="4" borderId="26" xfId="0" applyFill="1" applyBorder="1" applyAlignment="1" applyProtection="1">
      <alignment vertical="top" wrapText="1"/>
      <protection locked="0"/>
    </xf>
    <xf numFmtId="0" fontId="0" fillId="4" borderId="0" xfId="0" applyFill="1" applyAlignment="1" applyProtection="1">
      <alignment vertical="top" wrapText="1"/>
      <protection locked="0"/>
    </xf>
    <xf numFmtId="0" fontId="0" fillId="4" borderId="0" xfId="0" applyFill="1" applyAlignment="1" applyProtection="1">
      <alignment horizontal="left" vertical="top" wrapText="1"/>
      <protection locked="0"/>
    </xf>
    <xf numFmtId="0" fontId="0" fillId="4" borderId="27" xfId="0" applyFill="1" applyBorder="1" applyAlignment="1" applyProtection="1">
      <alignment vertical="top" wrapText="1"/>
      <protection locked="0"/>
    </xf>
    <xf numFmtId="0" fontId="0" fillId="4" borderId="10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horizontal="left" vertical="top" wrapText="1"/>
      <protection locked="0"/>
    </xf>
    <xf numFmtId="0" fontId="0" fillId="4" borderId="28" xfId="0" applyFill="1" applyBorder="1" applyAlignment="1" applyProtection="1">
      <alignment vertical="top" wrapText="1"/>
      <protection locked="0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1.43\BUILDpower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workbookViewId="0">
      <selection activeCell="A2" sqref="A2:G2"/>
    </sheetView>
  </sheetViews>
  <sheetFormatPr defaultRowHeight="12.75" x14ac:dyDescent="0.2"/>
  <sheetData>
    <row r="1" spans="1:7" x14ac:dyDescent="0.2">
      <c r="A1" s="21" t="s">
        <v>40</v>
      </c>
    </row>
    <row r="2" spans="1:7" ht="57.75" customHeight="1" x14ac:dyDescent="0.2">
      <c r="A2" s="187" t="s">
        <v>41</v>
      </c>
      <c r="B2" s="187"/>
      <c r="C2" s="187"/>
      <c r="D2" s="187"/>
      <c r="E2" s="187"/>
      <c r="F2" s="187"/>
      <c r="G2" s="187"/>
    </row>
  </sheetData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76"/>
  <sheetViews>
    <sheetView showGridLines="0" topLeftCell="B1" zoomScaleNormal="100" zoomScaleSheetLayoutView="75" workbookViewId="0">
      <selection activeCell="I12" sqref="I12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38</v>
      </c>
      <c r="B1" s="224" t="s">
        <v>4</v>
      </c>
      <c r="C1" s="225"/>
      <c r="D1" s="225"/>
      <c r="E1" s="225"/>
      <c r="F1" s="225"/>
      <c r="G1" s="225"/>
      <c r="H1" s="225"/>
      <c r="I1" s="225"/>
      <c r="J1" s="226"/>
    </row>
    <row r="2" spans="1:15" ht="36" customHeight="1" x14ac:dyDescent="0.2">
      <c r="A2" s="2"/>
      <c r="B2" s="76" t="s">
        <v>24</v>
      </c>
      <c r="C2" s="77"/>
      <c r="D2" s="190" t="s">
        <v>389</v>
      </c>
      <c r="E2" s="190"/>
      <c r="F2" s="190"/>
      <c r="G2" s="190"/>
      <c r="H2" s="190"/>
      <c r="I2" s="190"/>
      <c r="J2" s="191"/>
      <c r="O2" s="1"/>
    </row>
    <row r="3" spans="1:15" ht="27" hidden="1" customHeight="1" x14ac:dyDescent="0.2">
      <c r="A3" s="2"/>
      <c r="B3" s="78"/>
      <c r="C3" s="77"/>
      <c r="D3" s="79"/>
      <c r="E3" s="230"/>
      <c r="F3" s="231"/>
      <c r="G3" s="231"/>
      <c r="H3" s="231"/>
      <c r="I3" s="231"/>
      <c r="J3" s="232"/>
    </row>
    <row r="4" spans="1:15" ht="23.25" customHeight="1" x14ac:dyDescent="0.2">
      <c r="A4" s="2"/>
      <c r="B4" s="80"/>
      <c r="C4" s="81"/>
      <c r="D4" s="82"/>
      <c r="E4" s="214"/>
      <c r="F4" s="214"/>
      <c r="G4" s="214"/>
      <c r="H4" s="214"/>
      <c r="I4" s="214"/>
      <c r="J4" s="215"/>
    </row>
    <row r="5" spans="1:15" ht="24" customHeight="1" x14ac:dyDescent="0.2">
      <c r="A5" s="2"/>
      <c r="B5" s="31" t="s">
        <v>23</v>
      </c>
      <c r="D5" s="218"/>
      <c r="E5" s="219"/>
      <c r="F5" s="219"/>
      <c r="G5" s="219"/>
      <c r="H5" s="18" t="s">
        <v>42</v>
      </c>
      <c r="I5" s="22"/>
      <c r="J5" s="8"/>
    </row>
    <row r="6" spans="1:15" ht="15.75" customHeight="1" x14ac:dyDescent="0.2">
      <c r="A6" s="2"/>
      <c r="B6" s="28"/>
      <c r="C6" s="55"/>
      <c r="D6" s="220"/>
      <c r="E6" s="221"/>
      <c r="F6" s="221"/>
      <c r="G6" s="221"/>
      <c r="H6" s="18" t="s">
        <v>36</v>
      </c>
      <c r="I6" s="22"/>
      <c r="J6" s="8"/>
    </row>
    <row r="7" spans="1:15" ht="15.75" customHeight="1" x14ac:dyDescent="0.2">
      <c r="A7" s="2"/>
      <c r="B7" s="29"/>
      <c r="C7" s="56"/>
      <c r="D7" s="53"/>
      <c r="E7" s="222"/>
      <c r="F7" s="223"/>
      <c r="G7" s="223"/>
      <c r="H7" s="24"/>
      <c r="I7" s="23"/>
      <c r="J7" s="34"/>
    </row>
    <row r="8" spans="1:15" ht="24" hidden="1" customHeight="1" x14ac:dyDescent="0.2">
      <c r="A8" s="2"/>
      <c r="B8" s="31" t="s">
        <v>21</v>
      </c>
      <c r="D8" s="51"/>
      <c r="H8" s="18" t="s">
        <v>42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36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20</v>
      </c>
      <c r="D11" s="234"/>
      <c r="E11" s="234"/>
      <c r="F11" s="234"/>
      <c r="G11" s="234"/>
      <c r="H11" s="18" t="s">
        <v>42</v>
      </c>
      <c r="I11" s="83"/>
      <c r="J11" s="8"/>
    </row>
    <row r="12" spans="1:15" ht="15.75" customHeight="1" x14ac:dyDescent="0.2">
      <c r="A12" s="2"/>
      <c r="B12" s="28"/>
      <c r="C12" s="55"/>
      <c r="D12" s="213"/>
      <c r="E12" s="213"/>
      <c r="F12" s="213"/>
      <c r="G12" s="213"/>
      <c r="H12" s="18" t="s">
        <v>36</v>
      </c>
      <c r="I12" s="83"/>
      <c r="J12" s="8"/>
    </row>
    <row r="13" spans="1:15" ht="15.75" customHeight="1" x14ac:dyDescent="0.2">
      <c r="A13" s="2"/>
      <c r="B13" s="29"/>
      <c r="C13" s="56"/>
      <c r="D13" s="84"/>
      <c r="E13" s="216"/>
      <c r="F13" s="217"/>
      <c r="G13" s="217"/>
      <c r="H13" s="19"/>
      <c r="I13" s="23"/>
      <c r="J13" s="34"/>
    </row>
    <row r="14" spans="1:15" ht="24" customHeight="1" x14ac:dyDescent="0.2">
      <c r="A14" s="2"/>
      <c r="B14" s="43" t="s">
        <v>22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34</v>
      </c>
      <c r="C15" s="61"/>
      <c r="D15" s="54"/>
      <c r="E15" s="233"/>
      <c r="F15" s="233"/>
      <c r="G15" s="235"/>
      <c r="H15" s="235"/>
      <c r="I15" s="235" t="s">
        <v>31</v>
      </c>
      <c r="J15" s="236"/>
    </row>
    <row r="16" spans="1:15" ht="23.25" customHeight="1" x14ac:dyDescent="0.2">
      <c r="A16" s="137" t="s">
        <v>26</v>
      </c>
      <c r="B16" s="38" t="s">
        <v>26</v>
      </c>
      <c r="C16" s="62"/>
      <c r="D16" s="63"/>
      <c r="E16" s="202"/>
      <c r="F16" s="203"/>
      <c r="G16" s="202"/>
      <c r="H16" s="203"/>
      <c r="I16" s="202">
        <f>SUMIF(F54:F72,A16,I54:I72)+SUMIF(F54:F72,"PSU",I54:I72)</f>
        <v>0</v>
      </c>
      <c r="J16" s="204"/>
    </row>
    <row r="17" spans="1:10" ht="23.25" customHeight="1" x14ac:dyDescent="0.2">
      <c r="A17" s="137" t="s">
        <v>27</v>
      </c>
      <c r="B17" s="38" t="s">
        <v>27</v>
      </c>
      <c r="C17" s="62"/>
      <c r="D17" s="63"/>
      <c r="E17" s="202"/>
      <c r="F17" s="203"/>
      <c r="G17" s="202"/>
      <c r="H17" s="203"/>
      <c r="I17" s="202">
        <f>SUMIF(F54:F72,A17,I54:I72)</f>
        <v>0</v>
      </c>
      <c r="J17" s="204"/>
    </row>
    <row r="18" spans="1:10" ht="23.25" customHeight="1" x14ac:dyDescent="0.2">
      <c r="A18" s="137" t="s">
        <v>28</v>
      </c>
      <c r="B18" s="38" t="s">
        <v>28</v>
      </c>
      <c r="C18" s="62"/>
      <c r="D18" s="63"/>
      <c r="E18" s="202"/>
      <c r="F18" s="203"/>
      <c r="G18" s="202"/>
      <c r="H18" s="203"/>
      <c r="I18" s="202">
        <f>SUMIF(F54:F72,A18,I54:I72)</f>
        <v>0</v>
      </c>
      <c r="J18" s="204"/>
    </row>
    <row r="19" spans="1:10" ht="23.25" customHeight="1" x14ac:dyDescent="0.2">
      <c r="A19" s="137" t="s">
        <v>100</v>
      </c>
      <c r="B19" s="38" t="s">
        <v>29</v>
      </c>
      <c r="C19" s="62"/>
      <c r="D19" s="63"/>
      <c r="E19" s="202"/>
      <c r="F19" s="203"/>
      <c r="G19" s="202"/>
      <c r="H19" s="203"/>
      <c r="I19" s="202">
        <f>SUMIF(F54:F72,A19,I54:I72)</f>
        <v>0</v>
      </c>
      <c r="J19" s="204"/>
    </row>
    <row r="20" spans="1:10" ht="23.25" customHeight="1" x14ac:dyDescent="0.2">
      <c r="A20" s="137" t="s">
        <v>101</v>
      </c>
      <c r="B20" s="38" t="s">
        <v>30</v>
      </c>
      <c r="C20" s="62"/>
      <c r="D20" s="63"/>
      <c r="E20" s="202"/>
      <c r="F20" s="203"/>
      <c r="G20" s="202"/>
      <c r="H20" s="203"/>
      <c r="I20" s="202">
        <f>SUMIF(F54:F72,A20,I54:I72)</f>
        <v>0</v>
      </c>
      <c r="J20" s="204"/>
    </row>
    <row r="21" spans="1:10" ht="23.25" customHeight="1" x14ac:dyDescent="0.2">
      <c r="A21" s="2"/>
      <c r="B21" s="48" t="s">
        <v>31</v>
      </c>
      <c r="C21" s="64"/>
      <c r="D21" s="65"/>
      <c r="E21" s="205"/>
      <c r="F21" s="237"/>
      <c r="G21" s="205"/>
      <c r="H21" s="237"/>
      <c r="I21" s="205">
        <f>SUM(I16:J20)</f>
        <v>0</v>
      </c>
      <c r="J21" s="206"/>
    </row>
    <row r="22" spans="1:10" ht="33" customHeight="1" x14ac:dyDescent="0.2">
      <c r="A22" s="2"/>
      <c r="B22" s="42" t="s">
        <v>35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>
        <f>ZakladDPHSni*SazbaDPH1/100</f>
        <v>0</v>
      </c>
      <c r="B23" s="38" t="s">
        <v>13</v>
      </c>
      <c r="C23" s="62"/>
      <c r="D23" s="63"/>
      <c r="E23" s="67">
        <v>12</v>
      </c>
      <c r="F23" s="39" t="s">
        <v>0</v>
      </c>
      <c r="G23" s="200">
        <f>ZakladDPHSniVypocet</f>
        <v>0</v>
      </c>
      <c r="H23" s="201"/>
      <c r="I23" s="201"/>
      <c r="J23" s="40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8" t="s">
        <v>14</v>
      </c>
      <c r="C24" s="62"/>
      <c r="D24" s="63"/>
      <c r="E24" s="67">
        <f>SazbaDPH1</f>
        <v>12</v>
      </c>
      <c r="F24" s="39" t="s">
        <v>0</v>
      </c>
      <c r="G24" s="198">
        <f>A23</f>
        <v>0</v>
      </c>
      <c r="H24" s="199"/>
      <c r="I24" s="199"/>
      <c r="J24" s="40" t="str">
        <f t="shared" si="0"/>
        <v>CZK</v>
      </c>
    </row>
    <row r="25" spans="1:10" ht="23.25" customHeight="1" x14ac:dyDescent="0.2">
      <c r="A25" s="2">
        <f>ZakladDPHZakl*SazbaDPH2/100</f>
        <v>0</v>
      </c>
      <c r="B25" s="38" t="s">
        <v>15</v>
      </c>
      <c r="C25" s="62"/>
      <c r="D25" s="63"/>
      <c r="E25" s="67">
        <v>21</v>
      </c>
      <c r="F25" s="39" t="s">
        <v>0</v>
      </c>
      <c r="G25" s="200">
        <f>ZakladDPHZaklVypocet</f>
        <v>0</v>
      </c>
      <c r="H25" s="201"/>
      <c r="I25" s="201"/>
      <c r="J25" s="40" t="str">
        <f t="shared" si="0"/>
        <v>CZK</v>
      </c>
    </row>
    <row r="26" spans="1:10" ht="23.25" customHeight="1" x14ac:dyDescent="0.2">
      <c r="A26" s="2">
        <f>(A25-INT(A25))*100</f>
        <v>0</v>
      </c>
      <c r="B26" s="32" t="s">
        <v>16</v>
      </c>
      <c r="C26" s="68"/>
      <c r="D26" s="54"/>
      <c r="E26" s="69">
        <f>SazbaDPH2</f>
        <v>21</v>
      </c>
      <c r="F26" s="30" t="s">
        <v>0</v>
      </c>
      <c r="G26" s="227">
        <f>A25</f>
        <v>0</v>
      </c>
      <c r="H26" s="228"/>
      <c r="I26" s="228"/>
      <c r="J26" s="37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1" t="s">
        <v>5</v>
      </c>
      <c r="C27" s="70"/>
      <c r="D27" s="71"/>
      <c r="E27" s="70"/>
      <c r="F27" s="16"/>
      <c r="G27" s="229">
        <f>CenaCelkem-(ZakladDPHSni+DPHSni+ZakladDPHZakl+DPHZakl)</f>
        <v>0</v>
      </c>
      <c r="H27" s="229"/>
      <c r="I27" s="229"/>
      <c r="J27" s="41" t="str">
        <f t="shared" si="0"/>
        <v>CZK</v>
      </c>
    </row>
    <row r="28" spans="1:10" ht="27.75" hidden="1" customHeight="1" thickBot="1" x14ac:dyDescent="0.25">
      <c r="A28" s="2"/>
      <c r="B28" s="110" t="s">
        <v>25</v>
      </c>
      <c r="C28" s="111"/>
      <c r="D28" s="111"/>
      <c r="E28" s="112"/>
      <c r="F28" s="113"/>
      <c r="G28" s="208">
        <f>ZakladDPHSniVypocet+ZakladDPHZaklVypocet</f>
        <v>0</v>
      </c>
      <c r="H28" s="208"/>
      <c r="I28" s="208"/>
      <c r="J28" s="114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10" t="s">
        <v>37</v>
      </c>
      <c r="C29" s="115"/>
      <c r="D29" s="115"/>
      <c r="E29" s="115"/>
      <c r="F29" s="116"/>
      <c r="G29" s="207">
        <f>A27</f>
        <v>0</v>
      </c>
      <c r="H29" s="207"/>
      <c r="I29" s="207"/>
      <c r="J29" s="117" t="s">
        <v>59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12</v>
      </c>
      <c r="D32" s="73"/>
      <c r="E32" s="73"/>
      <c r="F32" s="15" t="s">
        <v>11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209"/>
      <c r="E34" s="210"/>
      <c r="G34" s="211"/>
      <c r="H34" s="212"/>
      <c r="I34" s="212"/>
      <c r="J34" s="25"/>
    </row>
    <row r="35" spans="1:10" ht="12.75" customHeight="1" x14ac:dyDescent="0.2">
      <c r="A35" s="2"/>
      <c r="B35" s="2"/>
      <c r="D35" s="197" t="s">
        <v>2</v>
      </c>
      <c r="E35" s="197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">
      <c r="B37" s="87" t="s">
        <v>17</v>
      </c>
      <c r="C37" s="88"/>
      <c r="D37" s="88"/>
      <c r="E37" s="88"/>
      <c r="F37" s="89"/>
      <c r="G37" s="89"/>
      <c r="H37" s="89"/>
      <c r="I37" s="89"/>
      <c r="J37" s="90"/>
    </row>
    <row r="38" spans="1:10" ht="25.5" customHeight="1" x14ac:dyDescent="0.2">
      <c r="A38" s="86" t="s">
        <v>39</v>
      </c>
      <c r="B38" s="91" t="s">
        <v>18</v>
      </c>
      <c r="C38" s="92" t="s">
        <v>6</v>
      </c>
      <c r="D38" s="92"/>
      <c r="E38" s="92"/>
      <c r="F38" s="93" t="str">
        <f>B23</f>
        <v>Základ pro sníženou DPH</v>
      </c>
      <c r="G38" s="93" t="str">
        <f>B25</f>
        <v>Základ pro základní DPH</v>
      </c>
      <c r="H38" s="94" t="s">
        <v>19</v>
      </c>
      <c r="I38" s="94" t="s">
        <v>1</v>
      </c>
      <c r="J38" s="95" t="s">
        <v>0</v>
      </c>
    </row>
    <row r="39" spans="1:10" ht="25.5" hidden="1" customHeight="1" x14ac:dyDescent="0.2">
      <c r="A39" s="86">
        <v>1</v>
      </c>
      <c r="B39" s="96" t="s">
        <v>43</v>
      </c>
      <c r="C39" s="192"/>
      <c r="D39" s="192"/>
      <c r="E39" s="192"/>
      <c r="F39" s="97">
        <f>'4 20 Pol'!AE48+'4 21 Pol'!AE48+'4 22 Pol'!AE79+'4 23 Pol'!AE48+'4 24 Pol'!AE48+'4 25 Pol'!AE74</f>
        <v>0</v>
      </c>
      <c r="G39" s="98">
        <f>'4 20 Pol'!AF48+'4 21 Pol'!AF48+'4 22 Pol'!AF79+'4 23 Pol'!AF48+'4 24 Pol'!AF48+'4 25 Pol'!AF74</f>
        <v>0</v>
      </c>
      <c r="H39" s="99">
        <f t="shared" ref="H39:H46" si="1">(F39*SazbaDPH1/100)+(G39*SazbaDPH2/100)</f>
        <v>0</v>
      </c>
      <c r="I39" s="99">
        <f t="shared" ref="I39:I46" si="2">F39+G39+H39</f>
        <v>0</v>
      </c>
      <c r="J39" s="100" t="str">
        <f t="shared" ref="J39:J46" si="3">IF(CenaCelkemVypocet=0,"",I39/CenaCelkemVypocet*100)</f>
        <v/>
      </c>
    </row>
    <row r="40" spans="1:10" ht="25.5" customHeight="1" x14ac:dyDescent="0.2">
      <c r="A40" s="86">
        <v>2</v>
      </c>
      <c r="B40" s="101" t="s">
        <v>44</v>
      </c>
      <c r="C40" s="196" t="s">
        <v>45</v>
      </c>
      <c r="D40" s="196"/>
      <c r="E40" s="196"/>
      <c r="F40" s="102">
        <f>'4 20 Pol'!AE48+'4 21 Pol'!AE48+'4 22 Pol'!AE79+'4 23 Pol'!AE48+'4 24 Pol'!AE48+'4 25 Pol'!AE74</f>
        <v>0</v>
      </c>
      <c r="G40" s="103">
        <f>'4 20 Pol'!AF48+'4 21 Pol'!AF48+'4 22 Pol'!AF79+'4 23 Pol'!AF48+'4 24 Pol'!AF48+'4 25 Pol'!AF74</f>
        <v>0</v>
      </c>
      <c r="H40" s="103">
        <f t="shared" si="1"/>
        <v>0</v>
      </c>
      <c r="I40" s="103">
        <f t="shared" si="2"/>
        <v>0</v>
      </c>
      <c r="J40" s="104" t="str">
        <f t="shared" si="3"/>
        <v/>
      </c>
    </row>
    <row r="41" spans="1:10" ht="25.5" customHeight="1" x14ac:dyDescent="0.2">
      <c r="A41" s="86">
        <v>3</v>
      </c>
      <c r="B41" s="105" t="s">
        <v>46</v>
      </c>
      <c r="C41" s="192" t="s">
        <v>47</v>
      </c>
      <c r="D41" s="192"/>
      <c r="E41" s="192"/>
      <c r="F41" s="106">
        <f>'4 20 Pol'!AE48</f>
        <v>0</v>
      </c>
      <c r="G41" s="99">
        <f>'4 20 Pol'!AF48</f>
        <v>0</v>
      </c>
      <c r="H41" s="99">
        <f t="shared" si="1"/>
        <v>0</v>
      </c>
      <c r="I41" s="99">
        <f t="shared" si="2"/>
        <v>0</v>
      </c>
      <c r="J41" s="100" t="str">
        <f t="shared" si="3"/>
        <v/>
      </c>
    </row>
    <row r="42" spans="1:10" ht="25.5" customHeight="1" x14ac:dyDescent="0.2">
      <c r="A42" s="86">
        <v>3</v>
      </c>
      <c r="B42" s="105" t="s">
        <v>48</v>
      </c>
      <c r="C42" s="192" t="s">
        <v>49</v>
      </c>
      <c r="D42" s="192"/>
      <c r="E42" s="192"/>
      <c r="F42" s="106">
        <f>'4 21 Pol'!AE48</f>
        <v>0</v>
      </c>
      <c r="G42" s="99">
        <f>'4 21 Pol'!AF48</f>
        <v>0</v>
      </c>
      <c r="H42" s="99">
        <f t="shared" si="1"/>
        <v>0</v>
      </c>
      <c r="I42" s="99">
        <f t="shared" si="2"/>
        <v>0</v>
      </c>
      <c r="J42" s="100" t="str">
        <f t="shared" si="3"/>
        <v/>
      </c>
    </row>
    <row r="43" spans="1:10" ht="25.5" customHeight="1" x14ac:dyDescent="0.2">
      <c r="A43" s="86">
        <v>3</v>
      </c>
      <c r="B43" s="105" t="s">
        <v>50</v>
      </c>
      <c r="C43" s="192" t="s">
        <v>51</v>
      </c>
      <c r="D43" s="192"/>
      <c r="E43" s="192"/>
      <c r="F43" s="106">
        <f>'4 22 Pol'!AE79</f>
        <v>0</v>
      </c>
      <c r="G43" s="99">
        <f>'4 22 Pol'!AF79</f>
        <v>0</v>
      </c>
      <c r="H43" s="99">
        <f t="shared" si="1"/>
        <v>0</v>
      </c>
      <c r="I43" s="99">
        <f t="shared" si="2"/>
        <v>0</v>
      </c>
      <c r="J43" s="100" t="str">
        <f t="shared" si="3"/>
        <v/>
      </c>
    </row>
    <row r="44" spans="1:10" ht="25.5" customHeight="1" x14ac:dyDescent="0.2">
      <c r="A44" s="86">
        <v>3</v>
      </c>
      <c r="B44" s="105" t="s">
        <v>52</v>
      </c>
      <c r="C44" s="192" t="s">
        <v>53</v>
      </c>
      <c r="D44" s="192"/>
      <c r="E44" s="192"/>
      <c r="F44" s="106">
        <f>'4 23 Pol'!AE48</f>
        <v>0</v>
      </c>
      <c r="G44" s="99">
        <f>'4 23 Pol'!AF48</f>
        <v>0</v>
      </c>
      <c r="H44" s="99">
        <f t="shared" si="1"/>
        <v>0</v>
      </c>
      <c r="I44" s="99">
        <f t="shared" si="2"/>
        <v>0</v>
      </c>
      <c r="J44" s="100" t="str">
        <f t="shared" si="3"/>
        <v/>
      </c>
    </row>
    <row r="45" spans="1:10" ht="25.5" customHeight="1" x14ac:dyDescent="0.2">
      <c r="A45" s="86">
        <v>3</v>
      </c>
      <c r="B45" s="105" t="s">
        <v>54</v>
      </c>
      <c r="C45" s="192" t="s">
        <v>55</v>
      </c>
      <c r="D45" s="192"/>
      <c r="E45" s="192"/>
      <c r="F45" s="106">
        <f>'4 24 Pol'!AE48</f>
        <v>0</v>
      </c>
      <c r="G45" s="99">
        <f>'4 24 Pol'!AF48</f>
        <v>0</v>
      </c>
      <c r="H45" s="99">
        <f t="shared" si="1"/>
        <v>0</v>
      </c>
      <c r="I45" s="99">
        <f t="shared" si="2"/>
        <v>0</v>
      </c>
      <c r="J45" s="100" t="str">
        <f t="shared" si="3"/>
        <v/>
      </c>
    </row>
    <row r="46" spans="1:10" ht="25.5" customHeight="1" x14ac:dyDescent="0.2">
      <c r="A46" s="86">
        <v>3</v>
      </c>
      <c r="B46" s="105" t="s">
        <v>56</v>
      </c>
      <c r="C46" s="192" t="s">
        <v>57</v>
      </c>
      <c r="D46" s="192"/>
      <c r="E46" s="192"/>
      <c r="F46" s="106">
        <f>'4 25 Pol'!AE74</f>
        <v>0</v>
      </c>
      <c r="G46" s="99">
        <f>'4 25 Pol'!AF74</f>
        <v>0</v>
      </c>
      <c r="H46" s="99">
        <f t="shared" si="1"/>
        <v>0</v>
      </c>
      <c r="I46" s="99">
        <f t="shared" si="2"/>
        <v>0</v>
      </c>
      <c r="J46" s="100" t="str">
        <f t="shared" si="3"/>
        <v/>
      </c>
    </row>
    <row r="47" spans="1:10" ht="25.5" customHeight="1" x14ac:dyDescent="0.2">
      <c r="A47" s="86"/>
      <c r="B47" s="193" t="s">
        <v>58</v>
      </c>
      <c r="C47" s="194"/>
      <c r="D47" s="194"/>
      <c r="E47" s="195"/>
      <c r="F47" s="107">
        <f>SUMIF(A39:A46,"=1",F39:F46)</f>
        <v>0</v>
      </c>
      <c r="G47" s="108">
        <f>SUMIF(A39:A46,"=1",G39:G46)</f>
        <v>0</v>
      </c>
      <c r="H47" s="108">
        <f>SUMIF(A39:A46,"=1",H39:H46)</f>
        <v>0</v>
      </c>
      <c r="I47" s="108">
        <f>SUMIF(A39:A46,"=1",I39:I46)</f>
        <v>0</v>
      </c>
      <c r="J47" s="109">
        <f>SUMIF(A39:A46,"=1",J39:J46)</f>
        <v>0</v>
      </c>
    </row>
    <row r="51" spans="1:10" ht="15.75" x14ac:dyDescent="0.25">
      <c r="B51" s="118" t="s">
        <v>60</v>
      </c>
    </row>
    <row r="53" spans="1:10" ht="25.5" customHeight="1" x14ac:dyDescent="0.2">
      <c r="A53" s="120"/>
      <c r="B53" s="123" t="s">
        <v>18</v>
      </c>
      <c r="C53" s="123" t="s">
        <v>6</v>
      </c>
      <c r="D53" s="124"/>
      <c r="E53" s="124"/>
      <c r="F53" s="125" t="s">
        <v>61</v>
      </c>
      <c r="G53" s="125"/>
      <c r="H53" s="125"/>
      <c r="I53" s="125" t="s">
        <v>31</v>
      </c>
      <c r="J53" s="125" t="s">
        <v>0</v>
      </c>
    </row>
    <row r="54" spans="1:10" ht="36.75" customHeight="1" x14ac:dyDescent="0.2">
      <c r="A54" s="121"/>
      <c r="B54" s="126" t="s">
        <v>44</v>
      </c>
      <c r="C54" s="188" t="s">
        <v>62</v>
      </c>
      <c r="D54" s="189"/>
      <c r="E54" s="189"/>
      <c r="F54" s="133" t="s">
        <v>26</v>
      </c>
      <c r="G54" s="134"/>
      <c r="H54" s="134"/>
      <c r="I54" s="134">
        <f>'4 22 Pol'!G8+'4 25 Pol'!G8</f>
        <v>0</v>
      </c>
      <c r="J54" s="130" t="str">
        <f>IF(I73=0,"",I54/I73*100)</f>
        <v/>
      </c>
    </row>
    <row r="55" spans="1:10" ht="36.75" customHeight="1" x14ac:dyDescent="0.2">
      <c r="A55" s="121"/>
      <c r="B55" s="126" t="s">
        <v>63</v>
      </c>
      <c r="C55" s="188" t="s">
        <v>64</v>
      </c>
      <c r="D55" s="189"/>
      <c r="E55" s="189"/>
      <c r="F55" s="133" t="s">
        <v>26</v>
      </c>
      <c r="G55" s="134"/>
      <c r="H55" s="134"/>
      <c r="I55" s="134">
        <f>'4 22 Pol'!G11+'4 25 Pol'!G11</f>
        <v>0</v>
      </c>
      <c r="J55" s="130" t="str">
        <f>IF(I73=0,"",I55/I73*100)</f>
        <v/>
      </c>
    </row>
    <row r="56" spans="1:10" ht="36.75" customHeight="1" x14ac:dyDescent="0.2">
      <c r="A56" s="121"/>
      <c r="B56" s="126" t="s">
        <v>65</v>
      </c>
      <c r="C56" s="188" t="s">
        <v>66</v>
      </c>
      <c r="D56" s="189"/>
      <c r="E56" s="189"/>
      <c r="F56" s="133" t="s">
        <v>26</v>
      </c>
      <c r="G56" s="134"/>
      <c r="H56" s="134"/>
      <c r="I56" s="134">
        <f>'4 22 Pol'!G15+'4 25 Pol'!G15</f>
        <v>0</v>
      </c>
      <c r="J56" s="130" t="str">
        <f>IF(I73=0,"",I56/I73*100)</f>
        <v/>
      </c>
    </row>
    <row r="57" spans="1:10" ht="36.75" customHeight="1" x14ac:dyDescent="0.2">
      <c r="A57" s="121"/>
      <c r="B57" s="126" t="s">
        <v>67</v>
      </c>
      <c r="C57" s="188" t="s">
        <v>68</v>
      </c>
      <c r="D57" s="189"/>
      <c r="E57" s="189"/>
      <c r="F57" s="133" t="s">
        <v>26</v>
      </c>
      <c r="G57" s="134"/>
      <c r="H57" s="134"/>
      <c r="I57" s="134">
        <f>'4 22 Pol'!G17+'4 25 Pol'!G17</f>
        <v>0</v>
      </c>
      <c r="J57" s="130" t="str">
        <f>IF(I73=0,"",I57/I73*100)</f>
        <v/>
      </c>
    </row>
    <row r="58" spans="1:10" ht="36.75" customHeight="1" x14ac:dyDescent="0.2">
      <c r="A58" s="121"/>
      <c r="B58" s="126" t="s">
        <v>69</v>
      </c>
      <c r="C58" s="188" t="s">
        <v>70</v>
      </c>
      <c r="D58" s="189"/>
      <c r="E58" s="189"/>
      <c r="F58" s="133" t="s">
        <v>26</v>
      </c>
      <c r="G58" s="134"/>
      <c r="H58" s="134"/>
      <c r="I58" s="134">
        <f>'4 22 Pol'!G19+'4 25 Pol'!G19</f>
        <v>0</v>
      </c>
      <c r="J58" s="130" t="str">
        <f>IF(I73=0,"",I58/I73*100)</f>
        <v/>
      </c>
    </row>
    <row r="59" spans="1:10" ht="36.75" customHeight="1" x14ac:dyDescent="0.2">
      <c r="A59" s="121"/>
      <c r="B59" s="126" t="s">
        <v>71</v>
      </c>
      <c r="C59" s="188" t="s">
        <v>72</v>
      </c>
      <c r="D59" s="189"/>
      <c r="E59" s="189"/>
      <c r="F59" s="133" t="s">
        <v>26</v>
      </c>
      <c r="G59" s="134"/>
      <c r="H59" s="134"/>
      <c r="I59" s="134">
        <f>'4 21 Pol'!G8+'4 21 Pol'!G14+'4 21 Pol'!G37+'4 22 Pol'!G24+'4 24 Pol'!G8+'4 24 Pol'!G14+'4 24 Pol'!G37</f>
        <v>0</v>
      </c>
      <c r="J59" s="130" t="str">
        <f>IF(I73=0,"",I59/I73*100)</f>
        <v/>
      </c>
    </row>
    <row r="60" spans="1:10" ht="36.75" customHeight="1" x14ac:dyDescent="0.2">
      <c r="A60" s="121"/>
      <c r="B60" s="126" t="s">
        <v>73</v>
      </c>
      <c r="C60" s="188" t="s">
        <v>74</v>
      </c>
      <c r="D60" s="189"/>
      <c r="E60" s="189"/>
      <c r="F60" s="133" t="s">
        <v>26</v>
      </c>
      <c r="G60" s="134"/>
      <c r="H60" s="134"/>
      <c r="I60" s="134">
        <f>'4 22 Pol'!G26+'4 25 Pol'!G24</f>
        <v>0</v>
      </c>
      <c r="J60" s="130" t="str">
        <f>IF(I73=0,"",I60/I73*100)</f>
        <v/>
      </c>
    </row>
    <row r="61" spans="1:10" ht="36.75" customHeight="1" x14ac:dyDescent="0.2">
      <c r="A61" s="121"/>
      <c r="B61" s="126" t="s">
        <v>75</v>
      </c>
      <c r="C61" s="188" t="s">
        <v>76</v>
      </c>
      <c r="D61" s="189"/>
      <c r="E61" s="189"/>
      <c r="F61" s="133" t="s">
        <v>27</v>
      </c>
      <c r="G61" s="134"/>
      <c r="H61" s="134"/>
      <c r="I61" s="134">
        <f>'4 22 Pol'!G28+'4 25 Pol'!G26</f>
        <v>0</v>
      </c>
      <c r="J61" s="130" t="str">
        <f>IF(I73=0,"",I61/I73*100)</f>
        <v/>
      </c>
    </row>
    <row r="62" spans="1:10" ht="36.75" customHeight="1" x14ac:dyDescent="0.2">
      <c r="A62" s="121"/>
      <c r="B62" s="126" t="s">
        <v>77</v>
      </c>
      <c r="C62" s="188" t="s">
        <v>78</v>
      </c>
      <c r="D62" s="189"/>
      <c r="E62" s="189"/>
      <c r="F62" s="133" t="s">
        <v>27</v>
      </c>
      <c r="G62" s="134"/>
      <c r="H62" s="134"/>
      <c r="I62" s="134">
        <f>'4 20 Pol'!G8+'4 21 Pol'!G17+'4 22 Pol'!G31+'4 23 Pol'!G8+'4 24 Pol'!G17+'4 25 Pol'!G29</f>
        <v>0</v>
      </c>
      <c r="J62" s="130" t="str">
        <f>IF(I73=0,"",I62/I73*100)</f>
        <v/>
      </c>
    </row>
    <row r="63" spans="1:10" ht="36.75" customHeight="1" x14ac:dyDescent="0.2">
      <c r="A63" s="121"/>
      <c r="B63" s="126" t="s">
        <v>79</v>
      </c>
      <c r="C63" s="188" t="s">
        <v>80</v>
      </c>
      <c r="D63" s="189"/>
      <c r="E63" s="189"/>
      <c r="F63" s="133" t="s">
        <v>27</v>
      </c>
      <c r="G63" s="134"/>
      <c r="H63" s="134"/>
      <c r="I63" s="134">
        <f>'4 20 Pol'!G10+'4 20 Pol'!G15+'4 20 Pol'!G45+'4 23 Pol'!G10+'4 23 Pol'!G15+'4 23 Pol'!G45</f>
        <v>0</v>
      </c>
      <c r="J63" s="130" t="str">
        <f>IF(I73=0,"",I63/I73*100)</f>
        <v/>
      </c>
    </row>
    <row r="64" spans="1:10" ht="36.75" customHeight="1" x14ac:dyDescent="0.2">
      <c r="A64" s="121"/>
      <c r="B64" s="126" t="s">
        <v>81</v>
      </c>
      <c r="C64" s="188" t="s">
        <v>82</v>
      </c>
      <c r="D64" s="189"/>
      <c r="E64" s="189"/>
      <c r="F64" s="133" t="s">
        <v>27</v>
      </c>
      <c r="G64" s="134"/>
      <c r="H64" s="134"/>
      <c r="I64" s="134">
        <f>'4 21 Pol'!G19+'4 24 Pol'!G19</f>
        <v>0</v>
      </c>
      <c r="J64" s="130" t="str">
        <f>IF(I73=0,"",I64/I73*100)</f>
        <v/>
      </c>
    </row>
    <row r="65" spans="1:10" ht="36.75" customHeight="1" x14ac:dyDescent="0.2">
      <c r="A65" s="121"/>
      <c r="B65" s="126" t="s">
        <v>83</v>
      </c>
      <c r="C65" s="188" t="s">
        <v>84</v>
      </c>
      <c r="D65" s="189"/>
      <c r="E65" s="189"/>
      <c r="F65" s="133" t="s">
        <v>27</v>
      </c>
      <c r="G65" s="134"/>
      <c r="H65" s="134"/>
      <c r="I65" s="134">
        <f>'4 20 Pol'!G37+'4 20 Pol'!G42+'4 21 Pol'!G39+'4 23 Pol'!G37+'4 23 Pol'!G42+'4 24 Pol'!G39</f>
        <v>0</v>
      </c>
      <c r="J65" s="130" t="str">
        <f>IF(I73=0,"",I65/I73*100)</f>
        <v/>
      </c>
    </row>
    <row r="66" spans="1:10" ht="36.75" customHeight="1" x14ac:dyDescent="0.2">
      <c r="A66" s="121"/>
      <c r="B66" s="126" t="s">
        <v>85</v>
      </c>
      <c r="C66" s="188" t="s">
        <v>86</v>
      </c>
      <c r="D66" s="189"/>
      <c r="E66" s="189"/>
      <c r="F66" s="133" t="s">
        <v>27</v>
      </c>
      <c r="G66" s="134"/>
      <c r="H66" s="134"/>
      <c r="I66" s="134">
        <f>'4 22 Pol'!G35</f>
        <v>0</v>
      </c>
      <c r="J66" s="130" t="str">
        <f>IF(I73=0,"",I66/I73*100)</f>
        <v/>
      </c>
    </row>
    <row r="67" spans="1:10" ht="36.75" customHeight="1" x14ac:dyDescent="0.2">
      <c r="A67" s="121"/>
      <c r="B67" s="126" t="s">
        <v>87</v>
      </c>
      <c r="C67" s="188" t="s">
        <v>88</v>
      </c>
      <c r="D67" s="189"/>
      <c r="E67" s="189"/>
      <c r="F67" s="133" t="s">
        <v>27</v>
      </c>
      <c r="G67" s="134"/>
      <c r="H67" s="134"/>
      <c r="I67" s="134">
        <f>'4 20 Pol'!G13+'4 20 Pol'!G39+'4 21 Pol'!G10+'4 23 Pol'!G13+'4 23 Pol'!G39+'4 24 Pol'!G10</f>
        <v>0</v>
      </c>
      <c r="J67" s="130" t="str">
        <f>IF(I73=0,"",I67/I73*100)</f>
        <v/>
      </c>
    </row>
    <row r="68" spans="1:10" ht="36.75" customHeight="1" x14ac:dyDescent="0.2">
      <c r="A68" s="121"/>
      <c r="B68" s="126" t="s">
        <v>89</v>
      </c>
      <c r="C68" s="188" t="s">
        <v>90</v>
      </c>
      <c r="D68" s="189"/>
      <c r="E68" s="189"/>
      <c r="F68" s="133" t="s">
        <v>27</v>
      </c>
      <c r="G68" s="134"/>
      <c r="H68" s="134"/>
      <c r="I68" s="134">
        <f>'4 22 Pol'!G38+'4 25 Pol'!G33</f>
        <v>0</v>
      </c>
      <c r="J68" s="130" t="str">
        <f>IF(I73=0,"",I68/I73*100)</f>
        <v/>
      </c>
    </row>
    <row r="69" spans="1:10" ht="36.75" customHeight="1" x14ac:dyDescent="0.2">
      <c r="A69" s="121"/>
      <c r="B69" s="126" t="s">
        <v>91</v>
      </c>
      <c r="C69" s="188" t="s">
        <v>92</v>
      </c>
      <c r="D69" s="189"/>
      <c r="E69" s="189"/>
      <c r="F69" s="133" t="s">
        <v>27</v>
      </c>
      <c r="G69" s="134"/>
      <c r="H69" s="134"/>
      <c r="I69" s="134">
        <f>'4 22 Pol'!G47+'4 25 Pol'!G42</f>
        <v>0</v>
      </c>
      <c r="J69" s="130" t="str">
        <f>IF(I73=0,"",I69/I73*100)</f>
        <v/>
      </c>
    </row>
    <row r="70" spans="1:10" ht="36.75" customHeight="1" x14ac:dyDescent="0.2">
      <c r="A70" s="121"/>
      <c r="B70" s="126" t="s">
        <v>93</v>
      </c>
      <c r="C70" s="188" t="s">
        <v>94</v>
      </c>
      <c r="D70" s="189"/>
      <c r="E70" s="189"/>
      <c r="F70" s="133" t="s">
        <v>27</v>
      </c>
      <c r="G70" s="134"/>
      <c r="H70" s="134"/>
      <c r="I70" s="134">
        <f>'4 22 Pol'!G56+'4 25 Pol'!G51</f>
        <v>0</v>
      </c>
      <c r="J70" s="130" t="str">
        <f>IF(I73=0,"",I70/I73*100)</f>
        <v/>
      </c>
    </row>
    <row r="71" spans="1:10" ht="36.75" customHeight="1" x14ac:dyDescent="0.2">
      <c r="A71" s="121"/>
      <c r="B71" s="126" t="s">
        <v>95</v>
      </c>
      <c r="C71" s="188" t="s">
        <v>96</v>
      </c>
      <c r="D71" s="189"/>
      <c r="E71" s="189"/>
      <c r="F71" s="133" t="s">
        <v>27</v>
      </c>
      <c r="G71" s="134"/>
      <c r="H71" s="134"/>
      <c r="I71" s="134">
        <f>'4 22 Pol'!G64+'4 25 Pol'!G59</f>
        <v>0</v>
      </c>
      <c r="J71" s="130" t="str">
        <f>IF(I73=0,"",I71/I73*100)</f>
        <v/>
      </c>
    </row>
    <row r="72" spans="1:10" ht="36.75" customHeight="1" x14ac:dyDescent="0.2">
      <c r="A72" s="121"/>
      <c r="B72" s="126" t="s">
        <v>97</v>
      </c>
      <c r="C72" s="188" t="s">
        <v>98</v>
      </c>
      <c r="D72" s="189"/>
      <c r="E72" s="189"/>
      <c r="F72" s="133" t="s">
        <v>99</v>
      </c>
      <c r="G72" s="134"/>
      <c r="H72" s="134"/>
      <c r="I72" s="134">
        <f>'4 22 Pol'!G68+'4 25 Pol'!G63</f>
        <v>0</v>
      </c>
      <c r="J72" s="130" t="str">
        <f>IF(I73=0,"",I72/I73*100)</f>
        <v/>
      </c>
    </row>
    <row r="73" spans="1:10" ht="25.5" customHeight="1" x14ac:dyDescent="0.2">
      <c r="A73" s="122"/>
      <c r="B73" s="127" t="s">
        <v>1</v>
      </c>
      <c r="C73" s="128"/>
      <c r="D73" s="129"/>
      <c r="E73" s="129"/>
      <c r="F73" s="135"/>
      <c r="G73" s="136"/>
      <c r="H73" s="136"/>
      <c r="I73" s="136">
        <f>SUM(I54:I72)</f>
        <v>0</v>
      </c>
      <c r="J73" s="131">
        <f>SUM(J54:J72)</f>
        <v>0</v>
      </c>
    </row>
    <row r="74" spans="1:10" x14ac:dyDescent="0.2">
      <c r="F74" s="85"/>
      <c r="G74" s="85"/>
      <c r="H74" s="85"/>
      <c r="I74" s="85"/>
      <c r="J74" s="132"/>
    </row>
    <row r="75" spans="1:10" x14ac:dyDescent="0.2">
      <c r="F75" s="85"/>
      <c r="G75" s="85"/>
      <c r="H75" s="85"/>
      <c r="I75" s="85"/>
      <c r="J75" s="132"/>
    </row>
    <row r="76" spans="1:10" x14ac:dyDescent="0.2">
      <c r="F76" s="85"/>
      <c r="G76" s="85"/>
      <c r="H76" s="85"/>
      <c r="I76" s="85"/>
      <c r="J76" s="132"/>
    </row>
  </sheetData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69">
    <mergeCell ref="B1:J1"/>
    <mergeCell ref="G26:I26"/>
    <mergeCell ref="G27:I27"/>
    <mergeCell ref="G18:H18"/>
    <mergeCell ref="I17:J17"/>
    <mergeCell ref="I18:J18"/>
    <mergeCell ref="E18:F18"/>
    <mergeCell ref="E3:J3"/>
    <mergeCell ref="E15:F15"/>
    <mergeCell ref="D11:G11"/>
    <mergeCell ref="G15:H15"/>
    <mergeCell ref="I15:J15"/>
    <mergeCell ref="I16:J16"/>
    <mergeCell ref="E21:F21"/>
    <mergeCell ref="G21:H21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C39:E39"/>
    <mergeCell ref="C40:E40"/>
    <mergeCell ref="C41:E41"/>
    <mergeCell ref="C42:E42"/>
    <mergeCell ref="C43:E43"/>
    <mergeCell ref="C57:E57"/>
    <mergeCell ref="C58:E58"/>
    <mergeCell ref="C59:E59"/>
    <mergeCell ref="C44:E44"/>
    <mergeCell ref="C45:E45"/>
    <mergeCell ref="C46:E46"/>
    <mergeCell ref="B47:E47"/>
    <mergeCell ref="C54:E54"/>
    <mergeCell ref="C70:E70"/>
    <mergeCell ref="C71:E71"/>
    <mergeCell ref="C72:E72"/>
    <mergeCell ref="D2:J2"/>
    <mergeCell ref="C65:E65"/>
    <mergeCell ref="C66:E66"/>
    <mergeCell ref="C67:E67"/>
    <mergeCell ref="C68:E68"/>
    <mergeCell ref="C69:E69"/>
    <mergeCell ref="C60:E60"/>
    <mergeCell ref="C61:E61"/>
    <mergeCell ref="C62:E62"/>
    <mergeCell ref="C63:E63"/>
    <mergeCell ref="C64:E64"/>
    <mergeCell ref="C55:E55"/>
    <mergeCell ref="C56:E56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1" manualBreakCount="1">
    <brk id="36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238" t="s">
        <v>7</v>
      </c>
      <c r="B1" s="238"/>
      <c r="C1" s="239"/>
      <c r="D1" s="238"/>
      <c r="E1" s="238"/>
      <c r="F1" s="238"/>
      <c r="G1" s="238"/>
    </row>
    <row r="2" spans="1:7" ht="24.95" customHeight="1" x14ac:dyDescent="0.2">
      <c r="A2" s="50" t="s">
        <v>8</v>
      </c>
      <c r="B2" s="49"/>
      <c r="C2" s="240"/>
      <c r="D2" s="240"/>
      <c r="E2" s="240"/>
      <c r="F2" s="240"/>
      <c r="G2" s="241"/>
    </row>
    <row r="3" spans="1:7" ht="24.95" customHeight="1" x14ac:dyDescent="0.2">
      <c r="A3" s="50" t="s">
        <v>9</v>
      </c>
      <c r="B3" s="49"/>
      <c r="C3" s="240"/>
      <c r="D3" s="240"/>
      <c r="E3" s="240"/>
      <c r="F3" s="240"/>
      <c r="G3" s="241"/>
    </row>
    <row r="4" spans="1:7" ht="24.95" customHeight="1" x14ac:dyDescent="0.2">
      <c r="A4" s="50" t="s">
        <v>10</v>
      </c>
      <c r="B4" s="49"/>
      <c r="C4" s="240"/>
      <c r="D4" s="240"/>
      <c r="E4" s="240"/>
      <c r="F4" s="240"/>
      <c r="G4" s="241"/>
    </row>
    <row r="5" spans="1:7" x14ac:dyDescent="0.2">
      <c r="B5" s="4"/>
      <c r="C5" s="5"/>
      <c r="D5" s="6"/>
    </row>
  </sheetData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877DA7-D741-475A-937E-2272DB3A60C5}">
  <sheetPr>
    <outlinePr summaryBelow="0"/>
  </sheetPr>
  <dimension ref="A1:BH5000"/>
  <sheetViews>
    <sheetView workbookViewId="0">
      <pane ySplit="7" topLeftCell="A23" activePane="bottomLeft" state="frozen"/>
      <selection pane="bottomLeft" activeCell="C44" sqref="C44"/>
    </sheetView>
  </sheetViews>
  <sheetFormatPr defaultRowHeight="12.75" outlineLevelRow="1" x14ac:dyDescent="0.2"/>
  <cols>
    <col min="1" max="1" width="3.42578125" customWidth="1"/>
    <col min="2" max="2" width="12.5703125" style="119" customWidth="1"/>
    <col min="3" max="3" width="38.28515625" style="119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42" t="s">
        <v>7</v>
      </c>
      <c r="B1" s="242"/>
      <c r="C1" s="242"/>
      <c r="D1" s="242"/>
      <c r="E1" s="242"/>
      <c r="F1" s="242"/>
      <c r="G1" s="242"/>
      <c r="AG1" t="s">
        <v>102</v>
      </c>
    </row>
    <row r="2" spans="1:60" ht="24.95" customHeight="1" x14ac:dyDescent="0.2">
      <c r="A2" s="50" t="s">
        <v>8</v>
      </c>
      <c r="B2" s="49"/>
      <c r="C2" s="243"/>
      <c r="D2" s="244"/>
      <c r="E2" s="244"/>
      <c r="F2" s="244"/>
      <c r="G2" s="245"/>
      <c r="AG2" t="s">
        <v>103</v>
      </c>
    </row>
    <row r="3" spans="1:60" ht="24.95" customHeight="1" x14ac:dyDescent="0.2">
      <c r="A3" s="50" t="s">
        <v>9</v>
      </c>
      <c r="B3" s="49" t="s">
        <v>44</v>
      </c>
      <c r="C3" s="243" t="s">
        <v>45</v>
      </c>
      <c r="D3" s="244"/>
      <c r="E3" s="244"/>
      <c r="F3" s="244"/>
      <c r="G3" s="245"/>
      <c r="AC3" s="119" t="s">
        <v>103</v>
      </c>
      <c r="AG3" t="s">
        <v>104</v>
      </c>
    </row>
    <row r="4" spans="1:60" ht="24.95" customHeight="1" x14ac:dyDescent="0.2">
      <c r="A4" s="138" t="s">
        <v>10</v>
      </c>
      <c r="B4" s="139" t="s">
        <v>46</v>
      </c>
      <c r="C4" s="246" t="s">
        <v>47</v>
      </c>
      <c r="D4" s="247"/>
      <c r="E4" s="247"/>
      <c r="F4" s="247"/>
      <c r="G4" s="248"/>
      <c r="AG4" t="s">
        <v>105</v>
      </c>
    </row>
    <row r="5" spans="1:60" x14ac:dyDescent="0.2">
      <c r="D5" s="10"/>
    </row>
    <row r="6" spans="1:60" ht="38.25" x14ac:dyDescent="0.2">
      <c r="A6" s="141" t="s">
        <v>106</v>
      </c>
      <c r="B6" s="143" t="s">
        <v>107</v>
      </c>
      <c r="C6" s="143" t="s">
        <v>108</v>
      </c>
      <c r="D6" s="142" t="s">
        <v>109</v>
      </c>
      <c r="E6" s="141" t="s">
        <v>110</v>
      </c>
      <c r="F6" s="140" t="s">
        <v>111</v>
      </c>
      <c r="G6" s="141" t="s">
        <v>31</v>
      </c>
      <c r="H6" s="144" t="s">
        <v>32</v>
      </c>
      <c r="I6" s="144" t="s">
        <v>112</v>
      </c>
      <c r="J6" s="144" t="s">
        <v>33</v>
      </c>
      <c r="K6" s="144" t="s">
        <v>113</v>
      </c>
      <c r="L6" s="144" t="s">
        <v>114</v>
      </c>
      <c r="M6" s="144" t="s">
        <v>115</v>
      </c>
      <c r="N6" s="144" t="s">
        <v>116</v>
      </c>
      <c r="O6" s="144" t="s">
        <v>117</v>
      </c>
      <c r="P6" s="144" t="s">
        <v>118</v>
      </c>
      <c r="Q6" s="144" t="s">
        <v>119</v>
      </c>
      <c r="R6" s="144" t="s">
        <v>120</v>
      </c>
      <c r="S6" s="144" t="s">
        <v>121</v>
      </c>
      <c r="T6" s="144" t="s">
        <v>122</v>
      </c>
      <c r="U6" s="144" t="s">
        <v>123</v>
      </c>
      <c r="V6" s="144" t="s">
        <v>124</v>
      </c>
      <c r="W6" s="144" t="s">
        <v>125</v>
      </c>
      <c r="X6" s="144" t="s">
        <v>126</v>
      </c>
      <c r="Y6" s="144" t="s">
        <v>127</v>
      </c>
    </row>
    <row r="7" spans="1:60" hidden="1" x14ac:dyDescent="0.2">
      <c r="A7" s="3"/>
      <c r="B7" s="4"/>
      <c r="C7" s="4"/>
      <c r="D7" s="6"/>
      <c r="E7" s="146"/>
      <c r="F7" s="147"/>
      <c r="G7" s="147"/>
      <c r="H7" s="147"/>
      <c r="I7" s="147"/>
      <c r="J7" s="147"/>
      <c r="K7" s="147"/>
      <c r="L7" s="147"/>
      <c r="M7" s="147"/>
      <c r="N7" s="146"/>
      <c r="O7" s="146"/>
      <c r="P7" s="146"/>
      <c r="Q7" s="146"/>
      <c r="R7" s="147"/>
      <c r="S7" s="147"/>
      <c r="T7" s="147"/>
      <c r="U7" s="147"/>
      <c r="V7" s="147"/>
      <c r="W7" s="147"/>
      <c r="X7" s="147"/>
      <c r="Y7" s="147"/>
    </row>
    <row r="8" spans="1:60" x14ac:dyDescent="0.2">
      <c r="A8" s="160" t="s">
        <v>128</v>
      </c>
      <c r="B8" s="161" t="s">
        <v>77</v>
      </c>
      <c r="C8" s="180" t="s">
        <v>78</v>
      </c>
      <c r="D8" s="162"/>
      <c r="E8" s="163"/>
      <c r="F8" s="164"/>
      <c r="G8" s="165">
        <f>SUMIF(AG9:AG9,"&lt;&gt;NOR",G9:G9)</f>
        <v>0</v>
      </c>
      <c r="H8" s="159"/>
      <c r="I8" s="159">
        <f>SUM(I9:I9)</f>
        <v>0</v>
      </c>
      <c r="J8" s="159"/>
      <c r="K8" s="159">
        <f>SUM(K9:K9)</f>
        <v>0</v>
      </c>
      <c r="L8" s="159"/>
      <c r="M8" s="159">
        <f>SUM(M9:M9)</f>
        <v>0</v>
      </c>
      <c r="N8" s="158"/>
      <c r="O8" s="158">
        <f>SUM(O9:O9)</f>
        <v>0</v>
      </c>
      <c r="P8" s="158"/>
      <c r="Q8" s="158">
        <f>SUM(Q9:Q9)</f>
        <v>0.03</v>
      </c>
      <c r="R8" s="159"/>
      <c r="S8" s="159"/>
      <c r="T8" s="159"/>
      <c r="U8" s="159"/>
      <c r="V8" s="159">
        <f>SUM(V9:V9)</f>
        <v>2.7</v>
      </c>
      <c r="W8" s="159"/>
      <c r="X8" s="159"/>
      <c r="Y8" s="159"/>
      <c r="AG8" t="s">
        <v>129</v>
      </c>
    </row>
    <row r="9" spans="1:60" outlineLevel="1" x14ac:dyDescent="0.2">
      <c r="A9" s="173">
        <v>1</v>
      </c>
      <c r="B9" s="174" t="s">
        <v>130</v>
      </c>
      <c r="C9" s="181" t="s">
        <v>131</v>
      </c>
      <c r="D9" s="175" t="s">
        <v>132</v>
      </c>
      <c r="E9" s="176">
        <v>13.5</v>
      </c>
      <c r="F9" s="177"/>
      <c r="G9" s="178">
        <f>ROUND(E9*F9,2)</f>
        <v>0</v>
      </c>
      <c r="H9" s="157"/>
      <c r="I9" s="156">
        <f>ROUND(E9*H9,2)</f>
        <v>0</v>
      </c>
      <c r="J9" s="157"/>
      <c r="K9" s="156">
        <f>ROUND(E9*J9,2)</f>
        <v>0</v>
      </c>
      <c r="L9" s="156">
        <v>21</v>
      </c>
      <c r="M9" s="156">
        <f>G9*(1+L9/100)</f>
        <v>0</v>
      </c>
      <c r="N9" s="155">
        <v>0</v>
      </c>
      <c r="O9" s="155">
        <f>ROUND(E9*N9,2)</f>
        <v>0</v>
      </c>
      <c r="P9" s="155">
        <v>2.0999999999999999E-3</v>
      </c>
      <c r="Q9" s="155">
        <f>ROUND(E9*P9,2)</f>
        <v>0.03</v>
      </c>
      <c r="R9" s="156"/>
      <c r="S9" s="156" t="s">
        <v>133</v>
      </c>
      <c r="T9" s="156" t="s">
        <v>134</v>
      </c>
      <c r="U9" s="156">
        <v>0.2</v>
      </c>
      <c r="V9" s="156">
        <f>ROUND(E9*U9,2)</f>
        <v>2.7</v>
      </c>
      <c r="W9" s="156"/>
      <c r="X9" s="156" t="s">
        <v>135</v>
      </c>
      <c r="Y9" s="156" t="s">
        <v>136</v>
      </c>
      <c r="Z9" s="145"/>
      <c r="AA9" s="145"/>
      <c r="AB9" s="145"/>
      <c r="AC9" s="145"/>
      <c r="AD9" s="145"/>
      <c r="AE9" s="145"/>
      <c r="AF9" s="145"/>
      <c r="AG9" s="145" t="s">
        <v>137</v>
      </c>
      <c r="AH9" s="145"/>
      <c r="AI9" s="145"/>
      <c r="AJ9" s="145"/>
      <c r="AK9" s="145"/>
      <c r="AL9" s="145"/>
      <c r="AM9" s="145"/>
      <c r="AN9" s="145"/>
      <c r="AO9" s="145"/>
      <c r="AP9" s="145"/>
      <c r="AQ9" s="145"/>
      <c r="AR9" s="145"/>
      <c r="AS9" s="145"/>
      <c r="AT9" s="145"/>
      <c r="AU9" s="145"/>
      <c r="AV9" s="145"/>
      <c r="AW9" s="145"/>
      <c r="AX9" s="145"/>
      <c r="AY9" s="145"/>
      <c r="AZ9" s="145"/>
      <c r="BA9" s="145"/>
      <c r="BB9" s="145"/>
      <c r="BC9" s="145"/>
      <c r="BD9" s="145"/>
      <c r="BE9" s="145"/>
      <c r="BF9" s="145"/>
      <c r="BG9" s="145"/>
      <c r="BH9" s="145"/>
    </row>
    <row r="10" spans="1:60" x14ac:dyDescent="0.2">
      <c r="A10" s="160" t="s">
        <v>128</v>
      </c>
      <c r="B10" s="161" t="s">
        <v>79</v>
      </c>
      <c r="C10" s="180" t="s">
        <v>80</v>
      </c>
      <c r="D10" s="162"/>
      <c r="E10" s="163"/>
      <c r="F10" s="164"/>
      <c r="G10" s="165">
        <f>SUMIF(AG11:AG12,"&lt;&gt;NOR",G11:G12)</f>
        <v>0</v>
      </c>
      <c r="H10" s="159"/>
      <c r="I10" s="159">
        <f>SUM(I11:I12)</f>
        <v>0</v>
      </c>
      <c r="J10" s="159"/>
      <c r="K10" s="159">
        <f>SUM(K11:K12)</f>
        <v>0</v>
      </c>
      <c r="L10" s="159"/>
      <c r="M10" s="159">
        <f>SUM(M11:M12)</f>
        <v>0</v>
      </c>
      <c r="N10" s="158"/>
      <c r="O10" s="158">
        <f>SUM(O11:O12)</f>
        <v>0</v>
      </c>
      <c r="P10" s="158"/>
      <c r="Q10" s="158">
        <f>SUM(Q11:Q12)</f>
        <v>0.37</v>
      </c>
      <c r="R10" s="159"/>
      <c r="S10" s="159"/>
      <c r="T10" s="159"/>
      <c r="U10" s="159"/>
      <c r="V10" s="159">
        <f>SUM(V11:V12)</f>
        <v>19.79</v>
      </c>
      <c r="W10" s="159"/>
      <c r="X10" s="159"/>
      <c r="Y10" s="159"/>
      <c r="AG10" t="s">
        <v>129</v>
      </c>
    </row>
    <row r="11" spans="1:60" outlineLevel="1" x14ac:dyDescent="0.2">
      <c r="A11" s="173">
        <v>2</v>
      </c>
      <c r="B11" s="174" t="s">
        <v>138</v>
      </c>
      <c r="C11" s="181" t="s">
        <v>139</v>
      </c>
      <c r="D11" s="175" t="s">
        <v>140</v>
      </c>
      <c r="E11" s="176">
        <v>52.5</v>
      </c>
      <c r="F11" s="177"/>
      <c r="G11" s="178">
        <f>ROUND(E11*F11,2)</f>
        <v>0</v>
      </c>
      <c r="H11" s="157"/>
      <c r="I11" s="156">
        <f>ROUND(E11*H11,2)</f>
        <v>0</v>
      </c>
      <c r="J11" s="157"/>
      <c r="K11" s="156">
        <f>ROUND(E11*J11,2)</f>
        <v>0</v>
      </c>
      <c r="L11" s="156">
        <v>21</v>
      </c>
      <c r="M11" s="156">
        <f>G11*(1+L11/100)</f>
        <v>0</v>
      </c>
      <c r="N11" s="155">
        <v>0</v>
      </c>
      <c r="O11" s="155">
        <f>ROUND(E11*N11,2)</f>
        <v>0</v>
      </c>
      <c r="P11" s="155">
        <v>2.1299999999999999E-3</v>
      </c>
      <c r="Q11" s="155">
        <f>ROUND(E11*P11,2)</f>
        <v>0.11</v>
      </c>
      <c r="R11" s="156"/>
      <c r="S11" s="156" t="s">
        <v>141</v>
      </c>
      <c r="T11" s="156" t="s">
        <v>134</v>
      </c>
      <c r="U11" s="156">
        <v>0.17299999999999999</v>
      </c>
      <c r="V11" s="156">
        <f>ROUND(E11*U11,2)</f>
        <v>9.08</v>
      </c>
      <c r="W11" s="156"/>
      <c r="X11" s="156" t="s">
        <v>135</v>
      </c>
      <c r="Y11" s="156" t="s">
        <v>136</v>
      </c>
      <c r="Z11" s="145"/>
      <c r="AA11" s="145"/>
      <c r="AB11" s="145"/>
      <c r="AC11" s="145"/>
      <c r="AD11" s="145"/>
      <c r="AE11" s="145"/>
      <c r="AF11" s="145"/>
      <c r="AG11" s="145" t="s">
        <v>137</v>
      </c>
      <c r="AH11" s="145"/>
      <c r="AI11" s="145"/>
      <c r="AJ11" s="145"/>
      <c r="AK11" s="145"/>
      <c r="AL11" s="145"/>
      <c r="AM11" s="145"/>
      <c r="AN11" s="145"/>
      <c r="AO11" s="145"/>
      <c r="AP11" s="145"/>
      <c r="AQ11" s="145"/>
      <c r="AR11" s="145"/>
      <c r="AS11" s="145"/>
      <c r="AT11" s="145"/>
      <c r="AU11" s="145"/>
      <c r="AV11" s="145"/>
      <c r="AW11" s="145"/>
      <c r="AX11" s="145"/>
      <c r="AY11" s="145"/>
      <c r="AZ11" s="145"/>
      <c r="BA11" s="145"/>
      <c r="BB11" s="145"/>
      <c r="BC11" s="145"/>
      <c r="BD11" s="145"/>
      <c r="BE11" s="145"/>
      <c r="BF11" s="145"/>
      <c r="BG11" s="145"/>
      <c r="BH11" s="145"/>
    </row>
    <row r="12" spans="1:60" outlineLevel="1" x14ac:dyDescent="0.2">
      <c r="A12" s="173">
        <v>3</v>
      </c>
      <c r="B12" s="174" t="s">
        <v>142</v>
      </c>
      <c r="C12" s="181" t="s">
        <v>143</v>
      </c>
      <c r="D12" s="175" t="s">
        <v>140</v>
      </c>
      <c r="E12" s="176">
        <v>52.5</v>
      </c>
      <c r="F12" s="177"/>
      <c r="G12" s="178">
        <f>ROUND(E12*F12,2)</f>
        <v>0</v>
      </c>
      <c r="H12" s="157"/>
      <c r="I12" s="156">
        <f>ROUND(E12*H12,2)</f>
        <v>0</v>
      </c>
      <c r="J12" s="157"/>
      <c r="K12" s="156">
        <f>ROUND(E12*J12,2)</f>
        <v>0</v>
      </c>
      <c r="L12" s="156">
        <v>21</v>
      </c>
      <c r="M12" s="156">
        <f>G12*(1+L12/100)</f>
        <v>0</v>
      </c>
      <c r="N12" s="155">
        <v>0</v>
      </c>
      <c r="O12" s="155">
        <f>ROUND(E12*N12,2)</f>
        <v>0</v>
      </c>
      <c r="P12" s="155">
        <v>4.9699999999999996E-3</v>
      </c>
      <c r="Q12" s="155">
        <f>ROUND(E12*P12,2)</f>
        <v>0.26</v>
      </c>
      <c r="R12" s="156"/>
      <c r="S12" s="156" t="s">
        <v>141</v>
      </c>
      <c r="T12" s="156" t="s">
        <v>134</v>
      </c>
      <c r="U12" s="156">
        <v>0.20399999999999999</v>
      </c>
      <c r="V12" s="156">
        <f>ROUND(E12*U12,2)</f>
        <v>10.71</v>
      </c>
      <c r="W12" s="156"/>
      <c r="X12" s="156" t="s">
        <v>135</v>
      </c>
      <c r="Y12" s="156" t="s">
        <v>136</v>
      </c>
      <c r="Z12" s="145"/>
      <c r="AA12" s="145"/>
      <c r="AB12" s="145"/>
      <c r="AC12" s="145"/>
      <c r="AD12" s="145"/>
      <c r="AE12" s="145"/>
      <c r="AF12" s="145"/>
      <c r="AG12" s="145" t="s">
        <v>137</v>
      </c>
      <c r="AH12" s="145"/>
      <c r="AI12" s="145"/>
      <c r="AJ12" s="145"/>
      <c r="AK12" s="145"/>
      <c r="AL12" s="145"/>
      <c r="AM12" s="145"/>
      <c r="AN12" s="145"/>
      <c r="AO12" s="145"/>
      <c r="AP12" s="145"/>
      <c r="AQ12" s="145"/>
      <c r="AR12" s="145"/>
      <c r="AS12" s="145"/>
      <c r="AT12" s="145"/>
      <c r="AU12" s="145"/>
      <c r="AV12" s="145"/>
      <c r="AW12" s="145"/>
      <c r="AX12" s="145"/>
      <c r="AY12" s="145"/>
      <c r="AZ12" s="145"/>
      <c r="BA12" s="145"/>
      <c r="BB12" s="145"/>
      <c r="BC12" s="145"/>
      <c r="BD12" s="145"/>
      <c r="BE12" s="145"/>
      <c r="BF12" s="145"/>
      <c r="BG12" s="145"/>
      <c r="BH12" s="145"/>
    </row>
    <row r="13" spans="1:60" x14ac:dyDescent="0.2">
      <c r="A13" s="160" t="s">
        <v>128</v>
      </c>
      <c r="B13" s="161" t="s">
        <v>87</v>
      </c>
      <c r="C13" s="180" t="s">
        <v>88</v>
      </c>
      <c r="D13" s="162"/>
      <c r="E13" s="163"/>
      <c r="F13" s="164"/>
      <c r="G13" s="165">
        <f>SUMIF(AG14:AG14,"&lt;&gt;NOR",G14:G14)</f>
        <v>0</v>
      </c>
      <c r="H13" s="159"/>
      <c r="I13" s="159">
        <f>SUM(I14:I14)</f>
        <v>0</v>
      </c>
      <c r="J13" s="159"/>
      <c r="K13" s="159">
        <f>SUM(K14:K14)</f>
        <v>0</v>
      </c>
      <c r="L13" s="159"/>
      <c r="M13" s="159">
        <f>SUM(M14:M14)</f>
        <v>0</v>
      </c>
      <c r="N13" s="158"/>
      <c r="O13" s="158">
        <f>SUM(O14:O14)</f>
        <v>0.01</v>
      </c>
      <c r="P13" s="158"/>
      <c r="Q13" s="158">
        <f>SUM(Q14:Q14)</f>
        <v>0</v>
      </c>
      <c r="R13" s="159"/>
      <c r="S13" s="159"/>
      <c r="T13" s="159"/>
      <c r="U13" s="159"/>
      <c r="V13" s="159">
        <f>SUM(V14:V14)</f>
        <v>7.2</v>
      </c>
      <c r="W13" s="159"/>
      <c r="X13" s="159"/>
      <c r="Y13" s="159"/>
      <c r="AG13" t="s">
        <v>129</v>
      </c>
    </row>
    <row r="14" spans="1:60" ht="22.5" outlineLevel="1" x14ac:dyDescent="0.2">
      <c r="A14" s="173">
        <v>4</v>
      </c>
      <c r="B14" s="174" t="s">
        <v>144</v>
      </c>
      <c r="C14" s="181" t="s">
        <v>145</v>
      </c>
      <c r="D14" s="175" t="s">
        <v>146</v>
      </c>
      <c r="E14" s="176">
        <v>30</v>
      </c>
      <c r="F14" s="177"/>
      <c r="G14" s="178">
        <f>ROUND(E14*F14,2)</f>
        <v>0</v>
      </c>
      <c r="H14" s="157"/>
      <c r="I14" s="156">
        <f>ROUND(E14*H14,2)</f>
        <v>0</v>
      </c>
      <c r="J14" s="157"/>
      <c r="K14" s="156">
        <f>ROUND(E14*J14,2)</f>
        <v>0</v>
      </c>
      <c r="L14" s="156">
        <v>21</v>
      </c>
      <c r="M14" s="156">
        <f>G14*(1+L14/100)</f>
        <v>0</v>
      </c>
      <c r="N14" s="155">
        <v>3.6999999999999999E-4</v>
      </c>
      <c r="O14" s="155">
        <f>ROUND(E14*N14,2)</f>
        <v>0.01</v>
      </c>
      <c r="P14" s="155">
        <v>0</v>
      </c>
      <c r="Q14" s="155">
        <f>ROUND(E14*P14,2)</f>
        <v>0</v>
      </c>
      <c r="R14" s="156"/>
      <c r="S14" s="156" t="s">
        <v>133</v>
      </c>
      <c r="T14" s="156" t="s">
        <v>147</v>
      </c>
      <c r="U14" s="156">
        <v>0.24</v>
      </c>
      <c r="V14" s="156">
        <f>ROUND(E14*U14,2)</f>
        <v>7.2</v>
      </c>
      <c r="W14" s="156"/>
      <c r="X14" s="156" t="s">
        <v>135</v>
      </c>
      <c r="Y14" s="156" t="s">
        <v>136</v>
      </c>
      <c r="Z14" s="145"/>
      <c r="AA14" s="145"/>
      <c r="AB14" s="145"/>
      <c r="AC14" s="145"/>
      <c r="AD14" s="145"/>
      <c r="AE14" s="145"/>
      <c r="AF14" s="145"/>
      <c r="AG14" s="145" t="s">
        <v>148</v>
      </c>
      <c r="AH14" s="145"/>
      <c r="AI14" s="145"/>
      <c r="AJ14" s="145"/>
      <c r="AK14" s="145"/>
      <c r="AL14" s="145"/>
      <c r="AM14" s="145"/>
      <c r="AN14" s="145"/>
      <c r="AO14" s="145"/>
      <c r="AP14" s="145"/>
      <c r="AQ14" s="145"/>
      <c r="AR14" s="145"/>
      <c r="AS14" s="145"/>
      <c r="AT14" s="145"/>
      <c r="AU14" s="145"/>
      <c r="AV14" s="145"/>
      <c r="AW14" s="145"/>
      <c r="AX14" s="145"/>
      <c r="AY14" s="145"/>
      <c r="AZ14" s="145"/>
      <c r="BA14" s="145"/>
      <c r="BB14" s="145"/>
      <c r="BC14" s="145"/>
      <c r="BD14" s="145"/>
      <c r="BE14" s="145"/>
      <c r="BF14" s="145"/>
      <c r="BG14" s="145"/>
      <c r="BH14" s="145"/>
    </row>
    <row r="15" spans="1:60" x14ac:dyDescent="0.2">
      <c r="A15" s="160" t="s">
        <v>128</v>
      </c>
      <c r="B15" s="161" t="s">
        <v>79</v>
      </c>
      <c r="C15" s="180" t="s">
        <v>80</v>
      </c>
      <c r="D15" s="162"/>
      <c r="E15" s="163"/>
      <c r="F15" s="164"/>
      <c r="G15" s="165">
        <f>SUMIF(AG16:AG36,"&lt;&gt;NOR",G16:G36)</f>
        <v>0</v>
      </c>
      <c r="H15" s="159"/>
      <c r="I15" s="159">
        <f>SUM(I16:I36)</f>
        <v>0</v>
      </c>
      <c r="J15" s="159"/>
      <c r="K15" s="159">
        <f>SUM(K16:K36)</f>
        <v>0</v>
      </c>
      <c r="L15" s="159"/>
      <c r="M15" s="159">
        <f>SUM(M16:M36)</f>
        <v>0</v>
      </c>
      <c r="N15" s="158"/>
      <c r="O15" s="158">
        <f>SUM(O16:O36)</f>
        <v>0.65999999999999992</v>
      </c>
      <c r="P15" s="158"/>
      <c r="Q15" s="158">
        <f>SUM(Q16:Q36)</f>
        <v>0.05</v>
      </c>
      <c r="R15" s="159"/>
      <c r="S15" s="159"/>
      <c r="T15" s="159"/>
      <c r="U15" s="159"/>
      <c r="V15" s="159">
        <f>SUM(V16:V36)</f>
        <v>192.92999999999998</v>
      </c>
      <c r="W15" s="159"/>
      <c r="X15" s="159"/>
      <c r="Y15" s="159"/>
      <c r="AG15" t="s">
        <v>129</v>
      </c>
    </row>
    <row r="16" spans="1:60" ht="22.5" outlineLevel="1" x14ac:dyDescent="0.2">
      <c r="A16" s="173">
        <v>5</v>
      </c>
      <c r="B16" s="174" t="s">
        <v>149</v>
      </c>
      <c r="C16" s="181" t="s">
        <v>150</v>
      </c>
      <c r="D16" s="175" t="s">
        <v>151</v>
      </c>
      <c r="E16" s="176">
        <v>1</v>
      </c>
      <c r="F16" s="177"/>
      <c r="G16" s="178">
        <f t="shared" ref="G16:G36" si="0">ROUND(E16*F16,2)</f>
        <v>0</v>
      </c>
      <c r="H16" s="157"/>
      <c r="I16" s="156">
        <f t="shared" ref="I16:I36" si="1">ROUND(E16*H16,2)</f>
        <v>0</v>
      </c>
      <c r="J16" s="157"/>
      <c r="K16" s="156">
        <f t="shared" ref="K16:K36" si="2">ROUND(E16*J16,2)</f>
        <v>0</v>
      </c>
      <c r="L16" s="156">
        <v>21</v>
      </c>
      <c r="M16" s="156">
        <f t="shared" ref="M16:M36" si="3">G16*(1+L16/100)</f>
        <v>0</v>
      </c>
      <c r="N16" s="155">
        <v>0</v>
      </c>
      <c r="O16" s="155">
        <f t="shared" ref="O16:O36" si="4">ROUND(E16*N16,2)</f>
        <v>0</v>
      </c>
      <c r="P16" s="155">
        <v>0</v>
      </c>
      <c r="Q16" s="155">
        <f t="shared" ref="Q16:Q36" si="5">ROUND(E16*P16,2)</f>
        <v>0</v>
      </c>
      <c r="R16" s="156"/>
      <c r="S16" s="156" t="s">
        <v>141</v>
      </c>
      <c r="T16" s="156" t="s">
        <v>134</v>
      </c>
      <c r="U16" s="156">
        <v>0</v>
      </c>
      <c r="V16" s="156">
        <f t="shared" ref="V16:V36" si="6">ROUND(E16*U16,2)</f>
        <v>0</v>
      </c>
      <c r="W16" s="156"/>
      <c r="X16" s="156" t="s">
        <v>152</v>
      </c>
      <c r="Y16" s="156" t="s">
        <v>136</v>
      </c>
      <c r="Z16" s="145"/>
      <c r="AA16" s="145"/>
      <c r="AB16" s="145"/>
      <c r="AC16" s="145"/>
      <c r="AD16" s="145"/>
      <c r="AE16" s="145"/>
      <c r="AF16" s="145"/>
      <c r="AG16" s="145" t="s">
        <v>153</v>
      </c>
      <c r="AH16" s="145"/>
      <c r="AI16" s="145"/>
      <c r="AJ16" s="145"/>
      <c r="AK16" s="145"/>
      <c r="AL16" s="145"/>
      <c r="AM16" s="145"/>
      <c r="AN16" s="145"/>
      <c r="AO16" s="145"/>
      <c r="AP16" s="145"/>
      <c r="AQ16" s="145"/>
      <c r="AR16" s="145"/>
      <c r="AS16" s="145"/>
      <c r="AT16" s="145"/>
      <c r="AU16" s="145"/>
      <c r="AV16" s="145"/>
      <c r="AW16" s="145"/>
      <c r="AX16" s="145"/>
      <c r="AY16" s="145"/>
      <c r="AZ16" s="145"/>
      <c r="BA16" s="145"/>
      <c r="BB16" s="145"/>
      <c r="BC16" s="145"/>
      <c r="BD16" s="145"/>
      <c r="BE16" s="145"/>
      <c r="BF16" s="145"/>
      <c r="BG16" s="145"/>
      <c r="BH16" s="145"/>
    </row>
    <row r="17" spans="1:60" outlineLevel="1" x14ac:dyDescent="0.2">
      <c r="A17" s="173">
        <v>6</v>
      </c>
      <c r="B17" s="174" t="s">
        <v>154</v>
      </c>
      <c r="C17" s="181" t="s">
        <v>155</v>
      </c>
      <c r="D17" s="175" t="s">
        <v>140</v>
      </c>
      <c r="E17" s="176">
        <v>7.5</v>
      </c>
      <c r="F17" s="177"/>
      <c r="G17" s="178">
        <f t="shared" si="0"/>
        <v>0</v>
      </c>
      <c r="H17" s="157"/>
      <c r="I17" s="156">
        <f t="shared" si="1"/>
        <v>0</v>
      </c>
      <c r="J17" s="157"/>
      <c r="K17" s="156">
        <f t="shared" si="2"/>
        <v>0</v>
      </c>
      <c r="L17" s="156">
        <v>21</v>
      </c>
      <c r="M17" s="156">
        <f t="shared" si="3"/>
        <v>0</v>
      </c>
      <c r="N17" s="155">
        <v>0</v>
      </c>
      <c r="O17" s="155">
        <f t="shared" si="4"/>
        <v>0</v>
      </c>
      <c r="P17" s="155">
        <v>6.7000000000000002E-3</v>
      </c>
      <c r="Q17" s="155">
        <f t="shared" si="5"/>
        <v>0.05</v>
      </c>
      <c r="R17" s="156"/>
      <c r="S17" s="156" t="s">
        <v>133</v>
      </c>
      <c r="T17" s="156" t="s">
        <v>134</v>
      </c>
      <c r="U17" s="156">
        <v>0.23899999999999999</v>
      </c>
      <c r="V17" s="156">
        <f t="shared" si="6"/>
        <v>1.79</v>
      </c>
      <c r="W17" s="156"/>
      <c r="X17" s="156" t="s">
        <v>135</v>
      </c>
      <c r="Y17" s="156" t="s">
        <v>136</v>
      </c>
      <c r="Z17" s="145"/>
      <c r="AA17" s="145"/>
      <c r="AB17" s="145"/>
      <c r="AC17" s="145"/>
      <c r="AD17" s="145"/>
      <c r="AE17" s="145"/>
      <c r="AF17" s="145"/>
      <c r="AG17" s="145" t="s">
        <v>137</v>
      </c>
      <c r="AH17" s="145"/>
      <c r="AI17" s="145"/>
      <c r="AJ17" s="145"/>
      <c r="AK17" s="145"/>
      <c r="AL17" s="145"/>
      <c r="AM17" s="145"/>
      <c r="AN17" s="145"/>
      <c r="AO17" s="145"/>
      <c r="AP17" s="145"/>
      <c r="AQ17" s="145"/>
      <c r="AR17" s="145"/>
      <c r="AS17" s="145"/>
      <c r="AT17" s="145"/>
      <c r="AU17" s="145"/>
      <c r="AV17" s="145"/>
      <c r="AW17" s="145"/>
      <c r="AX17" s="145"/>
      <c r="AY17" s="145"/>
      <c r="AZ17" s="145"/>
      <c r="BA17" s="145"/>
      <c r="BB17" s="145"/>
      <c r="BC17" s="145"/>
      <c r="BD17" s="145"/>
      <c r="BE17" s="145"/>
      <c r="BF17" s="145"/>
      <c r="BG17" s="145"/>
      <c r="BH17" s="145"/>
    </row>
    <row r="18" spans="1:60" outlineLevel="1" x14ac:dyDescent="0.2">
      <c r="A18" s="173">
        <v>7</v>
      </c>
      <c r="B18" s="174" t="s">
        <v>156</v>
      </c>
      <c r="C18" s="181" t="s">
        <v>157</v>
      </c>
      <c r="D18" s="175" t="s">
        <v>158</v>
      </c>
      <c r="E18" s="176">
        <v>2</v>
      </c>
      <c r="F18" s="177"/>
      <c r="G18" s="178">
        <f t="shared" si="0"/>
        <v>0</v>
      </c>
      <c r="H18" s="157"/>
      <c r="I18" s="156">
        <f t="shared" si="1"/>
        <v>0</v>
      </c>
      <c r="J18" s="157"/>
      <c r="K18" s="156">
        <f t="shared" si="2"/>
        <v>0</v>
      </c>
      <c r="L18" s="156">
        <v>21</v>
      </c>
      <c r="M18" s="156">
        <f t="shared" si="3"/>
        <v>0</v>
      </c>
      <c r="N18" s="155">
        <v>0</v>
      </c>
      <c r="O18" s="155">
        <f t="shared" si="4"/>
        <v>0</v>
      </c>
      <c r="P18" s="155">
        <v>0</v>
      </c>
      <c r="Q18" s="155">
        <f t="shared" si="5"/>
        <v>0</v>
      </c>
      <c r="R18" s="156"/>
      <c r="S18" s="156" t="s">
        <v>133</v>
      </c>
      <c r="T18" s="156" t="s">
        <v>134</v>
      </c>
      <c r="U18" s="156">
        <v>0.16500000000000001</v>
      </c>
      <c r="V18" s="156">
        <f t="shared" si="6"/>
        <v>0.33</v>
      </c>
      <c r="W18" s="156"/>
      <c r="X18" s="156" t="s">
        <v>135</v>
      </c>
      <c r="Y18" s="156" t="s">
        <v>136</v>
      </c>
      <c r="Z18" s="145"/>
      <c r="AA18" s="145"/>
      <c r="AB18" s="145"/>
      <c r="AC18" s="145"/>
      <c r="AD18" s="145"/>
      <c r="AE18" s="145"/>
      <c r="AF18" s="145"/>
      <c r="AG18" s="145" t="s">
        <v>137</v>
      </c>
      <c r="AH18" s="145"/>
      <c r="AI18" s="145"/>
      <c r="AJ18" s="145"/>
      <c r="AK18" s="145"/>
      <c r="AL18" s="145"/>
      <c r="AM18" s="145"/>
      <c r="AN18" s="145"/>
      <c r="AO18" s="145"/>
      <c r="AP18" s="145"/>
      <c r="AQ18" s="145"/>
      <c r="AR18" s="145"/>
      <c r="AS18" s="145"/>
      <c r="AT18" s="145"/>
      <c r="AU18" s="145"/>
      <c r="AV18" s="145"/>
      <c r="AW18" s="145"/>
      <c r="AX18" s="145"/>
      <c r="AY18" s="145"/>
      <c r="AZ18" s="145"/>
      <c r="BA18" s="145"/>
      <c r="BB18" s="145"/>
      <c r="BC18" s="145"/>
      <c r="BD18" s="145"/>
      <c r="BE18" s="145"/>
      <c r="BF18" s="145"/>
      <c r="BG18" s="145"/>
      <c r="BH18" s="145"/>
    </row>
    <row r="19" spans="1:60" outlineLevel="1" x14ac:dyDescent="0.2">
      <c r="A19" s="173">
        <v>8</v>
      </c>
      <c r="B19" s="174" t="s">
        <v>159</v>
      </c>
      <c r="C19" s="181" t="s">
        <v>160</v>
      </c>
      <c r="D19" s="175" t="s">
        <v>140</v>
      </c>
      <c r="E19" s="176">
        <v>22</v>
      </c>
      <c r="F19" s="177"/>
      <c r="G19" s="178">
        <f t="shared" si="0"/>
        <v>0</v>
      </c>
      <c r="H19" s="157"/>
      <c r="I19" s="156">
        <f t="shared" si="1"/>
        <v>0</v>
      </c>
      <c r="J19" s="157"/>
      <c r="K19" s="156">
        <f t="shared" si="2"/>
        <v>0</v>
      </c>
      <c r="L19" s="156">
        <v>21</v>
      </c>
      <c r="M19" s="156">
        <f t="shared" si="3"/>
        <v>0</v>
      </c>
      <c r="N19" s="155">
        <v>3.9899999999999996E-3</v>
      </c>
      <c r="O19" s="155">
        <f t="shared" si="4"/>
        <v>0.09</v>
      </c>
      <c r="P19" s="155">
        <v>0</v>
      </c>
      <c r="Q19" s="155">
        <f t="shared" si="5"/>
        <v>0</v>
      </c>
      <c r="R19" s="156"/>
      <c r="S19" s="156" t="s">
        <v>133</v>
      </c>
      <c r="T19" s="156" t="s">
        <v>134</v>
      </c>
      <c r="U19" s="156">
        <v>0.54290000000000005</v>
      </c>
      <c r="V19" s="156">
        <f t="shared" si="6"/>
        <v>11.94</v>
      </c>
      <c r="W19" s="156"/>
      <c r="X19" s="156" t="s">
        <v>135</v>
      </c>
      <c r="Y19" s="156" t="s">
        <v>136</v>
      </c>
      <c r="Z19" s="145"/>
      <c r="AA19" s="145"/>
      <c r="AB19" s="145"/>
      <c r="AC19" s="145"/>
      <c r="AD19" s="145"/>
      <c r="AE19" s="145"/>
      <c r="AF19" s="145"/>
      <c r="AG19" s="145" t="s">
        <v>137</v>
      </c>
      <c r="AH19" s="145"/>
      <c r="AI19" s="145"/>
      <c r="AJ19" s="145"/>
      <c r="AK19" s="145"/>
      <c r="AL19" s="145"/>
      <c r="AM19" s="145"/>
      <c r="AN19" s="145"/>
      <c r="AO19" s="145"/>
      <c r="AP19" s="145"/>
      <c r="AQ19" s="145"/>
      <c r="AR19" s="145"/>
      <c r="AS19" s="145"/>
      <c r="AT19" s="145"/>
      <c r="AU19" s="145"/>
      <c r="AV19" s="145"/>
      <c r="AW19" s="145"/>
      <c r="AX19" s="145"/>
      <c r="AY19" s="145"/>
      <c r="AZ19" s="145"/>
      <c r="BA19" s="145"/>
      <c r="BB19" s="145"/>
      <c r="BC19" s="145"/>
      <c r="BD19" s="145"/>
      <c r="BE19" s="145"/>
      <c r="BF19" s="145"/>
      <c r="BG19" s="145"/>
      <c r="BH19" s="145"/>
    </row>
    <row r="20" spans="1:60" outlineLevel="1" x14ac:dyDescent="0.2">
      <c r="A20" s="173">
        <v>9</v>
      </c>
      <c r="B20" s="174" t="s">
        <v>161</v>
      </c>
      <c r="C20" s="181" t="s">
        <v>162</v>
      </c>
      <c r="D20" s="175" t="s">
        <v>140</v>
      </c>
      <c r="E20" s="176">
        <v>22</v>
      </c>
      <c r="F20" s="177"/>
      <c r="G20" s="178">
        <f t="shared" si="0"/>
        <v>0</v>
      </c>
      <c r="H20" s="157"/>
      <c r="I20" s="156">
        <f t="shared" si="1"/>
        <v>0</v>
      </c>
      <c r="J20" s="157"/>
      <c r="K20" s="156">
        <f t="shared" si="2"/>
        <v>0</v>
      </c>
      <c r="L20" s="156">
        <v>21</v>
      </c>
      <c r="M20" s="156">
        <f t="shared" si="3"/>
        <v>0</v>
      </c>
      <c r="N20" s="155">
        <v>5.1799999999999997E-3</v>
      </c>
      <c r="O20" s="155">
        <f t="shared" si="4"/>
        <v>0.11</v>
      </c>
      <c r="P20" s="155">
        <v>0</v>
      </c>
      <c r="Q20" s="155">
        <f t="shared" si="5"/>
        <v>0</v>
      </c>
      <c r="R20" s="156"/>
      <c r="S20" s="156" t="s">
        <v>141</v>
      </c>
      <c r="T20" s="156" t="s">
        <v>134</v>
      </c>
      <c r="U20" s="156">
        <v>0.63</v>
      </c>
      <c r="V20" s="156">
        <f t="shared" si="6"/>
        <v>13.86</v>
      </c>
      <c r="W20" s="156"/>
      <c r="X20" s="156" t="s">
        <v>135</v>
      </c>
      <c r="Y20" s="156" t="s">
        <v>136</v>
      </c>
      <c r="Z20" s="145"/>
      <c r="AA20" s="145"/>
      <c r="AB20" s="145"/>
      <c r="AC20" s="145"/>
      <c r="AD20" s="145"/>
      <c r="AE20" s="145"/>
      <c r="AF20" s="145"/>
      <c r="AG20" s="145" t="s">
        <v>137</v>
      </c>
      <c r="AH20" s="145"/>
      <c r="AI20" s="145"/>
      <c r="AJ20" s="145"/>
      <c r="AK20" s="145"/>
      <c r="AL20" s="145"/>
      <c r="AM20" s="145"/>
      <c r="AN20" s="145"/>
      <c r="AO20" s="145"/>
      <c r="AP20" s="145"/>
      <c r="AQ20" s="145"/>
      <c r="AR20" s="145"/>
      <c r="AS20" s="145"/>
      <c r="AT20" s="145"/>
      <c r="AU20" s="145"/>
      <c r="AV20" s="145"/>
      <c r="AW20" s="145"/>
      <c r="AX20" s="145"/>
      <c r="AY20" s="145"/>
      <c r="AZ20" s="145"/>
      <c r="BA20" s="145"/>
      <c r="BB20" s="145"/>
      <c r="BC20" s="145"/>
      <c r="BD20" s="145"/>
      <c r="BE20" s="145"/>
      <c r="BF20" s="145"/>
      <c r="BG20" s="145"/>
      <c r="BH20" s="145"/>
    </row>
    <row r="21" spans="1:60" outlineLevel="1" x14ac:dyDescent="0.2">
      <c r="A21" s="173">
        <v>10</v>
      </c>
      <c r="B21" s="174" t="s">
        <v>163</v>
      </c>
      <c r="C21" s="181" t="s">
        <v>164</v>
      </c>
      <c r="D21" s="175" t="s">
        <v>140</v>
      </c>
      <c r="E21" s="176">
        <v>43</v>
      </c>
      <c r="F21" s="177"/>
      <c r="G21" s="178">
        <f t="shared" si="0"/>
        <v>0</v>
      </c>
      <c r="H21" s="157"/>
      <c r="I21" s="156">
        <f t="shared" si="1"/>
        <v>0</v>
      </c>
      <c r="J21" s="157"/>
      <c r="K21" s="156">
        <f t="shared" si="2"/>
        <v>0</v>
      </c>
      <c r="L21" s="156">
        <v>21</v>
      </c>
      <c r="M21" s="156">
        <f t="shared" si="3"/>
        <v>0</v>
      </c>
      <c r="N21" s="155">
        <v>7.2999999999999996E-4</v>
      </c>
      <c r="O21" s="155">
        <f t="shared" si="4"/>
        <v>0.03</v>
      </c>
      <c r="P21" s="155">
        <v>0</v>
      </c>
      <c r="Q21" s="155">
        <f t="shared" si="5"/>
        <v>0</v>
      </c>
      <c r="R21" s="156"/>
      <c r="S21" s="156" t="s">
        <v>141</v>
      </c>
      <c r="T21" s="156" t="s">
        <v>134</v>
      </c>
      <c r="U21" s="156">
        <v>0.33</v>
      </c>
      <c r="V21" s="156">
        <f t="shared" si="6"/>
        <v>14.19</v>
      </c>
      <c r="W21" s="156"/>
      <c r="X21" s="156" t="s">
        <v>135</v>
      </c>
      <c r="Y21" s="156" t="s">
        <v>136</v>
      </c>
      <c r="Z21" s="145"/>
      <c r="AA21" s="145"/>
      <c r="AB21" s="145"/>
      <c r="AC21" s="145"/>
      <c r="AD21" s="145"/>
      <c r="AE21" s="145"/>
      <c r="AF21" s="145"/>
      <c r="AG21" s="145" t="s">
        <v>137</v>
      </c>
      <c r="AH21" s="145"/>
      <c r="AI21" s="145"/>
      <c r="AJ21" s="145"/>
      <c r="AK21" s="145"/>
      <c r="AL21" s="145"/>
      <c r="AM21" s="145"/>
      <c r="AN21" s="145"/>
      <c r="AO21" s="145"/>
      <c r="AP21" s="145"/>
      <c r="AQ21" s="145"/>
      <c r="AR21" s="145"/>
      <c r="AS21" s="145"/>
      <c r="AT21" s="145"/>
      <c r="AU21" s="145"/>
      <c r="AV21" s="145"/>
      <c r="AW21" s="145"/>
      <c r="AX21" s="145"/>
      <c r="AY21" s="145"/>
      <c r="AZ21" s="145"/>
      <c r="BA21" s="145"/>
      <c r="BB21" s="145"/>
      <c r="BC21" s="145"/>
      <c r="BD21" s="145"/>
      <c r="BE21" s="145"/>
      <c r="BF21" s="145"/>
      <c r="BG21" s="145"/>
      <c r="BH21" s="145"/>
    </row>
    <row r="22" spans="1:60" outlineLevel="1" x14ac:dyDescent="0.2">
      <c r="A22" s="173">
        <v>11</v>
      </c>
      <c r="B22" s="174" t="s">
        <v>165</v>
      </c>
      <c r="C22" s="181" t="s">
        <v>166</v>
      </c>
      <c r="D22" s="175" t="s">
        <v>140</v>
      </c>
      <c r="E22" s="176">
        <v>61.5</v>
      </c>
      <c r="F22" s="177"/>
      <c r="G22" s="178">
        <f t="shared" si="0"/>
        <v>0</v>
      </c>
      <c r="H22" s="157"/>
      <c r="I22" s="156">
        <f t="shared" si="1"/>
        <v>0</v>
      </c>
      <c r="J22" s="157"/>
      <c r="K22" s="156">
        <f t="shared" si="2"/>
        <v>0</v>
      </c>
      <c r="L22" s="156">
        <v>21</v>
      </c>
      <c r="M22" s="156">
        <f t="shared" si="3"/>
        <v>0</v>
      </c>
      <c r="N22" s="155">
        <v>1.3799999999999999E-3</v>
      </c>
      <c r="O22" s="155">
        <f t="shared" si="4"/>
        <v>0.08</v>
      </c>
      <c r="P22" s="155">
        <v>0</v>
      </c>
      <c r="Q22" s="155">
        <f t="shared" si="5"/>
        <v>0</v>
      </c>
      <c r="R22" s="156"/>
      <c r="S22" s="156" t="s">
        <v>141</v>
      </c>
      <c r="T22" s="156" t="s">
        <v>134</v>
      </c>
      <c r="U22" s="156">
        <v>0.48</v>
      </c>
      <c r="V22" s="156">
        <f t="shared" si="6"/>
        <v>29.52</v>
      </c>
      <c r="W22" s="156"/>
      <c r="X22" s="156" t="s">
        <v>135</v>
      </c>
      <c r="Y22" s="156" t="s">
        <v>136</v>
      </c>
      <c r="Z22" s="145"/>
      <c r="AA22" s="145"/>
      <c r="AB22" s="145"/>
      <c r="AC22" s="145"/>
      <c r="AD22" s="145"/>
      <c r="AE22" s="145"/>
      <c r="AF22" s="145"/>
      <c r="AG22" s="145" t="s">
        <v>137</v>
      </c>
      <c r="AH22" s="145"/>
      <c r="AI22" s="145"/>
      <c r="AJ22" s="145"/>
      <c r="AK22" s="145"/>
      <c r="AL22" s="145"/>
      <c r="AM22" s="145"/>
      <c r="AN22" s="145"/>
      <c r="AO22" s="145"/>
      <c r="AP22" s="145"/>
      <c r="AQ22" s="145"/>
      <c r="AR22" s="145"/>
      <c r="AS22" s="145"/>
      <c r="AT22" s="145"/>
      <c r="AU22" s="145"/>
      <c r="AV22" s="145"/>
      <c r="AW22" s="145"/>
      <c r="AX22" s="145"/>
      <c r="AY22" s="145"/>
      <c r="AZ22" s="145"/>
      <c r="BA22" s="145"/>
      <c r="BB22" s="145"/>
      <c r="BC22" s="145"/>
      <c r="BD22" s="145"/>
      <c r="BE22" s="145"/>
      <c r="BF22" s="145"/>
      <c r="BG22" s="145"/>
      <c r="BH22" s="145"/>
    </row>
    <row r="23" spans="1:60" outlineLevel="1" x14ac:dyDescent="0.2">
      <c r="A23" s="173">
        <v>12</v>
      </c>
      <c r="B23" s="174" t="s">
        <v>167</v>
      </c>
      <c r="C23" s="181" t="s">
        <v>168</v>
      </c>
      <c r="D23" s="175" t="s">
        <v>140</v>
      </c>
      <c r="E23" s="176">
        <v>61.5</v>
      </c>
      <c r="F23" s="177"/>
      <c r="G23" s="178">
        <f t="shared" si="0"/>
        <v>0</v>
      </c>
      <c r="H23" s="157"/>
      <c r="I23" s="156">
        <f t="shared" si="1"/>
        <v>0</v>
      </c>
      <c r="J23" s="157"/>
      <c r="K23" s="156">
        <f t="shared" si="2"/>
        <v>0</v>
      </c>
      <c r="L23" s="156">
        <v>21</v>
      </c>
      <c r="M23" s="156">
        <f t="shared" si="3"/>
        <v>0</v>
      </c>
      <c r="N23" s="155">
        <v>5.7499999999999999E-3</v>
      </c>
      <c r="O23" s="155">
        <f t="shared" si="4"/>
        <v>0.35</v>
      </c>
      <c r="P23" s="155">
        <v>0</v>
      </c>
      <c r="Q23" s="155">
        <f t="shared" si="5"/>
        <v>0</v>
      </c>
      <c r="R23" s="156"/>
      <c r="S23" s="156" t="s">
        <v>133</v>
      </c>
      <c r="T23" s="156" t="s">
        <v>134</v>
      </c>
      <c r="U23" s="156">
        <v>0.75470000000000004</v>
      </c>
      <c r="V23" s="156">
        <f t="shared" si="6"/>
        <v>46.41</v>
      </c>
      <c r="W23" s="156"/>
      <c r="X23" s="156" t="s">
        <v>135</v>
      </c>
      <c r="Y23" s="156" t="s">
        <v>136</v>
      </c>
      <c r="Z23" s="145"/>
      <c r="AA23" s="145"/>
      <c r="AB23" s="145"/>
      <c r="AC23" s="145"/>
      <c r="AD23" s="145"/>
      <c r="AE23" s="145"/>
      <c r="AF23" s="145"/>
      <c r="AG23" s="145" t="s">
        <v>148</v>
      </c>
      <c r="AH23" s="145"/>
      <c r="AI23" s="145"/>
      <c r="AJ23" s="145"/>
      <c r="AK23" s="145"/>
      <c r="AL23" s="145"/>
      <c r="AM23" s="145"/>
      <c r="AN23" s="145"/>
      <c r="AO23" s="145"/>
      <c r="AP23" s="145"/>
      <c r="AQ23" s="145"/>
      <c r="AR23" s="145"/>
      <c r="AS23" s="145"/>
      <c r="AT23" s="145"/>
      <c r="AU23" s="145"/>
      <c r="AV23" s="145"/>
      <c r="AW23" s="145"/>
      <c r="AX23" s="145"/>
      <c r="AY23" s="145"/>
      <c r="AZ23" s="145"/>
      <c r="BA23" s="145"/>
      <c r="BB23" s="145"/>
      <c r="BC23" s="145"/>
      <c r="BD23" s="145"/>
      <c r="BE23" s="145"/>
      <c r="BF23" s="145"/>
      <c r="BG23" s="145"/>
      <c r="BH23" s="145"/>
    </row>
    <row r="24" spans="1:60" ht="22.5" outlineLevel="1" x14ac:dyDescent="0.2">
      <c r="A24" s="173">
        <v>13</v>
      </c>
      <c r="B24" s="174" t="s">
        <v>169</v>
      </c>
      <c r="C24" s="181" t="s">
        <v>170</v>
      </c>
      <c r="D24" s="175" t="s">
        <v>158</v>
      </c>
      <c r="E24" s="176">
        <v>3</v>
      </c>
      <c r="F24" s="177"/>
      <c r="G24" s="178">
        <f t="shared" si="0"/>
        <v>0</v>
      </c>
      <c r="H24" s="157"/>
      <c r="I24" s="156">
        <f t="shared" si="1"/>
        <v>0</v>
      </c>
      <c r="J24" s="157"/>
      <c r="K24" s="156">
        <f t="shared" si="2"/>
        <v>0</v>
      </c>
      <c r="L24" s="156">
        <v>21</v>
      </c>
      <c r="M24" s="156">
        <f t="shared" si="3"/>
        <v>0</v>
      </c>
      <c r="N24" s="155">
        <v>3.2000000000000003E-4</v>
      </c>
      <c r="O24" s="155">
        <f t="shared" si="4"/>
        <v>0</v>
      </c>
      <c r="P24" s="155">
        <v>0</v>
      </c>
      <c r="Q24" s="155">
        <f t="shared" si="5"/>
        <v>0</v>
      </c>
      <c r="R24" s="156"/>
      <c r="S24" s="156" t="s">
        <v>141</v>
      </c>
      <c r="T24" s="156" t="s">
        <v>134</v>
      </c>
      <c r="U24" s="156">
        <v>0.22700000000000001</v>
      </c>
      <c r="V24" s="156">
        <f t="shared" si="6"/>
        <v>0.68</v>
      </c>
      <c r="W24" s="156"/>
      <c r="X24" s="156" t="s">
        <v>135</v>
      </c>
      <c r="Y24" s="156" t="s">
        <v>136</v>
      </c>
      <c r="Z24" s="145"/>
      <c r="AA24" s="145"/>
      <c r="AB24" s="145"/>
      <c r="AC24" s="145"/>
      <c r="AD24" s="145"/>
      <c r="AE24" s="145"/>
      <c r="AF24" s="145"/>
      <c r="AG24" s="145" t="s">
        <v>137</v>
      </c>
      <c r="AH24" s="145"/>
      <c r="AI24" s="145"/>
      <c r="AJ24" s="145"/>
      <c r="AK24" s="145"/>
      <c r="AL24" s="145"/>
      <c r="AM24" s="145"/>
      <c r="AN24" s="145"/>
      <c r="AO24" s="145"/>
      <c r="AP24" s="145"/>
      <c r="AQ24" s="145"/>
      <c r="AR24" s="145"/>
      <c r="AS24" s="145"/>
      <c r="AT24" s="145"/>
      <c r="AU24" s="145"/>
      <c r="AV24" s="145"/>
      <c r="AW24" s="145"/>
      <c r="AX24" s="145"/>
      <c r="AY24" s="145"/>
      <c r="AZ24" s="145"/>
      <c r="BA24" s="145"/>
      <c r="BB24" s="145"/>
      <c r="BC24" s="145"/>
      <c r="BD24" s="145"/>
      <c r="BE24" s="145"/>
      <c r="BF24" s="145"/>
      <c r="BG24" s="145"/>
      <c r="BH24" s="145"/>
    </row>
    <row r="25" spans="1:60" ht="22.5" outlineLevel="1" x14ac:dyDescent="0.2">
      <c r="A25" s="173">
        <v>14</v>
      </c>
      <c r="B25" s="174" t="s">
        <v>171</v>
      </c>
      <c r="C25" s="181" t="s">
        <v>172</v>
      </c>
      <c r="D25" s="175" t="s">
        <v>158</v>
      </c>
      <c r="E25" s="176">
        <v>3</v>
      </c>
      <c r="F25" s="177"/>
      <c r="G25" s="178">
        <f t="shared" si="0"/>
        <v>0</v>
      </c>
      <c r="H25" s="157"/>
      <c r="I25" s="156">
        <f t="shared" si="1"/>
        <v>0</v>
      </c>
      <c r="J25" s="157"/>
      <c r="K25" s="156">
        <f t="shared" si="2"/>
        <v>0</v>
      </c>
      <c r="L25" s="156">
        <v>21</v>
      </c>
      <c r="M25" s="156">
        <f t="shared" si="3"/>
        <v>0</v>
      </c>
      <c r="N25" s="155">
        <v>7.6999999999999996E-4</v>
      </c>
      <c r="O25" s="155">
        <f t="shared" si="4"/>
        <v>0</v>
      </c>
      <c r="P25" s="155">
        <v>0</v>
      </c>
      <c r="Q25" s="155">
        <f t="shared" si="5"/>
        <v>0</v>
      </c>
      <c r="R25" s="156"/>
      <c r="S25" s="156" t="s">
        <v>141</v>
      </c>
      <c r="T25" s="156" t="s">
        <v>134</v>
      </c>
      <c r="U25" s="156">
        <v>0.35099999999999998</v>
      </c>
      <c r="V25" s="156">
        <f t="shared" si="6"/>
        <v>1.05</v>
      </c>
      <c r="W25" s="156"/>
      <c r="X25" s="156" t="s">
        <v>135</v>
      </c>
      <c r="Y25" s="156" t="s">
        <v>136</v>
      </c>
      <c r="Z25" s="145"/>
      <c r="AA25" s="145"/>
      <c r="AB25" s="145"/>
      <c r="AC25" s="145"/>
      <c r="AD25" s="145"/>
      <c r="AE25" s="145"/>
      <c r="AF25" s="145"/>
      <c r="AG25" s="145" t="s">
        <v>137</v>
      </c>
      <c r="AH25" s="145"/>
      <c r="AI25" s="145"/>
      <c r="AJ25" s="145"/>
      <c r="AK25" s="145"/>
      <c r="AL25" s="145"/>
      <c r="AM25" s="145"/>
      <c r="AN25" s="145"/>
      <c r="AO25" s="145"/>
      <c r="AP25" s="145"/>
      <c r="AQ25" s="145"/>
      <c r="AR25" s="145"/>
      <c r="AS25" s="145"/>
      <c r="AT25" s="145"/>
      <c r="AU25" s="145"/>
      <c r="AV25" s="145"/>
      <c r="AW25" s="145"/>
      <c r="AX25" s="145"/>
      <c r="AY25" s="145"/>
      <c r="AZ25" s="145"/>
      <c r="BA25" s="145"/>
      <c r="BB25" s="145"/>
      <c r="BC25" s="145"/>
      <c r="BD25" s="145"/>
      <c r="BE25" s="145"/>
      <c r="BF25" s="145"/>
      <c r="BG25" s="145"/>
      <c r="BH25" s="145"/>
    </row>
    <row r="26" spans="1:60" ht="22.5" outlineLevel="1" x14ac:dyDescent="0.2">
      <c r="A26" s="173">
        <v>15</v>
      </c>
      <c r="B26" s="174" t="s">
        <v>173</v>
      </c>
      <c r="C26" s="181" t="s">
        <v>174</v>
      </c>
      <c r="D26" s="175" t="s">
        <v>158</v>
      </c>
      <c r="E26" s="176">
        <v>3</v>
      </c>
      <c r="F26" s="177"/>
      <c r="G26" s="178">
        <f t="shared" si="0"/>
        <v>0</v>
      </c>
      <c r="H26" s="157"/>
      <c r="I26" s="156">
        <f t="shared" si="1"/>
        <v>0</v>
      </c>
      <c r="J26" s="157"/>
      <c r="K26" s="156">
        <f t="shared" si="2"/>
        <v>0</v>
      </c>
      <c r="L26" s="156">
        <v>21</v>
      </c>
      <c r="M26" s="156">
        <f t="shared" si="3"/>
        <v>0</v>
      </c>
      <c r="N26" s="155">
        <v>1.24E-3</v>
      </c>
      <c r="O26" s="155">
        <f t="shared" si="4"/>
        <v>0</v>
      </c>
      <c r="P26" s="155">
        <v>0</v>
      </c>
      <c r="Q26" s="155">
        <f t="shared" si="5"/>
        <v>0</v>
      </c>
      <c r="R26" s="156"/>
      <c r="S26" s="156" t="s">
        <v>141</v>
      </c>
      <c r="T26" s="156" t="s">
        <v>134</v>
      </c>
      <c r="U26" s="156">
        <v>0.42399999999999999</v>
      </c>
      <c r="V26" s="156">
        <f t="shared" si="6"/>
        <v>1.27</v>
      </c>
      <c r="W26" s="156"/>
      <c r="X26" s="156" t="s">
        <v>135</v>
      </c>
      <c r="Y26" s="156" t="s">
        <v>136</v>
      </c>
      <c r="Z26" s="145"/>
      <c r="AA26" s="145"/>
      <c r="AB26" s="145"/>
      <c r="AC26" s="145"/>
      <c r="AD26" s="145"/>
      <c r="AE26" s="145"/>
      <c r="AF26" s="145"/>
      <c r="AG26" s="145" t="s">
        <v>137</v>
      </c>
      <c r="AH26" s="145"/>
      <c r="AI26" s="145"/>
      <c r="AJ26" s="145"/>
      <c r="AK26" s="145"/>
      <c r="AL26" s="145"/>
      <c r="AM26" s="145"/>
      <c r="AN26" s="145"/>
      <c r="AO26" s="145"/>
      <c r="AP26" s="145"/>
      <c r="AQ26" s="145"/>
      <c r="AR26" s="145"/>
      <c r="AS26" s="145"/>
      <c r="AT26" s="145"/>
      <c r="AU26" s="145"/>
      <c r="AV26" s="145"/>
      <c r="AW26" s="145"/>
      <c r="AX26" s="145"/>
      <c r="AY26" s="145"/>
      <c r="AZ26" s="145"/>
      <c r="BA26" s="145"/>
      <c r="BB26" s="145"/>
      <c r="BC26" s="145"/>
      <c r="BD26" s="145"/>
      <c r="BE26" s="145"/>
      <c r="BF26" s="145"/>
      <c r="BG26" s="145"/>
      <c r="BH26" s="145"/>
    </row>
    <row r="27" spans="1:60" outlineLevel="1" x14ac:dyDescent="0.2">
      <c r="A27" s="173">
        <v>16</v>
      </c>
      <c r="B27" s="174" t="s">
        <v>175</v>
      </c>
      <c r="C27" s="181" t="s">
        <v>176</v>
      </c>
      <c r="D27" s="175" t="s">
        <v>140</v>
      </c>
      <c r="E27" s="176">
        <v>65</v>
      </c>
      <c r="F27" s="177"/>
      <c r="G27" s="178">
        <f t="shared" si="0"/>
        <v>0</v>
      </c>
      <c r="H27" s="157"/>
      <c r="I27" s="156">
        <f t="shared" si="1"/>
        <v>0</v>
      </c>
      <c r="J27" s="157"/>
      <c r="K27" s="156">
        <f t="shared" si="2"/>
        <v>0</v>
      </c>
      <c r="L27" s="156">
        <v>21</v>
      </c>
      <c r="M27" s="156">
        <f t="shared" si="3"/>
        <v>0</v>
      </c>
      <c r="N27" s="155">
        <v>0</v>
      </c>
      <c r="O27" s="155">
        <f t="shared" si="4"/>
        <v>0</v>
      </c>
      <c r="P27" s="155">
        <v>0</v>
      </c>
      <c r="Q27" s="155">
        <f t="shared" si="5"/>
        <v>0</v>
      </c>
      <c r="R27" s="156"/>
      <c r="S27" s="156" t="s">
        <v>141</v>
      </c>
      <c r="T27" s="156" t="s">
        <v>134</v>
      </c>
      <c r="U27" s="156">
        <v>2.9000000000000001E-2</v>
      </c>
      <c r="V27" s="156">
        <f t="shared" si="6"/>
        <v>1.89</v>
      </c>
      <c r="W27" s="156"/>
      <c r="X27" s="156" t="s">
        <v>135</v>
      </c>
      <c r="Y27" s="156" t="s">
        <v>136</v>
      </c>
      <c r="Z27" s="145"/>
      <c r="AA27" s="145"/>
      <c r="AB27" s="145"/>
      <c r="AC27" s="145"/>
      <c r="AD27" s="145"/>
      <c r="AE27" s="145"/>
      <c r="AF27" s="145"/>
      <c r="AG27" s="145" t="s">
        <v>137</v>
      </c>
      <c r="AH27" s="145"/>
      <c r="AI27" s="145"/>
      <c r="AJ27" s="145"/>
      <c r="AK27" s="145"/>
      <c r="AL27" s="145"/>
      <c r="AM27" s="145"/>
      <c r="AN27" s="145"/>
      <c r="AO27" s="145"/>
      <c r="AP27" s="145"/>
      <c r="AQ27" s="145"/>
      <c r="AR27" s="145"/>
      <c r="AS27" s="145"/>
      <c r="AT27" s="145"/>
      <c r="AU27" s="145"/>
      <c r="AV27" s="145"/>
      <c r="AW27" s="145"/>
      <c r="AX27" s="145"/>
      <c r="AY27" s="145"/>
      <c r="AZ27" s="145"/>
      <c r="BA27" s="145"/>
      <c r="BB27" s="145"/>
      <c r="BC27" s="145"/>
      <c r="BD27" s="145"/>
      <c r="BE27" s="145"/>
      <c r="BF27" s="145"/>
      <c r="BG27" s="145"/>
      <c r="BH27" s="145"/>
    </row>
    <row r="28" spans="1:60" outlineLevel="1" x14ac:dyDescent="0.2">
      <c r="A28" s="173">
        <v>17</v>
      </c>
      <c r="B28" s="174" t="s">
        <v>177</v>
      </c>
      <c r="C28" s="181" t="s">
        <v>178</v>
      </c>
      <c r="D28" s="175" t="s">
        <v>140</v>
      </c>
      <c r="E28" s="176">
        <v>145</v>
      </c>
      <c r="F28" s="177"/>
      <c r="G28" s="178">
        <f t="shared" si="0"/>
        <v>0</v>
      </c>
      <c r="H28" s="157"/>
      <c r="I28" s="156">
        <f t="shared" si="1"/>
        <v>0</v>
      </c>
      <c r="J28" s="157"/>
      <c r="K28" s="156">
        <f t="shared" si="2"/>
        <v>0</v>
      </c>
      <c r="L28" s="156">
        <v>21</v>
      </c>
      <c r="M28" s="156">
        <f t="shared" si="3"/>
        <v>0</v>
      </c>
      <c r="N28" s="155">
        <v>0</v>
      </c>
      <c r="O28" s="155">
        <f t="shared" si="4"/>
        <v>0</v>
      </c>
      <c r="P28" s="155">
        <v>0</v>
      </c>
      <c r="Q28" s="155">
        <f t="shared" si="5"/>
        <v>0</v>
      </c>
      <c r="R28" s="156"/>
      <c r="S28" s="156" t="s">
        <v>141</v>
      </c>
      <c r="T28" s="156" t="s">
        <v>134</v>
      </c>
      <c r="U28" s="156">
        <v>3.1E-2</v>
      </c>
      <c r="V28" s="156">
        <f t="shared" si="6"/>
        <v>4.5</v>
      </c>
      <c r="W28" s="156"/>
      <c r="X28" s="156" t="s">
        <v>135</v>
      </c>
      <c r="Y28" s="156" t="s">
        <v>136</v>
      </c>
      <c r="Z28" s="145"/>
      <c r="AA28" s="145"/>
      <c r="AB28" s="145"/>
      <c r="AC28" s="145"/>
      <c r="AD28" s="145"/>
      <c r="AE28" s="145"/>
      <c r="AF28" s="145"/>
      <c r="AG28" s="145" t="s">
        <v>137</v>
      </c>
      <c r="AH28" s="145"/>
      <c r="AI28" s="145"/>
      <c r="AJ28" s="145"/>
      <c r="AK28" s="145"/>
      <c r="AL28" s="145"/>
      <c r="AM28" s="145"/>
      <c r="AN28" s="145"/>
      <c r="AO28" s="145"/>
      <c r="AP28" s="145"/>
      <c r="AQ28" s="145"/>
      <c r="AR28" s="145"/>
      <c r="AS28" s="145"/>
      <c r="AT28" s="145"/>
      <c r="AU28" s="145"/>
      <c r="AV28" s="145"/>
      <c r="AW28" s="145"/>
      <c r="AX28" s="145"/>
      <c r="AY28" s="145"/>
      <c r="AZ28" s="145"/>
      <c r="BA28" s="145"/>
      <c r="BB28" s="145"/>
      <c r="BC28" s="145"/>
      <c r="BD28" s="145"/>
      <c r="BE28" s="145"/>
      <c r="BF28" s="145"/>
      <c r="BG28" s="145"/>
      <c r="BH28" s="145"/>
    </row>
    <row r="29" spans="1:60" ht="22.5" outlineLevel="1" x14ac:dyDescent="0.2">
      <c r="A29" s="173">
        <v>18</v>
      </c>
      <c r="B29" s="174" t="s">
        <v>179</v>
      </c>
      <c r="C29" s="181" t="s">
        <v>180</v>
      </c>
      <c r="D29" s="175" t="s">
        <v>140</v>
      </c>
      <c r="E29" s="176">
        <v>210</v>
      </c>
      <c r="F29" s="177"/>
      <c r="G29" s="178">
        <f t="shared" si="0"/>
        <v>0</v>
      </c>
      <c r="H29" s="157"/>
      <c r="I29" s="156">
        <f t="shared" si="1"/>
        <v>0</v>
      </c>
      <c r="J29" s="157"/>
      <c r="K29" s="156">
        <f t="shared" si="2"/>
        <v>0</v>
      </c>
      <c r="L29" s="156">
        <v>21</v>
      </c>
      <c r="M29" s="156">
        <f t="shared" si="3"/>
        <v>0</v>
      </c>
      <c r="N29" s="155">
        <v>1.0000000000000001E-5</v>
      </c>
      <c r="O29" s="155">
        <f t="shared" si="4"/>
        <v>0</v>
      </c>
      <c r="P29" s="155">
        <v>0</v>
      </c>
      <c r="Q29" s="155">
        <f t="shared" si="5"/>
        <v>0</v>
      </c>
      <c r="R29" s="156"/>
      <c r="S29" s="156" t="s">
        <v>133</v>
      </c>
      <c r="T29" s="156" t="s">
        <v>134</v>
      </c>
      <c r="U29" s="156">
        <v>6.2E-2</v>
      </c>
      <c r="V29" s="156">
        <f t="shared" si="6"/>
        <v>13.02</v>
      </c>
      <c r="W29" s="156"/>
      <c r="X29" s="156" t="s">
        <v>135</v>
      </c>
      <c r="Y29" s="156" t="s">
        <v>136</v>
      </c>
      <c r="Z29" s="145"/>
      <c r="AA29" s="145"/>
      <c r="AB29" s="145"/>
      <c r="AC29" s="145"/>
      <c r="AD29" s="145"/>
      <c r="AE29" s="145"/>
      <c r="AF29" s="145"/>
      <c r="AG29" s="145" t="s">
        <v>137</v>
      </c>
      <c r="AH29" s="145"/>
      <c r="AI29" s="145"/>
      <c r="AJ29" s="145"/>
      <c r="AK29" s="145"/>
      <c r="AL29" s="145"/>
      <c r="AM29" s="145"/>
      <c r="AN29" s="145"/>
      <c r="AO29" s="145"/>
      <c r="AP29" s="145"/>
      <c r="AQ29" s="145"/>
      <c r="AR29" s="145"/>
      <c r="AS29" s="145"/>
      <c r="AT29" s="145"/>
      <c r="AU29" s="145"/>
      <c r="AV29" s="145"/>
      <c r="AW29" s="145"/>
      <c r="AX29" s="145"/>
      <c r="AY29" s="145"/>
      <c r="AZ29" s="145"/>
      <c r="BA29" s="145"/>
      <c r="BB29" s="145"/>
      <c r="BC29" s="145"/>
      <c r="BD29" s="145"/>
      <c r="BE29" s="145"/>
      <c r="BF29" s="145"/>
      <c r="BG29" s="145"/>
      <c r="BH29" s="145"/>
    </row>
    <row r="30" spans="1:60" outlineLevel="1" x14ac:dyDescent="0.2">
      <c r="A30" s="173">
        <v>19</v>
      </c>
      <c r="B30" s="174" t="s">
        <v>181</v>
      </c>
      <c r="C30" s="181" t="s">
        <v>182</v>
      </c>
      <c r="D30" s="175" t="s">
        <v>158</v>
      </c>
      <c r="E30" s="176">
        <v>24</v>
      </c>
      <c r="F30" s="177"/>
      <c r="G30" s="178">
        <f t="shared" si="0"/>
        <v>0</v>
      </c>
      <c r="H30" s="157"/>
      <c r="I30" s="156">
        <f t="shared" si="1"/>
        <v>0</v>
      </c>
      <c r="J30" s="157"/>
      <c r="K30" s="156">
        <f t="shared" si="2"/>
        <v>0</v>
      </c>
      <c r="L30" s="156">
        <v>21</v>
      </c>
      <c r="M30" s="156">
        <f t="shared" si="3"/>
        <v>0</v>
      </c>
      <c r="N30" s="155">
        <v>0</v>
      </c>
      <c r="O30" s="155">
        <f t="shared" si="4"/>
        <v>0</v>
      </c>
      <c r="P30" s="155">
        <v>0</v>
      </c>
      <c r="Q30" s="155">
        <f t="shared" si="5"/>
        <v>0</v>
      </c>
      <c r="R30" s="156"/>
      <c r="S30" s="156" t="s">
        <v>141</v>
      </c>
      <c r="T30" s="156" t="s">
        <v>134</v>
      </c>
      <c r="U30" s="156">
        <v>0.05</v>
      </c>
      <c r="V30" s="156">
        <f t="shared" si="6"/>
        <v>1.2</v>
      </c>
      <c r="W30" s="156"/>
      <c r="X30" s="156" t="s">
        <v>135</v>
      </c>
      <c r="Y30" s="156" t="s">
        <v>136</v>
      </c>
      <c r="Z30" s="145"/>
      <c r="AA30" s="145"/>
      <c r="AB30" s="145"/>
      <c r="AC30" s="145"/>
      <c r="AD30" s="145"/>
      <c r="AE30" s="145"/>
      <c r="AF30" s="145"/>
      <c r="AG30" s="145" t="s">
        <v>137</v>
      </c>
      <c r="AH30" s="145"/>
      <c r="AI30" s="145"/>
      <c r="AJ30" s="145"/>
      <c r="AK30" s="145"/>
      <c r="AL30" s="145"/>
      <c r="AM30" s="145"/>
      <c r="AN30" s="145"/>
      <c r="AO30" s="145"/>
      <c r="AP30" s="145"/>
      <c r="AQ30" s="145"/>
      <c r="AR30" s="145"/>
      <c r="AS30" s="145"/>
      <c r="AT30" s="145"/>
      <c r="AU30" s="145"/>
      <c r="AV30" s="145"/>
      <c r="AW30" s="145"/>
      <c r="AX30" s="145"/>
      <c r="AY30" s="145"/>
      <c r="AZ30" s="145"/>
      <c r="BA30" s="145"/>
      <c r="BB30" s="145"/>
      <c r="BC30" s="145"/>
      <c r="BD30" s="145"/>
      <c r="BE30" s="145"/>
      <c r="BF30" s="145"/>
      <c r="BG30" s="145"/>
      <c r="BH30" s="145"/>
    </row>
    <row r="31" spans="1:60" ht="22.5" outlineLevel="1" x14ac:dyDescent="0.2">
      <c r="A31" s="173">
        <v>20</v>
      </c>
      <c r="B31" s="174" t="s">
        <v>183</v>
      </c>
      <c r="C31" s="181" t="s">
        <v>184</v>
      </c>
      <c r="D31" s="175" t="s">
        <v>140</v>
      </c>
      <c r="E31" s="176">
        <v>123</v>
      </c>
      <c r="F31" s="177"/>
      <c r="G31" s="178">
        <f t="shared" si="0"/>
        <v>0</v>
      </c>
      <c r="H31" s="157"/>
      <c r="I31" s="156">
        <f t="shared" si="1"/>
        <v>0</v>
      </c>
      <c r="J31" s="157"/>
      <c r="K31" s="156">
        <f t="shared" si="2"/>
        <v>0</v>
      </c>
      <c r="L31" s="156">
        <v>21</v>
      </c>
      <c r="M31" s="156">
        <f t="shared" si="3"/>
        <v>0</v>
      </c>
      <c r="N31" s="155">
        <v>0</v>
      </c>
      <c r="O31" s="155">
        <f t="shared" si="4"/>
        <v>0</v>
      </c>
      <c r="P31" s="155">
        <v>0</v>
      </c>
      <c r="Q31" s="155">
        <f t="shared" si="5"/>
        <v>0</v>
      </c>
      <c r="R31" s="156"/>
      <c r="S31" s="156" t="s">
        <v>133</v>
      </c>
      <c r="T31" s="156" t="s">
        <v>134</v>
      </c>
      <c r="U31" s="156">
        <v>0.155</v>
      </c>
      <c r="V31" s="156">
        <f t="shared" si="6"/>
        <v>19.07</v>
      </c>
      <c r="W31" s="156"/>
      <c r="X31" s="156" t="s">
        <v>135</v>
      </c>
      <c r="Y31" s="156" t="s">
        <v>136</v>
      </c>
      <c r="Z31" s="145"/>
      <c r="AA31" s="145"/>
      <c r="AB31" s="145"/>
      <c r="AC31" s="145"/>
      <c r="AD31" s="145"/>
      <c r="AE31" s="145"/>
      <c r="AF31" s="145"/>
      <c r="AG31" s="145" t="s">
        <v>137</v>
      </c>
      <c r="AH31" s="145"/>
      <c r="AI31" s="145"/>
      <c r="AJ31" s="145"/>
      <c r="AK31" s="145"/>
      <c r="AL31" s="145"/>
      <c r="AM31" s="145"/>
      <c r="AN31" s="145"/>
      <c r="AO31" s="145"/>
      <c r="AP31" s="145"/>
      <c r="AQ31" s="145"/>
      <c r="AR31" s="145"/>
      <c r="AS31" s="145"/>
      <c r="AT31" s="145"/>
      <c r="AU31" s="145"/>
      <c r="AV31" s="145"/>
      <c r="AW31" s="145"/>
      <c r="AX31" s="145"/>
      <c r="AY31" s="145"/>
      <c r="AZ31" s="145"/>
      <c r="BA31" s="145"/>
      <c r="BB31" s="145"/>
      <c r="BC31" s="145"/>
      <c r="BD31" s="145"/>
      <c r="BE31" s="145"/>
      <c r="BF31" s="145"/>
      <c r="BG31" s="145"/>
      <c r="BH31" s="145"/>
    </row>
    <row r="32" spans="1:60" ht="22.5" outlineLevel="1" x14ac:dyDescent="0.2">
      <c r="A32" s="173">
        <v>21</v>
      </c>
      <c r="B32" s="174" t="s">
        <v>185</v>
      </c>
      <c r="C32" s="181" t="s">
        <v>186</v>
      </c>
      <c r="D32" s="175" t="s">
        <v>140</v>
      </c>
      <c r="E32" s="176">
        <v>65</v>
      </c>
      <c r="F32" s="177"/>
      <c r="G32" s="178">
        <f t="shared" si="0"/>
        <v>0</v>
      </c>
      <c r="H32" s="157"/>
      <c r="I32" s="156">
        <f t="shared" si="1"/>
        <v>0</v>
      </c>
      <c r="J32" s="157"/>
      <c r="K32" s="156">
        <f t="shared" si="2"/>
        <v>0</v>
      </c>
      <c r="L32" s="156">
        <v>21</v>
      </c>
      <c r="M32" s="156">
        <f t="shared" si="3"/>
        <v>0</v>
      </c>
      <c r="N32" s="155">
        <v>0</v>
      </c>
      <c r="O32" s="155">
        <f t="shared" si="4"/>
        <v>0</v>
      </c>
      <c r="P32" s="155">
        <v>0</v>
      </c>
      <c r="Q32" s="155">
        <f t="shared" si="5"/>
        <v>0</v>
      </c>
      <c r="R32" s="156"/>
      <c r="S32" s="156" t="s">
        <v>133</v>
      </c>
      <c r="T32" s="156" t="s">
        <v>134</v>
      </c>
      <c r="U32" s="156">
        <v>0.114</v>
      </c>
      <c r="V32" s="156">
        <f t="shared" si="6"/>
        <v>7.41</v>
      </c>
      <c r="W32" s="156"/>
      <c r="X32" s="156" t="s">
        <v>135</v>
      </c>
      <c r="Y32" s="156" t="s">
        <v>136</v>
      </c>
      <c r="Z32" s="145"/>
      <c r="AA32" s="145"/>
      <c r="AB32" s="145"/>
      <c r="AC32" s="145"/>
      <c r="AD32" s="145"/>
      <c r="AE32" s="145"/>
      <c r="AF32" s="145"/>
      <c r="AG32" s="145" t="s">
        <v>137</v>
      </c>
      <c r="AH32" s="145"/>
      <c r="AI32" s="145"/>
      <c r="AJ32" s="145"/>
      <c r="AK32" s="145"/>
      <c r="AL32" s="145"/>
      <c r="AM32" s="145"/>
      <c r="AN32" s="145"/>
      <c r="AO32" s="145"/>
      <c r="AP32" s="145"/>
      <c r="AQ32" s="145"/>
      <c r="AR32" s="145"/>
      <c r="AS32" s="145"/>
      <c r="AT32" s="145"/>
      <c r="AU32" s="145"/>
      <c r="AV32" s="145"/>
      <c r="AW32" s="145"/>
      <c r="AX32" s="145"/>
      <c r="AY32" s="145"/>
      <c r="AZ32" s="145"/>
      <c r="BA32" s="145"/>
      <c r="BB32" s="145"/>
      <c r="BC32" s="145"/>
      <c r="BD32" s="145"/>
      <c r="BE32" s="145"/>
      <c r="BF32" s="145"/>
      <c r="BG32" s="145"/>
      <c r="BH32" s="145"/>
    </row>
    <row r="33" spans="1:60" ht="33.75" outlineLevel="1" x14ac:dyDescent="0.2">
      <c r="A33" s="173">
        <v>22</v>
      </c>
      <c r="B33" s="174" t="s">
        <v>187</v>
      </c>
      <c r="C33" s="181" t="s">
        <v>188</v>
      </c>
      <c r="D33" s="175" t="s">
        <v>140</v>
      </c>
      <c r="E33" s="176">
        <v>22</v>
      </c>
      <c r="F33" s="177"/>
      <c r="G33" s="178">
        <f t="shared" si="0"/>
        <v>0</v>
      </c>
      <c r="H33" s="157"/>
      <c r="I33" s="156">
        <f t="shared" si="1"/>
        <v>0</v>
      </c>
      <c r="J33" s="157"/>
      <c r="K33" s="156">
        <f t="shared" si="2"/>
        <v>0</v>
      </c>
      <c r="L33" s="156">
        <v>21</v>
      </c>
      <c r="M33" s="156">
        <f t="shared" si="3"/>
        <v>0</v>
      </c>
      <c r="N33" s="155">
        <v>0</v>
      </c>
      <c r="O33" s="155">
        <f t="shared" si="4"/>
        <v>0</v>
      </c>
      <c r="P33" s="155">
        <v>0</v>
      </c>
      <c r="Q33" s="155">
        <f t="shared" si="5"/>
        <v>0</v>
      </c>
      <c r="R33" s="156"/>
      <c r="S33" s="156" t="s">
        <v>133</v>
      </c>
      <c r="T33" s="156" t="s">
        <v>134</v>
      </c>
      <c r="U33" s="156">
        <v>8.2000000000000003E-2</v>
      </c>
      <c r="V33" s="156">
        <f t="shared" si="6"/>
        <v>1.8</v>
      </c>
      <c r="W33" s="156"/>
      <c r="X33" s="156" t="s">
        <v>135</v>
      </c>
      <c r="Y33" s="156" t="s">
        <v>136</v>
      </c>
      <c r="Z33" s="145"/>
      <c r="AA33" s="145"/>
      <c r="AB33" s="145"/>
      <c r="AC33" s="145"/>
      <c r="AD33" s="145"/>
      <c r="AE33" s="145"/>
      <c r="AF33" s="145"/>
      <c r="AG33" s="145" t="s">
        <v>137</v>
      </c>
      <c r="AH33" s="145"/>
      <c r="AI33" s="145"/>
      <c r="AJ33" s="145"/>
      <c r="AK33" s="145"/>
      <c r="AL33" s="145"/>
      <c r="AM33" s="145"/>
      <c r="AN33" s="145"/>
      <c r="AO33" s="145"/>
      <c r="AP33" s="145"/>
      <c r="AQ33" s="145"/>
      <c r="AR33" s="145"/>
      <c r="AS33" s="145"/>
      <c r="AT33" s="145"/>
      <c r="AU33" s="145"/>
      <c r="AV33" s="145"/>
      <c r="AW33" s="145"/>
      <c r="AX33" s="145"/>
      <c r="AY33" s="145"/>
      <c r="AZ33" s="145"/>
      <c r="BA33" s="145"/>
      <c r="BB33" s="145"/>
      <c r="BC33" s="145"/>
      <c r="BD33" s="145"/>
      <c r="BE33" s="145"/>
      <c r="BF33" s="145"/>
      <c r="BG33" s="145"/>
      <c r="BH33" s="145"/>
    </row>
    <row r="34" spans="1:60" outlineLevel="1" x14ac:dyDescent="0.2">
      <c r="A34" s="167">
        <v>23</v>
      </c>
      <c r="B34" s="168" t="s">
        <v>189</v>
      </c>
      <c r="C34" s="182" t="s">
        <v>190</v>
      </c>
      <c r="D34" s="169" t="s">
        <v>191</v>
      </c>
      <c r="E34" s="170">
        <v>0.77</v>
      </c>
      <c r="F34" s="171"/>
      <c r="G34" s="172">
        <f t="shared" si="0"/>
        <v>0</v>
      </c>
      <c r="H34" s="157"/>
      <c r="I34" s="156">
        <f t="shared" si="1"/>
        <v>0</v>
      </c>
      <c r="J34" s="157"/>
      <c r="K34" s="156">
        <f t="shared" si="2"/>
        <v>0</v>
      </c>
      <c r="L34" s="156">
        <v>21</v>
      </c>
      <c r="M34" s="156">
        <f t="shared" si="3"/>
        <v>0</v>
      </c>
      <c r="N34" s="155">
        <v>0</v>
      </c>
      <c r="O34" s="155">
        <f t="shared" si="4"/>
        <v>0</v>
      </c>
      <c r="P34" s="155">
        <v>0</v>
      </c>
      <c r="Q34" s="155">
        <f t="shared" si="5"/>
        <v>0</v>
      </c>
      <c r="R34" s="156"/>
      <c r="S34" s="156" t="s">
        <v>141</v>
      </c>
      <c r="T34" s="156" t="s">
        <v>134</v>
      </c>
      <c r="U34" s="156">
        <v>3.379</v>
      </c>
      <c r="V34" s="156">
        <f t="shared" si="6"/>
        <v>2.6</v>
      </c>
      <c r="W34" s="156"/>
      <c r="X34" s="156" t="s">
        <v>135</v>
      </c>
      <c r="Y34" s="156" t="s">
        <v>136</v>
      </c>
      <c r="Z34" s="145"/>
      <c r="AA34" s="145"/>
      <c r="AB34" s="145"/>
      <c r="AC34" s="145"/>
      <c r="AD34" s="145"/>
      <c r="AE34" s="145"/>
      <c r="AF34" s="145"/>
      <c r="AG34" s="145" t="s">
        <v>137</v>
      </c>
      <c r="AH34" s="145"/>
      <c r="AI34" s="145"/>
      <c r="AJ34" s="145"/>
      <c r="AK34" s="145"/>
      <c r="AL34" s="145"/>
      <c r="AM34" s="145"/>
      <c r="AN34" s="145"/>
      <c r="AO34" s="145"/>
      <c r="AP34" s="145"/>
      <c r="AQ34" s="145"/>
      <c r="AR34" s="145"/>
      <c r="AS34" s="145"/>
      <c r="AT34" s="145"/>
      <c r="AU34" s="145"/>
      <c r="AV34" s="145"/>
      <c r="AW34" s="145"/>
      <c r="AX34" s="145"/>
      <c r="AY34" s="145"/>
      <c r="AZ34" s="145"/>
      <c r="BA34" s="145"/>
      <c r="BB34" s="145"/>
      <c r="BC34" s="145"/>
      <c r="BD34" s="145"/>
      <c r="BE34" s="145"/>
      <c r="BF34" s="145"/>
      <c r="BG34" s="145"/>
      <c r="BH34" s="145"/>
    </row>
    <row r="35" spans="1:60" outlineLevel="1" x14ac:dyDescent="0.2">
      <c r="A35" s="152">
        <v>24</v>
      </c>
      <c r="B35" s="153" t="s">
        <v>192</v>
      </c>
      <c r="C35" s="183" t="s">
        <v>193</v>
      </c>
      <c r="D35" s="154" t="s">
        <v>0</v>
      </c>
      <c r="E35" s="179"/>
      <c r="F35" s="157"/>
      <c r="G35" s="156">
        <f t="shared" si="0"/>
        <v>0</v>
      </c>
      <c r="H35" s="157"/>
      <c r="I35" s="156">
        <f t="shared" si="1"/>
        <v>0</v>
      </c>
      <c r="J35" s="157"/>
      <c r="K35" s="156">
        <f t="shared" si="2"/>
        <v>0</v>
      </c>
      <c r="L35" s="156">
        <v>21</v>
      </c>
      <c r="M35" s="156">
        <f t="shared" si="3"/>
        <v>0</v>
      </c>
      <c r="N35" s="155">
        <v>0</v>
      </c>
      <c r="O35" s="155">
        <f t="shared" si="4"/>
        <v>0</v>
      </c>
      <c r="P35" s="155">
        <v>0</v>
      </c>
      <c r="Q35" s="155">
        <f t="shared" si="5"/>
        <v>0</v>
      </c>
      <c r="R35" s="156"/>
      <c r="S35" s="156" t="s">
        <v>141</v>
      </c>
      <c r="T35" s="156" t="s">
        <v>134</v>
      </c>
      <c r="U35" s="156">
        <v>1.33</v>
      </c>
      <c r="V35" s="156">
        <f t="shared" si="6"/>
        <v>0</v>
      </c>
      <c r="W35" s="156"/>
      <c r="X35" s="156" t="s">
        <v>194</v>
      </c>
      <c r="Y35" s="156" t="s">
        <v>136</v>
      </c>
      <c r="Z35" s="145"/>
      <c r="AA35" s="145"/>
      <c r="AB35" s="145"/>
      <c r="AC35" s="145"/>
      <c r="AD35" s="145"/>
      <c r="AE35" s="145"/>
      <c r="AF35" s="145"/>
      <c r="AG35" s="145" t="s">
        <v>195</v>
      </c>
      <c r="AH35" s="145"/>
      <c r="AI35" s="145"/>
      <c r="AJ35" s="145"/>
      <c r="AK35" s="145"/>
      <c r="AL35" s="145"/>
      <c r="AM35" s="145"/>
      <c r="AN35" s="145"/>
      <c r="AO35" s="145"/>
      <c r="AP35" s="145"/>
      <c r="AQ35" s="145"/>
      <c r="AR35" s="145"/>
      <c r="AS35" s="145"/>
      <c r="AT35" s="145"/>
      <c r="AU35" s="145"/>
      <c r="AV35" s="145"/>
      <c r="AW35" s="145"/>
      <c r="AX35" s="145"/>
      <c r="AY35" s="145"/>
      <c r="AZ35" s="145"/>
      <c r="BA35" s="145"/>
      <c r="BB35" s="145"/>
      <c r="BC35" s="145"/>
      <c r="BD35" s="145"/>
      <c r="BE35" s="145"/>
      <c r="BF35" s="145"/>
      <c r="BG35" s="145"/>
      <c r="BH35" s="145"/>
    </row>
    <row r="36" spans="1:60" outlineLevel="1" x14ac:dyDescent="0.2">
      <c r="A36" s="173">
        <v>25</v>
      </c>
      <c r="B36" s="174" t="s">
        <v>196</v>
      </c>
      <c r="C36" s="181" t="s">
        <v>197</v>
      </c>
      <c r="D36" s="175" t="s">
        <v>158</v>
      </c>
      <c r="E36" s="176">
        <v>48</v>
      </c>
      <c r="F36" s="177"/>
      <c r="G36" s="178">
        <f t="shared" si="0"/>
        <v>0</v>
      </c>
      <c r="H36" s="157"/>
      <c r="I36" s="156">
        <f t="shared" si="1"/>
        <v>0</v>
      </c>
      <c r="J36" s="157"/>
      <c r="K36" s="156">
        <f t="shared" si="2"/>
        <v>0</v>
      </c>
      <c r="L36" s="156">
        <v>21</v>
      </c>
      <c r="M36" s="156">
        <f t="shared" si="3"/>
        <v>0</v>
      </c>
      <c r="N36" s="155">
        <v>0</v>
      </c>
      <c r="O36" s="155">
        <f t="shared" si="4"/>
        <v>0</v>
      </c>
      <c r="P36" s="155">
        <v>0</v>
      </c>
      <c r="Q36" s="155">
        <f t="shared" si="5"/>
        <v>0</v>
      </c>
      <c r="R36" s="156"/>
      <c r="S36" s="156" t="s">
        <v>133</v>
      </c>
      <c r="T36" s="156" t="s">
        <v>134</v>
      </c>
      <c r="U36" s="156">
        <v>0.42499999999999999</v>
      </c>
      <c r="V36" s="156">
        <f t="shared" si="6"/>
        <v>20.399999999999999</v>
      </c>
      <c r="W36" s="156"/>
      <c r="X36" s="156" t="s">
        <v>135</v>
      </c>
      <c r="Y36" s="156" t="s">
        <v>136</v>
      </c>
      <c r="Z36" s="145"/>
      <c r="AA36" s="145"/>
      <c r="AB36" s="145"/>
      <c r="AC36" s="145"/>
      <c r="AD36" s="145"/>
      <c r="AE36" s="145"/>
      <c r="AF36" s="145"/>
      <c r="AG36" s="145" t="s">
        <v>137</v>
      </c>
      <c r="AH36" s="145"/>
      <c r="AI36" s="145"/>
      <c r="AJ36" s="145"/>
      <c r="AK36" s="145"/>
      <c r="AL36" s="145"/>
      <c r="AM36" s="145"/>
      <c r="AN36" s="145"/>
      <c r="AO36" s="145"/>
      <c r="AP36" s="145"/>
      <c r="AQ36" s="145"/>
      <c r="AR36" s="145"/>
      <c r="AS36" s="145"/>
      <c r="AT36" s="145"/>
      <c r="AU36" s="145"/>
      <c r="AV36" s="145"/>
      <c r="AW36" s="145"/>
      <c r="AX36" s="145"/>
      <c r="AY36" s="145"/>
      <c r="AZ36" s="145"/>
      <c r="BA36" s="145"/>
      <c r="BB36" s="145"/>
      <c r="BC36" s="145"/>
      <c r="BD36" s="145"/>
      <c r="BE36" s="145"/>
      <c r="BF36" s="145"/>
      <c r="BG36" s="145"/>
      <c r="BH36" s="145"/>
    </row>
    <row r="37" spans="1:60" x14ac:dyDescent="0.2">
      <c r="A37" s="160" t="s">
        <v>128</v>
      </c>
      <c r="B37" s="161" t="s">
        <v>83</v>
      </c>
      <c r="C37" s="180" t="s">
        <v>84</v>
      </c>
      <c r="D37" s="162"/>
      <c r="E37" s="163"/>
      <c r="F37" s="164"/>
      <c r="G37" s="165">
        <f>SUMIF(AG38:AG38,"&lt;&gt;NOR",G38:G38)</f>
        <v>0</v>
      </c>
      <c r="H37" s="159"/>
      <c r="I37" s="159">
        <f>SUM(I38:I38)</f>
        <v>0</v>
      </c>
      <c r="J37" s="159"/>
      <c r="K37" s="159">
        <f>SUM(K38:K38)</f>
        <v>0</v>
      </c>
      <c r="L37" s="159"/>
      <c r="M37" s="159">
        <f>SUM(M38:M38)</f>
        <v>0</v>
      </c>
      <c r="N37" s="158"/>
      <c r="O37" s="158">
        <f>SUM(O38:O38)</f>
        <v>0.01</v>
      </c>
      <c r="P37" s="158"/>
      <c r="Q37" s="158">
        <f>SUM(Q38:Q38)</f>
        <v>0</v>
      </c>
      <c r="R37" s="159"/>
      <c r="S37" s="159"/>
      <c r="T37" s="159"/>
      <c r="U37" s="159"/>
      <c r="V37" s="159">
        <f>SUM(V38:V38)</f>
        <v>0.6</v>
      </c>
      <c r="W37" s="159"/>
      <c r="X37" s="159"/>
      <c r="Y37" s="159"/>
      <c r="AG37" t="s">
        <v>129</v>
      </c>
    </row>
    <row r="38" spans="1:60" outlineLevel="1" x14ac:dyDescent="0.2">
      <c r="A38" s="173">
        <v>26</v>
      </c>
      <c r="B38" s="174" t="s">
        <v>198</v>
      </c>
      <c r="C38" s="181" t="s">
        <v>199</v>
      </c>
      <c r="D38" s="175" t="s">
        <v>158</v>
      </c>
      <c r="E38" s="176">
        <v>6</v>
      </c>
      <c r="F38" s="177"/>
      <c r="G38" s="178">
        <f>ROUND(E38*F38,2)</f>
        <v>0</v>
      </c>
      <c r="H38" s="157"/>
      <c r="I38" s="156">
        <f>ROUND(E38*H38,2)</f>
        <v>0</v>
      </c>
      <c r="J38" s="157"/>
      <c r="K38" s="156">
        <f>ROUND(E38*J38,2)</f>
        <v>0</v>
      </c>
      <c r="L38" s="156">
        <v>21</v>
      </c>
      <c r="M38" s="156">
        <f>G38*(1+L38/100)</f>
        <v>0</v>
      </c>
      <c r="N38" s="155">
        <v>1.1999999999999999E-3</v>
      </c>
      <c r="O38" s="155">
        <f>ROUND(E38*N38,2)</f>
        <v>0.01</v>
      </c>
      <c r="P38" s="155">
        <v>0</v>
      </c>
      <c r="Q38" s="155">
        <f>ROUND(E38*P38,2)</f>
        <v>0</v>
      </c>
      <c r="R38" s="156"/>
      <c r="S38" s="156" t="s">
        <v>141</v>
      </c>
      <c r="T38" s="156" t="s">
        <v>134</v>
      </c>
      <c r="U38" s="156">
        <v>0.1</v>
      </c>
      <c r="V38" s="156">
        <f>ROUND(E38*U38,2)</f>
        <v>0.6</v>
      </c>
      <c r="W38" s="156"/>
      <c r="X38" s="156" t="s">
        <v>135</v>
      </c>
      <c r="Y38" s="156" t="s">
        <v>136</v>
      </c>
      <c r="Z38" s="145"/>
      <c r="AA38" s="145"/>
      <c r="AB38" s="145"/>
      <c r="AC38" s="145"/>
      <c r="AD38" s="145"/>
      <c r="AE38" s="145"/>
      <c r="AF38" s="145"/>
      <c r="AG38" s="145" t="s">
        <v>137</v>
      </c>
      <c r="AH38" s="145"/>
      <c r="AI38" s="145"/>
      <c r="AJ38" s="145"/>
      <c r="AK38" s="145"/>
      <c r="AL38" s="145"/>
      <c r="AM38" s="145"/>
      <c r="AN38" s="145"/>
      <c r="AO38" s="145"/>
      <c r="AP38" s="145"/>
      <c r="AQ38" s="145"/>
      <c r="AR38" s="145"/>
      <c r="AS38" s="145"/>
      <c r="AT38" s="145"/>
      <c r="AU38" s="145"/>
      <c r="AV38" s="145"/>
      <c r="AW38" s="145"/>
      <c r="AX38" s="145"/>
      <c r="AY38" s="145"/>
      <c r="AZ38" s="145"/>
      <c r="BA38" s="145"/>
      <c r="BB38" s="145"/>
      <c r="BC38" s="145"/>
      <c r="BD38" s="145"/>
      <c r="BE38" s="145"/>
      <c r="BF38" s="145"/>
      <c r="BG38" s="145"/>
      <c r="BH38" s="145"/>
    </row>
    <row r="39" spans="1:60" x14ac:dyDescent="0.2">
      <c r="A39" s="160" t="s">
        <v>128</v>
      </c>
      <c r="B39" s="161" t="s">
        <v>87</v>
      </c>
      <c r="C39" s="180" t="s">
        <v>88</v>
      </c>
      <c r="D39" s="162"/>
      <c r="E39" s="163"/>
      <c r="F39" s="164"/>
      <c r="G39" s="165">
        <f>SUMIF(AG40:AG41,"&lt;&gt;NOR",G40:G41)</f>
        <v>0</v>
      </c>
      <c r="H39" s="159"/>
      <c r="I39" s="159">
        <f>SUM(I40:I41)</f>
        <v>0</v>
      </c>
      <c r="J39" s="159"/>
      <c r="K39" s="159">
        <f>SUM(K40:K41)</f>
        <v>0</v>
      </c>
      <c r="L39" s="159"/>
      <c r="M39" s="159">
        <f>SUM(M40:M41)</f>
        <v>0</v>
      </c>
      <c r="N39" s="158"/>
      <c r="O39" s="158">
        <f>SUM(O40:O41)</f>
        <v>0.01</v>
      </c>
      <c r="P39" s="158"/>
      <c r="Q39" s="158">
        <f>SUM(Q40:Q41)</f>
        <v>0</v>
      </c>
      <c r="R39" s="159"/>
      <c r="S39" s="159"/>
      <c r="T39" s="159"/>
      <c r="U39" s="159"/>
      <c r="V39" s="159">
        <f>SUM(V40:V41)</f>
        <v>63.9</v>
      </c>
      <c r="W39" s="159"/>
      <c r="X39" s="159"/>
      <c r="Y39" s="159"/>
      <c r="AG39" t="s">
        <v>129</v>
      </c>
    </row>
    <row r="40" spans="1:60" ht="22.5" outlineLevel="1" x14ac:dyDescent="0.2">
      <c r="A40" s="173">
        <v>27</v>
      </c>
      <c r="B40" s="174" t="s">
        <v>200</v>
      </c>
      <c r="C40" s="181" t="s">
        <v>201</v>
      </c>
      <c r="D40" s="175" t="s">
        <v>202</v>
      </c>
      <c r="E40" s="176">
        <v>150</v>
      </c>
      <c r="F40" s="177"/>
      <c r="G40" s="178">
        <f>ROUND(E40*F40,2)</f>
        <v>0</v>
      </c>
      <c r="H40" s="157"/>
      <c r="I40" s="156">
        <f>ROUND(E40*H40,2)</f>
        <v>0</v>
      </c>
      <c r="J40" s="157"/>
      <c r="K40" s="156">
        <f>ROUND(E40*J40,2)</f>
        <v>0</v>
      </c>
      <c r="L40" s="156">
        <v>21</v>
      </c>
      <c r="M40" s="156">
        <f>G40*(1+L40/100)</f>
        <v>0</v>
      </c>
      <c r="N40" s="155">
        <v>6.0000000000000002E-5</v>
      </c>
      <c r="O40" s="155">
        <f>ROUND(E40*N40,2)</f>
        <v>0.01</v>
      </c>
      <c r="P40" s="155">
        <v>0</v>
      </c>
      <c r="Q40" s="155">
        <f>ROUND(E40*P40,2)</f>
        <v>0</v>
      </c>
      <c r="R40" s="156"/>
      <c r="S40" s="156" t="s">
        <v>133</v>
      </c>
      <c r="T40" s="156" t="s">
        <v>203</v>
      </c>
      <c r="U40" s="156">
        <v>0.42599999999999999</v>
      </c>
      <c r="V40" s="156">
        <f>ROUND(E40*U40,2)</f>
        <v>63.9</v>
      </c>
      <c r="W40" s="156"/>
      <c r="X40" s="156" t="s">
        <v>135</v>
      </c>
      <c r="Y40" s="156" t="s">
        <v>136</v>
      </c>
      <c r="Z40" s="145"/>
      <c r="AA40" s="145"/>
      <c r="AB40" s="145"/>
      <c r="AC40" s="145"/>
      <c r="AD40" s="145"/>
      <c r="AE40" s="145"/>
      <c r="AF40" s="145"/>
      <c r="AG40" s="145" t="s">
        <v>148</v>
      </c>
      <c r="AH40" s="145"/>
      <c r="AI40" s="145"/>
      <c r="AJ40" s="145"/>
      <c r="AK40" s="145"/>
      <c r="AL40" s="145"/>
      <c r="AM40" s="145"/>
      <c r="AN40" s="145"/>
      <c r="AO40" s="145"/>
      <c r="AP40" s="145"/>
      <c r="AQ40" s="145"/>
      <c r="AR40" s="145"/>
      <c r="AS40" s="145"/>
      <c r="AT40" s="145"/>
      <c r="AU40" s="145"/>
      <c r="AV40" s="145"/>
      <c r="AW40" s="145"/>
      <c r="AX40" s="145"/>
      <c r="AY40" s="145"/>
      <c r="AZ40" s="145"/>
      <c r="BA40" s="145"/>
      <c r="BB40" s="145"/>
      <c r="BC40" s="145"/>
      <c r="BD40" s="145"/>
      <c r="BE40" s="145"/>
      <c r="BF40" s="145"/>
      <c r="BG40" s="145"/>
      <c r="BH40" s="145"/>
    </row>
    <row r="41" spans="1:60" outlineLevel="1" x14ac:dyDescent="0.2">
      <c r="A41" s="173">
        <v>28</v>
      </c>
      <c r="B41" s="174" t="s">
        <v>204</v>
      </c>
      <c r="C41" s="181" t="s">
        <v>205</v>
      </c>
      <c r="D41" s="175" t="s">
        <v>206</v>
      </c>
      <c r="E41" s="176">
        <v>1</v>
      </c>
      <c r="F41" s="177"/>
      <c r="G41" s="178">
        <f>ROUND(E41*F41,2)</f>
        <v>0</v>
      </c>
      <c r="H41" s="157"/>
      <c r="I41" s="156">
        <f>ROUND(E41*H41,2)</f>
        <v>0</v>
      </c>
      <c r="J41" s="157"/>
      <c r="K41" s="156">
        <f>ROUND(E41*J41,2)</f>
        <v>0</v>
      </c>
      <c r="L41" s="156">
        <v>21</v>
      </c>
      <c r="M41" s="156">
        <f>G41*(1+L41/100)</f>
        <v>0</v>
      </c>
      <c r="N41" s="155">
        <v>0</v>
      </c>
      <c r="O41" s="155">
        <f>ROUND(E41*N41,2)</f>
        <v>0</v>
      </c>
      <c r="P41" s="155">
        <v>0</v>
      </c>
      <c r="Q41" s="155">
        <f>ROUND(E41*P41,2)</f>
        <v>0</v>
      </c>
      <c r="R41" s="156"/>
      <c r="S41" s="156" t="s">
        <v>141</v>
      </c>
      <c r="T41" s="156" t="s">
        <v>134</v>
      </c>
      <c r="U41" s="156">
        <v>0</v>
      </c>
      <c r="V41" s="156">
        <f>ROUND(E41*U41,2)</f>
        <v>0</v>
      </c>
      <c r="W41" s="156"/>
      <c r="X41" s="156" t="s">
        <v>135</v>
      </c>
      <c r="Y41" s="156" t="s">
        <v>136</v>
      </c>
      <c r="Z41" s="145"/>
      <c r="AA41" s="145"/>
      <c r="AB41" s="145"/>
      <c r="AC41" s="145"/>
      <c r="AD41" s="145"/>
      <c r="AE41" s="145"/>
      <c r="AF41" s="145"/>
      <c r="AG41" s="145" t="s">
        <v>148</v>
      </c>
      <c r="AH41" s="145"/>
      <c r="AI41" s="145"/>
      <c r="AJ41" s="145"/>
      <c r="AK41" s="145"/>
      <c r="AL41" s="145"/>
      <c r="AM41" s="145"/>
      <c r="AN41" s="145"/>
      <c r="AO41" s="145"/>
      <c r="AP41" s="145"/>
      <c r="AQ41" s="145"/>
      <c r="AR41" s="145"/>
      <c r="AS41" s="145"/>
      <c r="AT41" s="145"/>
      <c r="AU41" s="145"/>
      <c r="AV41" s="145"/>
      <c r="AW41" s="145"/>
      <c r="AX41" s="145"/>
      <c r="AY41" s="145"/>
      <c r="AZ41" s="145"/>
      <c r="BA41" s="145"/>
      <c r="BB41" s="145"/>
      <c r="BC41" s="145"/>
      <c r="BD41" s="145"/>
      <c r="BE41" s="145"/>
      <c r="BF41" s="145"/>
      <c r="BG41" s="145"/>
      <c r="BH41" s="145"/>
    </row>
    <row r="42" spans="1:60" x14ac:dyDescent="0.2">
      <c r="A42" s="160" t="s">
        <v>128</v>
      </c>
      <c r="B42" s="161" t="s">
        <v>83</v>
      </c>
      <c r="C42" s="180" t="s">
        <v>84</v>
      </c>
      <c r="D42" s="162"/>
      <c r="E42" s="163"/>
      <c r="F42" s="164"/>
      <c r="G42" s="165">
        <f>SUMIF(AG43:AG44,"&lt;&gt;NOR",G43:G44)</f>
        <v>0</v>
      </c>
      <c r="H42" s="159"/>
      <c r="I42" s="159">
        <f>SUM(I43:I44)</f>
        <v>0</v>
      </c>
      <c r="J42" s="159"/>
      <c r="K42" s="159">
        <f>SUM(K43:K44)</f>
        <v>0</v>
      </c>
      <c r="L42" s="159"/>
      <c r="M42" s="159">
        <f>SUM(M43:M44)</f>
        <v>0</v>
      </c>
      <c r="N42" s="158"/>
      <c r="O42" s="158">
        <f>SUM(O43:O44)</f>
        <v>0.02</v>
      </c>
      <c r="P42" s="158"/>
      <c r="Q42" s="158">
        <f>SUM(Q43:Q44)</f>
        <v>0</v>
      </c>
      <c r="R42" s="159"/>
      <c r="S42" s="159"/>
      <c r="T42" s="159"/>
      <c r="U42" s="159"/>
      <c r="V42" s="159">
        <f>SUM(V43:V44)</f>
        <v>1.32</v>
      </c>
      <c r="W42" s="159"/>
      <c r="X42" s="159"/>
      <c r="Y42" s="159"/>
      <c r="AG42" t="s">
        <v>129</v>
      </c>
    </row>
    <row r="43" spans="1:60" outlineLevel="1" x14ac:dyDescent="0.2">
      <c r="A43" s="173">
        <v>29</v>
      </c>
      <c r="B43" s="174" t="s">
        <v>207</v>
      </c>
      <c r="C43" s="181" t="s">
        <v>208</v>
      </c>
      <c r="D43" s="175" t="s">
        <v>158</v>
      </c>
      <c r="E43" s="176">
        <v>11</v>
      </c>
      <c r="F43" s="177"/>
      <c r="G43" s="178">
        <f>ROUND(E43*F43,2)</f>
        <v>0</v>
      </c>
      <c r="H43" s="157"/>
      <c r="I43" s="156">
        <f>ROUND(E43*H43,2)</f>
        <v>0</v>
      </c>
      <c r="J43" s="157"/>
      <c r="K43" s="156">
        <f>ROUND(E43*J43,2)</f>
        <v>0</v>
      </c>
      <c r="L43" s="156">
        <v>21</v>
      </c>
      <c r="M43" s="156">
        <f>G43*(1+L43/100)</f>
        <v>0</v>
      </c>
      <c r="N43" s="155">
        <v>1.4E-3</v>
      </c>
      <c r="O43" s="155">
        <f>ROUND(E43*N43,2)</f>
        <v>0.02</v>
      </c>
      <c r="P43" s="155">
        <v>0</v>
      </c>
      <c r="Q43" s="155">
        <f>ROUND(E43*P43,2)</f>
        <v>0</v>
      </c>
      <c r="R43" s="156"/>
      <c r="S43" s="156" t="s">
        <v>141</v>
      </c>
      <c r="T43" s="156" t="s">
        <v>134</v>
      </c>
      <c r="U43" s="156">
        <v>0.12</v>
      </c>
      <c r="V43" s="156">
        <f>ROUND(E43*U43,2)</f>
        <v>1.32</v>
      </c>
      <c r="W43" s="156"/>
      <c r="X43" s="156" t="s">
        <v>135</v>
      </c>
      <c r="Y43" s="156" t="s">
        <v>136</v>
      </c>
      <c r="Z43" s="145"/>
      <c r="AA43" s="145"/>
      <c r="AB43" s="145"/>
      <c r="AC43" s="145"/>
      <c r="AD43" s="145"/>
      <c r="AE43" s="145"/>
      <c r="AF43" s="145"/>
      <c r="AG43" s="145" t="s">
        <v>137</v>
      </c>
      <c r="AH43" s="145"/>
      <c r="AI43" s="145"/>
      <c r="AJ43" s="145"/>
      <c r="AK43" s="145"/>
      <c r="AL43" s="145"/>
      <c r="AM43" s="145"/>
      <c r="AN43" s="145"/>
      <c r="AO43" s="145"/>
      <c r="AP43" s="145"/>
      <c r="AQ43" s="145"/>
      <c r="AR43" s="145"/>
      <c r="AS43" s="145"/>
      <c r="AT43" s="145"/>
      <c r="AU43" s="145"/>
      <c r="AV43" s="145"/>
      <c r="AW43" s="145"/>
      <c r="AX43" s="145"/>
      <c r="AY43" s="145"/>
      <c r="AZ43" s="145"/>
      <c r="BA43" s="145"/>
      <c r="BB43" s="145"/>
      <c r="BC43" s="145"/>
      <c r="BD43" s="145"/>
      <c r="BE43" s="145"/>
      <c r="BF43" s="145"/>
      <c r="BG43" s="145"/>
      <c r="BH43" s="145"/>
    </row>
    <row r="44" spans="1:60" outlineLevel="1" x14ac:dyDescent="0.2">
      <c r="A44" s="173">
        <v>30</v>
      </c>
      <c r="B44" s="174" t="s">
        <v>149</v>
      </c>
      <c r="C44" s="181" t="s">
        <v>392</v>
      </c>
      <c r="D44" s="175" t="s">
        <v>151</v>
      </c>
      <c r="E44" s="176">
        <v>2</v>
      </c>
      <c r="F44" s="177"/>
      <c r="G44" s="178">
        <f>ROUND(E44*F44,2)</f>
        <v>0</v>
      </c>
      <c r="H44" s="157"/>
      <c r="I44" s="156">
        <f>ROUND(E44*H44,2)</f>
        <v>0</v>
      </c>
      <c r="J44" s="157"/>
      <c r="K44" s="156">
        <f>ROUND(E44*J44,2)</f>
        <v>0</v>
      </c>
      <c r="L44" s="156">
        <v>21</v>
      </c>
      <c r="M44" s="156">
        <f>G44*(1+L44/100)</f>
        <v>0</v>
      </c>
      <c r="N44" s="155">
        <v>0</v>
      </c>
      <c r="O44" s="155">
        <f>ROUND(E44*N44,2)</f>
        <v>0</v>
      </c>
      <c r="P44" s="155">
        <v>0</v>
      </c>
      <c r="Q44" s="155">
        <f>ROUND(E44*P44,2)</f>
        <v>0</v>
      </c>
      <c r="R44" s="156"/>
      <c r="S44" s="156" t="s">
        <v>141</v>
      </c>
      <c r="T44" s="156" t="s">
        <v>134</v>
      </c>
      <c r="U44" s="156">
        <v>0</v>
      </c>
      <c r="V44" s="156">
        <f>ROUND(E44*U44,2)</f>
        <v>0</v>
      </c>
      <c r="W44" s="156"/>
      <c r="X44" s="156" t="s">
        <v>135</v>
      </c>
      <c r="Y44" s="156" t="s">
        <v>136</v>
      </c>
      <c r="Z44" s="145"/>
      <c r="AA44" s="145"/>
      <c r="AB44" s="145"/>
      <c r="AC44" s="145"/>
      <c r="AD44" s="145"/>
      <c r="AE44" s="145"/>
      <c r="AF44" s="145"/>
      <c r="AG44" s="145" t="s">
        <v>137</v>
      </c>
      <c r="AH44" s="145"/>
      <c r="AI44" s="145"/>
      <c r="AJ44" s="145"/>
      <c r="AK44" s="145"/>
      <c r="AL44" s="145"/>
      <c r="AM44" s="145"/>
      <c r="AN44" s="145"/>
      <c r="AO44" s="145"/>
      <c r="AP44" s="145"/>
      <c r="AQ44" s="145"/>
      <c r="AR44" s="145"/>
      <c r="AS44" s="145"/>
      <c r="AT44" s="145"/>
      <c r="AU44" s="145"/>
      <c r="AV44" s="145"/>
      <c r="AW44" s="145"/>
      <c r="AX44" s="145"/>
      <c r="AY44" s="145"/>
      <c r="AZ44" s="145"/>
      <c r="BA44" s="145"/>
      <c r="BB44" s="145"/>
      <c r="BC44" s="145"/>
      <c r="BD44" s="145"/>
      <c r="BE44" s="145"/>
      <c r="BF44" s="145"/>
      <c r="BG44" s="145"/>
      <c r="BH44" s="145"/>
    </row>
    <row r="45" spans="1:60" x14ac:dyDescent="0.2">
      <c r="A45" s="160" t="s">
        <v>128</v>
      </c>
      <c r="B45" s="161" t="s">
        <v>79</v>
      </c>
      <c r="C45" s="180" t="s">
        <v>80</v>
      </c>
      <c r="D45" s="162"/>
      <c r="E45" s="163"/>
      <c r="F45" s="164"/>
      <c r="G45" s="165">
        <f>SUMIF(AG46:AG46,"&lt;&gt;NOR",G46:G46)</f>
        <v>0</v>
      </c>
      <c r="H45" s="159"/>
      <c r="I45" s="159">
        <f>SUM(I46:I46)</f>
        <v>0</v>
      </c>
      <c r="J45" s="159"/>
      <c r="K45" s="159">
        <f>SUM(K46:K46)</f>
        <v>0</v>
      </c>
      <c r="L45" s="159"/>
      <c r="M45" s="159">
        <f>SUM(M46:M46)</f>
        <v>0</v>
      </c>
      <c r="N45" s="158"/>
      <c r="O45" s="158">
        <f>SUM(O46:O46)</f>
        <v>0</v>
      </c>
      <c r="P45" s="158"/>
      <c r="Q45" s="158">
        <f>SUM(Q46:Q46)</f>
        <v>0</v>
      </c>
      <c r="R45" s="159"/>
      <c r="S45" s="159"/>
      <c r="T45" s="159"/>
      <c r="U45" s="159"/>
      <c r="V45" s="159">
        <f>SUM(V46:V46)</f>
        <v>2.04</v>
      </c>
      <c r="W45" s="159"/>
      <c r="X45" s="159"/>
      <c r="Y45" s="159"/>
      <c r="AG45" t="s">
        <v>129</v>
      </c>
    </row>
    <row r="46" spans="1:60" ht="22.5" outlineLevel="1" x14ac:dyDescent="0.2">
      <c r="A46" s="167">
        <v>31</v>
      </c>
      <c r="B46" s="168" t="s">
        <v>209</v>
      </c>
      <c r="C46" s="182" t="s">
        <v>210</v>
      </c>
      <c r="D46" s="169" t="s">
        <v>158</v>
      </c>
      <c r="E46" s="170">
        <v>12</v>
      </c>
      <c r="F46" s="171"/>
      <c r="G46" s="172">
        <f>ROUND(E46*F46,2)</f>
        <v>0</v>
      </c>
      <c r="H46" s="157"/>
      <c r="I46" s="156">
        <f>ROUND(E46*H46,2)</f>
        <v>0</v>
      </c>
      <c r="J46" s="157"/>
      <c r="K46" s="156">
        <f>ROUND(E46*J46,2)</f>
        <v>0</v>
      </c>
      <c r="L46" s="156">
        <v>21</v>
      </c>
      <c r="M46" s="156">
        <f>G46*(1+L46/100)</f>
        <v>0</v>
      </c>
      <c r="N46" s="155">
        <v>1.3999999999999999E-4</v>
      </c>
      <c r="O46" s="155">
        <f>ROUND(E46*N46,2)</f>
        <v>0</v>
      </c>
      <c r="P46" s="155">
        <v>0</v>
      </c>
      <c r="Q46" s="155">
        <f>ROUND(E46*P46,2)</f>
        <v>0</v>
      </c>
      <c r="R46" s="156"/>
      <c r="S46" s="156" t="s">
        <v>141</v>
      </c>
      <c r="T46" s="156" t="s">
        <v>134</v>
      </c>
      <c r="U46" s="156">
        <v>0.17</v>
      </c>
      <c r="V46" s="156">
        <f>ROUND(E46*U46,2)</f>
        <v>2.04</v>
      </c>
      <c r="W46" s="156"/>
      <c r="X46" s="156" t="s">
        <v>135</v>
      </c>
      <c r="Y46" s="156" t="s">
        <v>136</v>
      </c>
      <c r="Z46" s="145"/>
      <c r="AA46" s="145"/>
      <c r="AB46" s="145"/>
      <c r="AC46" s="145"/>
      <c r="AD46" s="145"/>
      <c r="AE46" s="145"/>
      <c r="AF46" s="145"/>
      <c r="AG46" s="145" t="s">
        <v>137</v>
      </c>
      <c r="AH46" s="145"/>
      <c r="AI46" s="145"/>
      <c r="AJ46" s="145"/>
      <c r="AK46" s="145"/>
      <c r="AL46" s="145"/>
      <c r="AM46" s="145"/>
      <c r="AN46" s="145"/>
      <c r="AO46" s="145"/>
      <c r="AP46" s="145"/>
      <c r="AQ46" s="145"/>
      <c r="AR46" s="145"/>
      <c r="AS46" s="145"/>
      <c r="AT46" s="145"/>
      <c r="AU46" s="145"/>
      <c r="AV46" s="145"/>
      <c r="AW46" s="145"/>
      <c r="AX46" s="145"/>
      <c r="AY46" s="145"/>
      <c r="AZ46" s="145"/>
      <c r="BA46" s="145"/>
      <c r="BB46" s="145"/>
      <c r="BC46" s="145"/>
      <c r="BD46" s="145"/>
      <c r="BE46" s="145"/>
      <c r="BF46" s="145"/>
      <c r="BG46" s="145"/>
      <c r="BH46" s="145"/>
    </row>
    <row r="47" spans="1:60" x14ac:dyDescent="0.2">
      <c r="A47" s="3"/>
      <c r="B47" s="4"/>
      <c r="C47" s="184"/>
      <c r="D47" s="6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AE47">
        <v>12</v>
      </c>
      <c r="AF47">
        <v>21</v>
      </c>
      <c r="AG47" t="s">
        <v>114</v>
      </c>
    </row>
    <row r="48" spans="1:60" x14ac:dyDescent="0.2">
      <c r="A48" s="148"/>
      <c r="B48" s="149" t="s">
        <v>31</v>
      </c>
      <c r="C48" s="185"/>
      <c r="D48" s="150"/>
      <c r="E48" s="151"/>
      <c r="F48" s="151"/>
      <c r="G48" s="166">
        <f>G8+G10+G13+G15+G37+G39+G42+G45</f>
        <v>0</v>
      </c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AE48">
        <f>SUMIF(L7:L46,AE47,G7:G46)</f>
        <v>0</v>
      </c>
      <c r="AF48">
        <f>SUMIF(L7:L46,AF47,G7:G46)</f>
        <v>0</v>
      </c>
      <c r="AG48" t="s">
        <v>211</v>
      </c>
    </row>
    <row r="49" spans="1:33" x14ac:dyDescent="0.2">
      <c r="A49" s="3"/>
      <c r="B49" s="4"/>
      <c r="C49" s="184"/>
      <c r="D49" s="6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</row>
    <row r="50" spans="1:33" x14ac:dyDescent="0.2">
      <c r="A50" s="3"/>
      <c r="B50" s="4"/>
      <c r="C50" s="184"/>
      <c r="D50" s="6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</row>
    <row r="51" spans="1:33" x14ac:dyDescent="0.2">
      <c r="A51" s="249" t="s">
        <v>212</v>
      </c>
      <c r="B51" s="249"/>
      <c r="C51" s="250"/>
      <c r="D51" s="6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</row>
    <row r="52" spans="1:33" x14ac:dyDescent="0.2">
      <c r="A52" s="251"/>
      <c r="B52" s="252"/>
      <c r="C52" s="253"/>
      <c r="D52" s="252"/>
      <c r="E52" s="252"/>
      <c r="F52" s="252"/>
      <c r="G52" s="254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AG52" t="s">
        <v>213</v>
      </c>
    </row>
    <row r="53" spans="1:33" x14ac:dyDescent="0.2">
      <c r="A53" s="255"/>
      <c r="B53" s="256"/>
      <c r="C53" s="257"/>
      <c r="D53" s="256"/>
      <c r="E53" s="256"/>
      <c r="F53" s="256"/>
      <c r="G53" s="258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</row>
    <row r="54" spans="1:33" x14ac:dyDescent="0.2">
      <c r="A54" s="255"/>
      <c r="B54" s="256"/>
      <c r="C54" s="257"/>
      <c r="D54" s="256"/>
      <c r="E54" s="256"/>
      <c r="F54" s="256"/>
      <c r="G54" s="258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</row>
    <row r="55" spans="1:33" x14ac:dyDescent="0.2">
      <c r="A55" s="255"/>
      <c r="B55" s="256"/>
      <c r="C55" s="257"/>
      <c r="D55" s="256"/>
      <c r="E55" s="256"/>
      <c r="F55" s="256"/>
      <c r="G55" s="258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</row>
    <row r="56" spans="1:33" x14ac:dyDescent="0.2">
      <c r="A56" s="259"/>
      <c r="B56" s="260"/>
      <c r="C56" s="261"/>
      <c r="D56" s="260"/>
      <c r="E56" s="260"/>
      <c r="F56" s="260"/>
      <c r="G56" s="262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</row>
    <row r="57" spans="1:33" x14ac:dyDescent="0.2">
      <c r="A57" s="3"/>
      <c r="B57" s="4"/>
      <c r="C57" s="184"/>
      <c r="D57" s="6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</row>
    <row r="58" spans="1:33" x14ac:dyDescent="0.2">
      <c r="C58" s="186"/>
      <c r="D58" s="10"/>
      <c r="AG58" t="s">
        <v>214</v>
      </c>
    </row>
    <row r="59" spans="1:33" x14ac:dyDescent="0.2">
      <c r="D59" s="10"/>
    </row>
    <row r="60" spans="1:33" x14ac:dyDescent="0.2">
      <c r="D60" s="10"/>
    </row>
    <row r="61" spans="1:33" x14ac:dyDescent="0.2">
      <c r="D61" s="10"/>
    </row>
    <row r="62" spans="1:33" x14ac:dyDescent="0.2">
      <c r="D62" s="10"/>
    </row>
    <row r="63" spans="1:33" x14ac:dyDescent="0.2">
      <c r="D63" s="10"/>
    </row>
    <row r="64" spans="1:33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52:G56"/>
    <mergeCell ref="A1:G1"/>
    <mergeCell ref="C2:G2"/>
    <mergeCell ref="C3:G3"/>
    <mergeCell ref="C4:G4"/>
    <mergeCell ref="A51:C51"/>
  </mergeCells>
  <pageMargins left="0.59055118110236204" right="0.196850393700787" top="0.78740157499999996" bottom="0.78740157499999996" header="0.3" footer="0.3"/>
  <pageSetup paperSize="9" orientation="portrait" horizontalDpi="4294967294" verticalDpi="0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5CB0F5-C66B-4BFC-8F87-7E8DCB1C724D}">
  <sheetPr>
    <outlinePr summaryBelow="0"/>
  </sheetPr>
  <dimension ref="A1:BH5000"/>
  <sheetViews>
    <sheetView workbookViewId="0">
      <pane ySplit="7" topLeftCell="A8" activePane="bottomLeft" state="frozen"/>
      <selection pane="bottomLeft" activeCell="C2" sqref="C2:G2"/>
    </sheetView>
  </sheetViews>
  <sheetFormatPr defaultRowHeight="12.75" outlineLevelRow="1" x14ac:dyDescent="0.2"/>
  <cols>
    <col min="1" max="1" width="3.42578125" customWidth="1"/>
    <col min="2" max="2" width="12.5703125" style="119" customWidth="1"/>
    <col min="3" max="3" width="38.28515625" style="119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42" t="s">
        <v>7</v>
      </c>
      <c r="B1" s="242"/>
      <c r="C1" s="242"/>
      <c r="D1" s="242"/>
      <c r="E1" s="242"/>
      <c r="F1" s="242"/>
      <c r="G1" s="242"/>
      <c r="AG1" t="s">
        <v>102</v>
      </c>
    </row>
    <row r="2" spans="1:60" ht="24.95" customHeight="1" x14ac:dyDescent="0.2">
      <c r="A2" s="50" t="s">
        <v>8</v>
      </c>
      <c r="B2" s="49"/>
      <c r="C2" s="243"/>
      <c r="D2" s="244"/>
      <c r="E2" s="244"/>
      <c r="F2" s="244"/>
      <c r="G2" s="245"/>
      <c r="AG2" t="s">
        <v>103</v>
      </c>
    </row>
    <row r="3" spans="1:60" ht="24.95" customHeight="1" x14ac:dyDescent="0.2">
      <c r="A3" s="50" t="s">
        <v>9</v>
      </c>
      <c r="B3" s="49" t="s">
        <v>44</v>
      </c>
      <c r="C3" s="243" t="s">
        <v>45</v>
      </c>
      <c r="D3" s="244"/>
      <c r="E3" s="244"/>
      <c r="F3" s="244"/>
      <c r="G3" s="245"/>
      <c r="AC3" s="119" t="s">
        <v>103</v>
      </c>
      <c r="AG3" t="s">
        <v>104</v>
      </c>
    </row>
    <row r="4" spans="1:60" ht="24.95" customHeight="1" x14ac:dyDescent="0.2">
      <c r="A4" s="138" t="s">
        <v>10</v>
      </c>
      <c r="B4" s="139" t="s">
        <v>48</v>
      </c>
      <c r="C4" s="246" t="s">
        <v>49</v>
      </c>
      <c r="D4" s="247"/>
      <c r="E4" s="247"/>
      <c r="F4" s="247"/>
      <c r="G4" s="248"/>
      <c r="AG4" t="s">
        <v>105</v>
      </c>
    </row>
    <row r="5" spans="1:60" x14ac:dyDescent="0.2">
      <c r="D5" s="10"/>
    </row>
    <row r="6" spans="1:60" ht="38.25" x14ac:dyDescent="0.2">
      <c r="A6" s="141" t="s">
        <v>106</v>
      </c>
      <c r="B6" s="143" t="s">
        <v>107</v>
      </c>
      <c r="C6" s="143" t="s">
        <v>108</v>
      </c>
      <c r="D6" s="142" t="s">
        <v>109</v>
      </c>
      <c r="E6" s="141" t="s">
        <v>110</v>
      </c>
      <c r="F6" s="140" t="s">
        <v>111</v>
      </c>
      <c r="G6" s="141" t="s">
        <v>31</v>
      </c>
      <c r="H6" s="144" t="s">
        <v>32</v>
      </c>
      <c r="I6" s="144" t="s">
        <v>112</v>
      </c>
      <c r="J6" s="144" t="s">
        <v>33</v>
      </c>
      <c r="K6" s="144" t="s">
        <v>113</v>
      </c>
      <c r="L6" s="144" t="s">
        <v>114</v>
      </c>
      <c r="M6" s="144" t="s">
        <v>115</v>
      </c>
      <c r="N6" s="144" t="s">
        <v>116</v>
      </c>
      <c r="O6" s="144" t="s">
        <v>117</v>
      </c>
      <c r="P6" s="144" t="s">
        <v>118</v>
      </c>
      <c r="Q6" s="144" t="s">
        <v>119</v>
      </c>
      <c r="R6" s="144" t="s">
        <v>120</v>
      </c>
      <c r="S6" s="144" t="s">
        <v>121</v>
      </c>
      <c r="T6" s="144" t="s">
        <v>122</v>
      </c>
      <c r="U6" s="144" t="s">
        <v>123</v>
      </c>
      <c r="V6" s="144" t="s">
        <v>124</v>
      </c>
      <c r="W6" s="144" t="s">
        <v>125</v>
      </c>
      <c r="X6" s="144" t="s">
        <v>126</v>
      </c>
      <c r="Y6" s="144" t="s">
        <v>127</v>
      </c>
    </row>
    <row r="7" spans="1:60" hidden="1" x14ac:dyDescent="0.2">
      <c r="A7" s="3"/>
      <c r="B7" s="4"/>
      <c r="C7" s="4"/>
      <c r="D7" s="6"/>
      <c r="E7" s="146"/>
      <c r="F7" s="147"/>
      <c r="G7" s="147"/>
      <c r="H7" s="147"/>
      <c r="I7" s="147"/>
      <c r="J7" s="147"/>
      <c r="K7" s="147"/>
      <c r="L7" s="147"/>
      <c r="M7" s="147"/>
      <c r="N7" s="146"/>
      <c r="O7" s="146"/>
      <c r="P7" s="146"/>
      <c r="Q7" s="146"/>
      <c r="R7" s="147"/>
      <c r="S7" s="147"/>
      <c r="T7" s="147"/>
      <c r="U7" s="147"/>
      <c r="V7" s="147"/>
      <c r="W7" s="147"/>
      <c r="X7" s="147"/>
      <c r="Y7" s="147"/>
    </row>
    <row r="8" spans="1:60" x14ac:dyDescent="0.2">
      <c r="A8" s="160" t="s">
        <v>128</v>
      </c>
      <c r="B8" s="161" t="s">
        <v>71</v>
      </c>
      <c r="C8" s="180" t="s">
        <v>72</v>
      </c>
      <c r="D8" s="162"/>
      <c r="E8" s="163"/>
      <c r="F8" s="164"/>
      <c r="G8" s="165">
        <f>SUMIF(AG9:AG9,"&lt;&gt;NOR",G9:G9)</f>
        <v>0</v>
      </c>
      <c r="H8" s="159"/>
      <c r="I8" s="159">
        <f>SUM(I9:I9)</f>
        <v>0</v>
      </c>
      <c r="J8" s="159"/>
      <c r="K8" s="159">
        <f>SUM(K9:K9)</f>
        <v>0</v>
      </c>
      <c r="L8" s="159"/>
      <c r="M8" s="159">
        <f>SUM(M9:M9)</f>
        <v>0</v>
      </c>
      <c r="N8" s="158"/>
      <c r="O8" s="158">
        <f>SUM(O9:O9)</f>
        <v>0</v>
      </c>
      <c r="P8" s="158"/>
      <c r="Q8" s="158">
        <f>SUM(Q9:Q9)</f>
        <v>0</v>
      </c>
      <c r="R8" s="159"/>
      <c r="S8" s="159"/>
      <c r="T8" s="159"/>
      <c r="U8" s="159"/>
      <c r="V8" s="159">
        <f>SUM(V9:V9)</f>
        <v>0.98</v>
      </c>
      <c r="W8" s="159"/>
      <c r="X8" s="159"/>
      <c r="Y8" s="159"/>
      <c r="AG8" t="s">
        <v>129</v>
      </c>
    </row>
    <row r="9" spans="1:60" outlineLevel="1" x14ac:dyDescent="0.2">
      <c r="A9" s="173">
        <v>1</v>
      </c>
      <c r="B9" s="174" t="s">
        <v>215</v>
      </c>
      <c r="C9" s="181" t="s">
        <v>216</v>
      </c>
      <c r="D9" s="175" t="s">
        <v>191</v>
      </c>
      <c r="E9" s="176">
        <v>2</v>
      </c>
      <c r="F9" s="177"/>
      <c r="G9" s="178">
        <f>ROUND(E9*F9,2)</f>
        <v>0</v>
      </c>
      <c r="H9" s="157"/>
      <c r="I9" s="156">
        <f>ROUND(E9*H9,2)</f>
        <v>0</v>
      </c>
      <c r="J9" s="157"/>
      <c r="K9" s="156">
        <f>ROUND(E9*J9,2)</f>
        <v>0</v>
      </c>
      <c r="L9" s="156">
        <v>21</v>
      </c>
      <c r="M9" s="156">
        <f>G9*(1+L9/100)</f>
        <v>0</v>
      </c>
      <c r="N9" s="155">
        <v>0</v>
      </c>
      <c r="O9" s="155">
        <f>ROUND(E9*N9,2)</f>
        <v>0</v>
      </c>
      <c r="P9" s="155">
        <v>0</v>
      </c>
      <c r="Q9" s="155">
        <f>ROUND(E9*P9,2)</f>
        <v>0</v>
      </c>
      <c r="R9" s="156"/>
      <c r="S9" s="156" t="s">
        <v>133</v>
      </c>
      <c r="T9" s="156" t="s">
        <v>134</v>
      </c>
      <c r="U9" s="156">
        <v>0.49</v>
      </c>
      <c r="V9" s="156">
        <f>ROUND(E9*U9,2)</f>
        <v>0.98</v>
      </c>
      <c r="W9" s="156"/>
      <c r="X9" s="156" t="s">
        <v>135</v>
      </c>
      <c r="Y9" s="156" t="s">
        <v>136</v>
      </c>
      <c r="Z9" s="145"/>
      <c r="AA9" s="145"/>
      <c r="AB9" s="145"/>
      <c r="AC9" s="145"/>
      <c r="AD9" s="145"/>
      <c r="AE9" s="145"/>
      <c r="AF9" s="145"/>
      <c r="AG9" s="145" t="s">
        <v>137</v>
      </c>
      <c r="AH9" s="145"/>
      <c r="AI9" s="145"/>
      <c r="AJ9" s="145"/>
      <c r="AK9" s="145"/>
      <c r="AL9" s="145"/>
      <c r="AM9" s="145"/>
      <c r="AN9" s="145"/>
      <c r="AO9" s="145"/>
      <c r="AP9" s="145"/>
      <c r="AQ9" s="145"/>
      <c r="AR9" s="145"/>
      <c r="AS9" s="145"/>
      <c r="AT9" s="145"/>
      <c r="AU9" s="145"/>
      <c r="AV9" s="145"/>
      <c r="AW9" s="145"/>
      <c r="AX9" s="145"/>
      <c r="AY9" s="145"/>
      <c r="AZ9" s="145"/>
      <c r="BA9" s="145"/>
      <c r="BB9" s="145"/>
      <c r="BC9" s="145"/>
      <c r="BD9" s="145"/>
      <c r="BE9" s="145"/>
      <c r="BF9" s="145"/>
      <c r="BG9" s="145"/>
      <c r="BH9" s="145"/>
    </row>
    <row r="10" spans="1:60" x14ac:dyDescent="0.2">
      <c r="A10" s="160" t="s">
        <v>128</v>
      </c>
      <c r="B10" s="161" t="s">
        <v>87</v>
      </c>
      <c r="C10" s="180" t="s">
        <v>88</v>
      </c>
      <c r="D10" s="162"/>
      <c r="E10" s="163"/>
      <c r="F10" s="164"/>
      <c r="G10" s="165">
        <f>SUMIF(AG11:AG13,"&lt;&gt;NOR",G11:G13)</f>
        <v>0</v>
      </c>
      <c r="H10" s="159"/>
      <c r="I10" s="159">
        <f>SUM(I11:I13)</f>
        <v>0</v>
      </c>
      <c r="J10" s="159"/>
      <c r="K10" s="159">
        <f>SUM(K11:K13)</f>
        <v>0</v>
      </c>
      <c r="L10" s="159"/>
      <c r="M10" s="159">
        <f>SUM(M11:M13)</f>
        <v>0</v>
      </c>
      <c r="N10" s="158"/>
      <c r="O10" s="158">
        <f>SUM(O11:O13)</f>
        <v>0.02</v>
      </c>
      <c r="P10" s="158"/>
      <c r="Q10" s="158">
        <f>SUM(Q11:Q13)</f>
        <v>0</v>
      </c>
      <c r="R10" s="159"/>
      <c r="S10" s="159"/>
      <c r="T10" s="159"/>
      <c r="U10" s="159"/>
      <c r="V10" s="159">
        <f>SUM(V11:V13)</f>
        <v>82.95</v>
      </c>
      <c r="W10" s="159"/>
      <c r="X10" s="159"/>
      <c r="Y10" s="159"/>
      <c r="AG10" t="s">
        <v>129</v>
      </c>
    </row>
    <row r="11" spans="1:60" ht="22.5" outlineLevel="1" x14ac:dyDescent="0.2">
      <c r="A11" s="173">
        <v>2</v>
      </c>
      <c r="B11" s="174" t="s">
        <v>144</v>
      </c>
      <c r="C11" s="181" t="s">
        <v>145</v>
      </c>
      <c r="D11" s="175" t="s">
        <v>146</v>
      </c>
      <c r="E11" s="176">
        <v>35</v>
      </c>
      <c r="F11" s="177"/>
      <c r="G11" s="178">
        <f>ROUND(E11*F11,2)</f>
        <v>0</v>
      </c>
      <c r="H11" s="157"/>
      <c r="I11" s="156">
        <f>ROUND(E11*H11,2)</f>
        <v>0</v>
      </c>
      <c r="J11" s="157"/>
      <c r="K11" s="156">
        <f>ROUND(E11*J11,2)</f>
        <v>0</v>
      </c>
      <c r="L11" s="156">
        <v>21</v>
      </c>
      <c r="M11" s="156">
        <f>G11*(1+L11/100)</f>
        <v>0</v>
      </c>
      <c r="N11" s="155">
        <v>3.6999999999999999E-4</v>
      </c>
      <c r="O11" s="155">
        <f>ROUND(E11*N11,2)</f>
        <v>0.01</v>
      </c>
      <c r="P11" s="155">
        <v>0</v>
      </c>
      <c r="Q11" s="155">
        <f>ROUND(E11*P11,2)</f>
        <v>0</v>
      </c>
      <c r="R11" s="156"/>
      <c r="S11" s="156" t="s">
        <v>133</v>
      </c>
      <c r="T11" s="156" t="s">
        <v>147</v>
      </c>
      <c r="U11" s="156">
        <v>0.24</v>
      </c>
      <c r="V11" s="156">
        <f>ROUND(E11*U11,2)</f>
        <v>8.4</v>
      </c>
      <c r="W11" s="156"/>
      <c r="X11" s="156" t="s">
        <v>135</v>
      </c>
      <c r="Y11" s="156" t="s">
        <v>136</v>
      </c>
      <c r="Z11" s="145"/>
      <c r="AA11" s="145"/>
      <c r="AB11" s="145"/>
      <c r="AC11" s="145"/>
      <c r="AD11" s="145"/>
      <c r="AE11" s="145"/>
      <c r="AF11" s="145"/>
      <c r="AG11" s="145" t="s">
        <v>148</v>
      </c>
      <c r="AH11" s="145"/>
      <c r="AI11" s="145"/>
      <c r="AJ11" s="145"/>
      <c r="AK11" s="145"/>
      <c r="AL11" s="145"/>
      <c r="AM11" s="145"/>
      <c r="AN11" s="145"/>
      <c r="AO11" s="145"/>
      <c r="AP11" s="145"/>
      <c r="AQ11" s="145"/>
      <c r="AR11" s="145"/>
      <c r="AS11" s="145"/>
      <c r="AT11" s="145"/>
      <c r="AU11" s="145"/>
      <c r="AV11" s="145"/>
      <c r="AW11" s="145"/>
      <c r="AX11" s="145"/>
      <c r="AY11" s="145"/>
      <c r="AZ11" s="145"/>
      <c r="BA11" s="145"/>
      <c r="BB11" s="145"/>
      <c r="BC11" s="145"/>
      <c r="BD11" s="145"/>
      <c r="BE11" s="145"/>
      <c r="BF11" s="145"/>
      <c r="BG11" s="145"/>
      <c r="BH11" s="145"/>
    </row>
    <row r="12" spans="1:60" ht="22.5" outlineLevel="1" x14ac:dyDescent="0.2">
      <c r="A12" s="173">
        <v>3</v>
      </c>
      <c r="B12" s="174" t="s">
        <v>200</v>
      </c>
      <c r="C12" s="181" t="s">
        <v>201</v>
      </c>
      <c r="D12" s="175" t="s">
        <v>202</v>
      </c>
      <c r="E12" s="176">
        <v>175</v>
      </c>
      <c r="F12" s="177"/>
      <c r="G12" s="178">
        <f>ROUND(E12*F12,2)</f>
        <v>0</v>
      </c>
      <c r="H12" s="157"/>
      <c r="I12" s="156">
        <f>ROUND(E12*H12,2)</f>
        <v>0</v>
      </c>
      <c r="J12" s="157"/>
      <c r="K12" s="156">
        <f>ROUND(E12*J12,2)</f>
        <v>0</v>
      </c>
      <c r="L12" s="156">
        <v>21</v>
      </c>
      <c r="M12" s="156">
        <f>G12*(1+L12/100)</f>
        <v>0</v>
      </c>
      <c r="N12" s="155">
        <v>6.0000000000000002E-5</v>
      </c>
      <c r="O12" s="155">
        <f>ROUND(E12*N12,2)</f>
        <v>0.01</v>
      </c>
      <c r="P12" s="155">
        <v>0</v>
      </c>
      <c r="Q12" s="155">
        <f>ROUND(E12*P12,2)</f>
        <v>0</v>
      </c>
      <c r="R12" s="156"/>
      <c r="S12" s="156" t="s">
        <v>133</v>
      </c>
      <c r="T12" s="156" t="s">
        <v>217</v>
      </c>
      <c r="U12" s="156">
        <v>0.42599999999999999</v>
      </c>
      <c r="V12" s="156">
        <f>ROUND(E12*U12,2)</f>
        <v>74.55</v>
      </c>
      <c r="W12" s="156"/>
      <c r="X12" s="156" t="s">
        <v>135</v>
      </c>
      <c r="Y12" s="156" t="s">
        <v>136</v>
      </c>
      <c r="Z12" s="145"/>
      <c r="AA12" s="145"/>
      <c r="AB12" s="145"/>
      <c r="AC12" s="145"/>
      <c r="AD12" s="145"/>
      <c r="AE12" s="145"/>
      <c r="AF12" s="145"/>
      <c r="AG12" s="145" t="s">
        <v>148</v>
      </c>
      <c r="AH12" s="145"/>
      <c r="AI12" s="145"/>
      <c r="AJ12" s="145"/>
      <c r="AK12" s="145"/>
      <c r="AL12" s="145"/>
      <c r="AM12" s="145"/>
      <c r="AN12" s="145"/>
      <c r="AO12" s="145"/>
      <c r="AP12" s="145"/>
      <c r="AQ12" s="145"/>
      <c r="AR12" s="145"/>
      <c r="AS12" s="145"/>
      <c r="AT12" s="145"/>
      <c r="AU12" s="145"/>
      <c r="AV12" s="145"/>
      <c r="AW12" s="145"/>
      <c r="AX12" s="145"/>
      <c r="AY12" s="145"/>
      <c r="AZ12" s="145"/>
      <c r="BA12" s="145"/>
      <c r="BB12" s="145"/>
      <c r="BC12" s="145"/>
      <c r="BD12" s="145"/>
      <c r="BE12" s="145"/>
      <c r="BF12" s="145"/>
      <c r="BG12" s="145"/>
      <c r="BH12" s="145"/>
    </row>
    <row r="13" spans="1:60" outlineLevel="1" x14ac:dyDescent="0.2">
      <c r="A13" s="173">
        <v>4</v>
      </c>
      <c r="B13" s="174" t="s">
        <v>204</v>
      </c>
      <c r="C13" s="181" t="s">
        <v>205</v>
      </c>
      <c r="D13" s="175" t="s">
        <v>206</v>
      </c>
      <c r="E13" s="176">
        <v>1</v>
      </c>
      <c r="F13" s="177"/>
      <c r="G13" s="178">
        <f>ROUND(E13*F13,2)</f>
        <v>0</v>
      </c>
      <c r="H13" s="157"/>
      <c r="I13" s="156">
        <f>ROUND(E13*H13,2)</f>
        <v>0</v>
      </c>
      <c r="J13" s="157"/>
      <c r="K13" s="156">
        <f>ROUND(E13*J13,2)</f>
        <v>0</v>
      </c>
      <c r="L13" s="156">
        <v>21</v>
      </c>
      <c r="M13" s="156">
        <f>G13*(1+L13/100)</f>
        <v>0</v>
      </c>
      <c r="N13" s="155">
        <v>0</v>
      </c>
      <c r="O13" s="155">
        <f>ROUND(E13*N13,2)</f>
        <v>0</v>
      </c>
      <c r="P13" s="155">
        <v>0</v>
      </c>
      <c r="Q13" s="155">
        <f>ROUND(E13*P13,2)</f>
        <v>0</v>
      </c>
      <c r="R13" s="156"/>
      <c r="S13" s="156" t="s">
        <v>141</v>
      </c>
      <c r="T13" s="156" t="s">
        <v>134</v>
      </c>
      <c r="U13" s="156">
        <v>0</v>
      </c>
      <c r="V13" s="156">
        <f>ROUND(E13*U13,2)</f>
        <v>0</v>
      </c>
      <c r="W13" s="156"/>
      <c r="X13" s="156" t="s">
        <v>135</v>
      </c>
      <c r="Y13" s="156" t="s">
        <v>136</v>
      </c>
      <c r="Z13" s="145"/>
      <c r="AA13" s="145"/>
      <c r="AB13" s="145"/>
      <c r="AC13" s="145"/>
      <c r="AD13" s="145"/>
      <c r="AE13" s="145"/>
      <c r="AF13" s="145"/>
      <c r="AG13" s="145" t="s">
        <v>148</v>
      </c>
      <c r="AH13" s="145"/>
      <c r="AI13" s="145"/>
      <c r="AJ13" s="145"/>
      <c r="AK13" s="145"/>
      <c r="AL13" s="145"/>
      <c r="AM13" s="145"/>
      <c r="AN13" s="145"/>
      <c r="AO13" s="145"/>
      <c r="AP13" s="145"/>
      <c r="AQ13" s="145"/>
      <c r="AR13" s="145"/>
      <c r="AS13" s="145"/>
      <c r="AT13" s="145"/>
      <c r="AU13" s="145"/>
      <c r="AV13" s="145"/>
      <c r="AW13" s="145"/>
      <c r="AX13" s="145"/>
      <c r="AY13" s="145"/>
      <c r="AZ13" s="145"/>
      <c r="BA13" s="145"/>
      <c r="BB13" s="145"/>
      <c r="BC13" s="145"/>
      <c r="BD13" s="145"/>
      <c r="BE13" s="145"/>
      <c r="BF13" s="145"/>
      <c r="BG13" s="145"/>
      <c r="BH13" s="145"/>
    </row>
    <row r="14" spans="1:60" x14ac:dyDescent="0.2">
      <c r="A14" s="160" t="s">
        <v>128</v>
      </c>
      <c r="B14" s="161" t="s">
        <v>71</v>
      </c>
      <c r="C14" s="180" t="s">
        <v>72</v>
      </c>
      <c r="D14" s="162"/>
      <c r="E14" s="163"/>
      <c r="F14" s="164"/>
      <c r="G14" s="165">
        <f>SUMIF(AG15:AG16,"&lt;&gt;NOR",G15:G16)</f>
        <v>0</v>
      </c>
      <c r="H14" s="159"/>
      <c r="I14" s="159">
        <f>SUM(I15:I16)</f>
        <v>0</v>
      </c>
      <c r="J14" s="159"/>
      <c r="K14" s="159">
        <f>SUM(K15:K16)</f>
        <v>0</v>
      </c>
      <c r="L14" s="159"/>
      <c r="M14" s="159">
        <f>SUM(M15:M16)</f>
        <v>0</v>
      </c>
      <c r="N14" s="158"/>
      <c r="O14" s="158">
        <f>SUM(O15:O16)</f>
        <v>0</v>
      </c>
      <c r="P14" s="158"/>
      <c r="Q14" s="158">
        <f>SUM(Q15:Q16)</f>
        <v>0</v>
      </c>
      <c r="R14" s="159"/>
      <c r="S14" s="159"/>
      <c r="T14" s="159"/>
      <c r="U14" s="159"/>
      <c r="V14" s="159">
        <f>SUM(V15:V16)</f>
        <v>2.2799999999999998</v>
      </c>
      <c r="W14" s="159"/>
      <c r="X14" s="159"/>
      <c r="Y14" s="159"/>
      <c r="AG14" t="s">
        <v>129</v>
      </c>
    </row>
    <row r="15" spans="1:60" outlineLevel="1" x14ac:dyDescent="0.2">
      <c r="A15" s="173">
        <v>5</v>
      </c>
      <c r="B15" s="174" t="s">
        <v>218</v>
      </c>
      <c r="C15" s="181" t="s">
        <v>219</v>
      </c>
      <c r="D15" s="175" t="s">
        <v>191</v>
      </c>
      <c r="E15" s="176">
        <v>2</v>
      </c>
      <c r="F15" s="177"/>
      <c r="G15" s="178">
        <f>ROUND(E15*F15,2)</f>
        <v>0</v>
      </c>
      <c r="H15" s="157"/>
      <c r="I15" s="156">
        <f>ROUND(E15*H15,2)</f>
        <v>0</v>
      </c>
      <c r="J15" s="157"/>
      <c r="K15" s="156">
        <f>ROUND(E15*J15,2)</f>
        <v>0</v>
      </c>
      <c r="L15" s="156">
        <v>21</v>
      </c>
      <c r="M15" s="156">
        <f>G15*(1+L15/100)</f>
        <v>0</v>
      </c>
      <c r="N15" s="155">
        <v>0</v>
      </c>
      <c r="O15" s="155">
        <f>ROUND(E15*N15,2)</f>
        <v>0</v>
      </c>
      <c r="P15" s="155">
        <v>0</v>
      </c>
      <c r="Q15" s="155">
        <f>ROUND(E15*P15,2)</f>
        <v>0</v>
      </c>
      <c r="R15" s="156"/>
      <c r="S15" s="156" t="s">
        <v>133</v>
      </c>
      <c r="T15" s="156" t="s">
        <v>134</v>
      </c>
      <c r="U15" s="156">
        <v>0</v>
      </c>
      <c r="V15" s="156">
        <f>ROUND(E15*U15,2)</f>
        <v>0</v>
      </c>
      <c r="W15" s="156"/>
      <c r="X15" s="156" t="s">
        <v>135</v>
      </c>
      <c r="Y15" s="156" t="s">
        <v>136</v>
      </c>
      <c r="Z15" s="145"/>
      <c r="AA15" s="145"/>
      <c r="AB15" s="145"/>
      <c r="AC15" s="145"/>
      <c r="AD15" s="145"/>
      <c r="AE15" s="145"/>
      <c r="AF15" s="145"/>
      <c r="AG15" s="145" t="s">
        <v>137</v>
      </c>
      <c r="AH15" s="145"/>
      <c r="AI15" s="145"/>
      <c r="AJ15" s="145"/>
      <c r="AK15" s="145"/>
      <c r="AL15" s="145"/>
      <c r="AM15" s="145"/>
      <c r="AN15" s="145"/>
      <c r="AO15" s="145"/>
      <c r="AP15" s="145"/>
      <c r="AQ15" s="145"/>
      <c r="AR15" s="145"/>
      <c r="AS15" s="145"/>
      <c r="AT15" s="145"/>
      <c r="AU15" s="145"/>
      <c r="AV15" s="145"/>
      <c r="AW15" s="145"/>
      <c r="AX15" s="145"/>
      <c r="AY15" s="145"/>
      <c r="AZ15" s="145"/>
      <c r="BA15" s="145"/>
      <c r="BB15" s="145"/>
      <c r="BC15" s="145"/>
      <c r="BD15" s="145"/>
      <c r="BE15" s="145"/>
      <c r="BF15" s="145"/>
      <c r="BG15" s="145"/>
      <c r="BH15" s="145"/>
    </row>
    <row r="16" spans="1:60" outlineLevel="1" x14ac:dyDescent="0.2">
      <c r="A16" s="173">
        <v>6</v>
      </c>
      <c r="B16" s="174" t="s">
        <v>220</v>
      </c>
      <c r="C16" s="181" t="s">
        <v>221</v>
      </c>
      <c r="D16" s="175" t="s">
        <v>191</v>
      </c>
      <c r="E16" s="176">
        <v>2</v>
      </c>
      <c r="F16" s="177"/>
      <c r="G16" s="178">
        <f>ROUND(E16*F16,2)</f>
        <v>0</v>
      </c>
      <c r="H16" s="157"/>
      <c r="I16" s="156">
        <f>ROUND(E16*H16,2)</f>
        <v>0</v>
      </c>
      <c r="J16" s="157"/>
      <c r="K16" s="156">
        <f>ROUND(E16*J16,2)</f>
        <v>0</v>
      </c>
      <c r="L16" s="156">
        <v>21</v>
      </c>
      <c r="M16" s="156">
        <f>G16*(1+L16/100)</f>
        <v>0</v>
      </c>
      <c r="N16" s="155">
        <v>0</v>
      </c>
      <c r="O16" s="155">
        <f>ROUND(E16*N16,2)</f>
        <v>0</v>
      </c>
      <c r="P16" s="155">
        <v>0</v>
      </c>
      <c r="Q16" s="155">
        <f>ROUND(E16*P16,2)</f>
        <v>0</v>
      </c>
      <c r="R16" s="156"/>
      <c r="S16" s="156" t="s">
        <v>141</v>
      </c>
      <c r="T16" s="156" t="s">
        <v>134</v>
      </c>
      <c r="U16" s="156">
        <v>1.1399999999999999</v>
      </c>
      <c r="V16" s="156">
        <f>ROUND(E16*U16,2)</f>
        <v>2.2799999999999998</v>
      </c>
      <c r="W16" s="156"/>
      <c r="X16" s="156" t="s">
        <v>135</v>
      </c>
      <c r="Y16" s="156" t="s">
        <v>136</v>
      </c>
      <c r="Z16" s="145"/>
      <c r="AA16" s="145"/>
      <c r="AB16" s="145"/>
      <c r="AC16" s="145"/>
      <c r="AD16" s="145"/>
      <c r="AE16" s="145"/>
      <c r="AF16" s="145"/>
      <c r="AG16" s="145" t="s">
        <v>137</v>
      </c>
      <c r="AH16" s="145"/>
      <c r="AI16" s="145"/>
      <c r="AJ16" s="145"/>
      <c r="AK16" s="145"/>
      <c r="AL16" s="145"/>
      <c r="AM16" s="145"/>
      <c r="AN16" s="145"/>
      <c r="AO16" s="145"/>
      <c r="AP16" s="145"/>
      <c r="AQ16" s="145"/>
      <c r="AR16" s="145"/>
      <c r="AS16" s="145"/>
      <c r="AT16" s="145"/>
      <c r="AU16" s="145"/>
      <c r="AV16" s="145"/>
      <c r="AW16" s="145"/>
      <c r="AX16" s="145"/>
      <c r="AY16" s="145"/>
      <c r="AZ16" s="145"/>
      <c r="BA16" s="145"/>
      <c r="BB16" s="145"/>
      <c r="BC16" s="145"/>
      <c r="BD16" s="145"/>
      <c r="BE16" s="145"/>
      <c r="BF16" s="145"/>
      <c r="BG16" s="145"/>
      <c r="BH16" s="145"/>
    </row>
    <row r="17" spans="1:60" x14ac:dyDescent="0.2">
      <c r="A17" s="160" t="s">
        <v>128</v>
      </c>
      <c r="B17" s="161" t="s">
        <v>77</v>
      </c>
      <c r="C17" s="180" t="s">
        <v>78</v>
      </c>
      <c r="D17" s="162"/>
      <c r="E17" s="163"/>
      <c r="F17" s="164"/>
      <c r="G17" s="165">
        <f>SUMIF(AG18:AG18,"&lt;&gt;NOR",G18:G18)</f>
        <v>0</v>
      </c>
      <c r="H17" s="159"/>
      <c r="I17" s="159">
        <f>SUM(I18:I18)</f>
        <v>0</v>
      </c>
      <c r="J17" s="159"/>
      <c r="K17" s="159">
        <f>SUM(K18:K18)</f>
        <v>0</v>
      </c>
      <c r="L17" s="159"/>
      <c r="M17" s="159">
        <f>SUM(M18:M18)</f>
        <v>0</v>
      </c>
      <c r="N17" s="158"/>
      <c r="O17" s="158">
        <f>SUM(O18:O18)</f>
        <v>0</v>
      </c>
      <c r="P17" s="158"/>
      <c r="Q17" s="158">
        <f>SUM(Q18:Q18)</f>
        <v>0.04</v>
      </c>
      <c r="R17" s="159"/>
      <c r="S17" s="159"/>
      <c r="T17" s="159"/>
      <c r="U17" s="159"/>
      <c r="V17" s="159">
        <f>SUM(V18:V18)</f>
        <v>3.9</v>
      </c>
      <c r="W17" s="159"/>
      <c r="X17" s="159"/>
      <c r="Y17" s="159"/>
      <c r="AG17" t="s">
        <v>129</v>
      </c>
    </row>
    <row r="18" spans="1:60" outlineLevel="1" x14ac:dyDescent="0.2">
      <c r="A18" s="173">
        <v>7</v>
      </c>
      <c r="B18" s="174" t="s">
        <v>130</v>
      </c>
      <c r="C18" s="181" t="s">
        <v>131</v>
      </c>
      <c r="D18" s="175" t="s">
        <v>132</v>
      </c>
      <c r="E18" s="176">
        <v>19.5</v>
      </c>
      <c r="F18" s="177"/>
      <c r="G18" s="178">
        <f>ROUND(E18*F18,2)</f>
        <v>0</v>
      </c>
      <c r="H18" s="157"/>
      <c r="I18" s="156">
        <f>ROUND(E18*H18,2)</f>
        <v>0</v>
      </c>
      <c r="J18" s="157"/>
      <c r="K18" s="156">
        <f>ROUND(E18*J18,2)</f>
        <v>0</v>
      </c>
      <c r="L18" s="156">
        <v>21</v>
      </c>
      <c r="M18" s="156">
        <f>G18*(1+L18/100)</f>
        <v>0</v>
      </c>
      <c r="N18" s="155">
        <v>0</v>
      </c>
      <c r="O18" s="155">
        <f>ROUND(E18*N18,2)</f>
        <v>0</v>
      </c>
      <c r="P18" s="155">
        <v>2.0999999999999999E-3</v>
      </c>
      <c r="Q18" s="155">
        <f>ROUND(E18*P18,2)</f>
        <v>0.04</v>
      </c>
      <c r="R18" s="156"/>
      <c r="S18" s="156" t="s">
        <v>133</v>
      </c>
      <c r="T18" s="156" t="s">
        <v>134</v>
      </c>
      <c r="U18" s="156">
        <v>0.2</v>
      </c>
      <c r="V18" s="156">
        <f>ROUND(E18*U18,2)</f>
        <v>3.9</v>
      </c>
      <c r="W18" s="156"/>
      <c r="X18" s="156" t="s">
        <v>135</v>
      </c>
      <c r="Y18" s="156" t="s">
        <v>136</v>
      </c>
      <c r="Z18" s="145"/>
      <c r="AA18" s="145"/>
      <c r="AB18" s="145"/>
      <c r="AC18" s="145"/>
      <c r="AD18" s="145"/>
      <c r="AE18" s="145"/>
      <c r="AF18" s="145"/>
      <c r="AG18" s="145" t="s">
        <v>137</v>
      </c>
      <c r="AH18" s="145"/>
      <c r="AI18" s="145"/>
      <c r="AJ18" s="145"/>
      <c r="AK18" s="145"/>
      <c r="AL18" s="145"/>
      <c r="AM18" s="145"/>
      <c r="AN18" s="145"/>
      <c r="AO18" s="145"/>
      <c r="AP18" s="145"/>
      <c r="AQ18" s="145"/>
      <c r="AR18" s="145"/>
      <c r="AS18" s="145"/>
      <c r="AT18" s="145"/>
      <c r="AU18" s="145"/>
      <c r="AV18" s="145"/>
      <c r="AW18" s="145"/>
      <c r="AX18" s="145"/>
      <c r="AY18" s="145"/>
      <c r="AZ18" s="145"/>
      <c r="BA18" s="145"/>
      <c r="BB18" s="145"/>
      <c r="BC18" s="145"/>
      <c r="BD18" s="145"/>
      <c r="BE18" s="145"/>
      <c r="BF18" s="145"/>
      <c r="BG18" s="145"/>
      <c r="BH18" s="145"/>
    </row>
    <row r="19" spans="1:60" x14ac:dyDescent="0.2">
      <c r="A19" s="160" t="s">
        <v>128</v>
      </c>
      <c r="B19" s="161" t="s">
        <v>81</v>
      </c>
      <c r="C19" s="180" t="s">
        <v>82</v>
      </c>
      <c r="D19" s="162"/>
      <c r="E19" s="163"/>
      <c r="F19" s="164"/>
      <c r="G19" s="165">
        <f>SUMIF(AG20:AG36,"&lt;&gt;NOR",G20:G36)</f>
        <v>0</v>
      </c>
      <c r="H19" s="159"/>
      <c r="I19" s="159">
        <f>SUM(I20:I36)</f>
        <v>0</v>
      </c>
      <c r="J19" s="159"/>
      <c r="K19" s="159">
        <f>SUM(K20:K36)</f>
        <v>0</v>
      </c>
      <c r="L19" s="159"/>
      <c r="M19" s="159">
        <f>SUM(M20:M36)</f>
        <v>0</v>
      </c>
      <c r="N19" s="158"/>
      <c r="O19" s="158">
        <f>SUM(O20:O36)</f>
        <v>0.36000000000000004</v>
      </c>
      <c r="P19" s="158"/>
      <c r="Q19" s="158">
        <f>SUM(Q20:Q36)</f>
        <v>1.1700000000000002</v>
      </c>
      <c r="R19" s="159"/>
      <c r="S19" s="159"/>
      <c r="T19" s="159"/>
      <c r="U19" s="159"/>
      <c r="V19" s="159">
        <f>SUM(V20:V36)</f>
        <v>116.33</v>
      </c>
      <c r="W19" s="159"/>
      <c r="X19" s="159"/>
      <c r="Y19" s="159"/>
      <c r="AG19" t="s">
        <v>129</v>
      </c>
    </row>
    <row r="20" spans="1:60" outlineLevel="1" x14ac:dyDescent="0.2">
      <c r="A20" s="173">
        <v>8</v>
      </c>
      <c r="B20" s="174" t="s">
        <v>222</v>
      </c>
      <c r="C20" s="181" t="s">
        <v>223</v>
      </c>
      <c r="D20" s="175" t="s">
        <v>158</v>
      </c>
      <c r="E20" s="176">
        <v>48</v>
      </c>
      <c r="F20" s="177"/>
      <c r="G20" s="178">
        <f t="shared" ref="G20:G36" si="0">ROUND(E20*F20,2)</f>
        <v>0</v>
      </c>
      <c r="H20" s="157"/>
      <c r="I20" s="156">
        <f t="shared" ref="I20:I36" si="1">ROUND(E20*H20,2)</f>
        <v>0</v>
      </c>
      <c r="J20" s="157"/>
      <c r="K20" s="156">
        <f t="shared" ref="K20:K36" si="2">ROUND(E20*J20,2)</f>
        <v>0</v>
      </c>
      <c r="L20" s="156">
        <v>21</v>
      </c>
      <c r="M20" s="156">
        <f t="shared" ref="M20:M36" si="3">G20*(1+L20/100)</f>
        <v>0</v>
      </c>
      <c r="N20" s="155">
        <v>0</v>
      </c>
      <c r="O20" s="155">
        <f t="shared" ref="O20:O36" si="4">ROUND(E20*N20,2)</f>
        <v>0</v>
      </c>
      <c r="P20" s="155">
        <v>3.1E-4</v>
      </c>
      <c r="Q20" s="155">
        <f t="shared" ref="Q20:Q36" si="5">ROUND(E20*P20,2)</f>
        <v>0.01</v>
      </c>
      <c r="R20" s="156"/>
      <c r="S20" s="156" t="s">
        <v>141</v>
      </c>
      <c r="T20" s="156" t="s">
        <v>134</v>
      </c>
      <c r="U20" s="156">
        <v>5.0000000000000001E-3</v>
      </c>
      <c r="V20" s="156">
        <f t="shared" ref="V20:V36" si="6">ROUND(E20*U20,2)</f>
        <v>0.24</v>
      </c>
      <c r="W20" s="156"/>
      <c r="X20" s="156" t="s">
        <v>135</v>
      </c>
      <c r="Y20" s="156" t="s">
        <v>136</v>
      </c>
      <c r="Z20" s="145"/>
      <c r="AA20" s="145"/>
      <c r="AB20" s="145"/>
      <c r="AC20" s="145"/>
      <c r="AD20" s="145"/>
      <c r="AE20" s="145"/>
      <c r="AF20" s="145"/>
      <c r="AG20" s="145" t="s">
        <v>137</v>
      </c>
      <c r="AH20" s="145"/>
      <c r="AI20" s="145"/>
      <c r="AJ20" s="145"/>
      <c r="AK20" s="145"/>
      <c r="AL20" s="145"/>
      <c r="AM20" s="145"/>
      <c r="AN20" s="145"/>
      <c r="AO20" s="145"/>
      <c r="AP20" s="145"/>
      <c r="AQ20" s="145"/>
      <c r="AR20" s="145"/>
      <c r="AS20" s="145"/>
      <c r="AT20" s="145"/>
      <c r="AU20" s="145"/>
      <c r="AV20" s="145"/>
      <c r="AW20" s="145"/>
      <c r="AX20" s="145"/>
      <c r="AY20" s="145"/>
      <c r="AZ20" s="145"/>
      <c r="BA20" s="145"/>
      <c r="BB20" s="145"/>
      <c r="BC20" s="145"/>
      <c r="BD20" s="145"/>
      <c r="BE20" s="145"/>
      <c r="BF20" s="145"/>
      <c r="BG20" s="145"/>
      <c r="BH20" s="145"/>
    </row>
    <row r="21" spans="1:60" ht="22.5" outlineLevel="1" x14ac:dyDescent="0.2">
      <c r="A21" s="173">
        <v>9</v>
      </c>
      <c r="B21" s="174" t="s">
        <v>224</v>
      </c>
      <c r="C21" s="181" t="s">
        <v>225</v>
      </c>
      <c r="D21" s="175" t="s">
        <v>140</v>
      </c>
      <c r="E21" s="176">
        <v>125</v>
      </c>
      <c r="F21" s="177"/>
      <c r="G21" s="178">
        <f t="shared" si="0"/>
        <v>0</v>
      </c>
      <c r="H21" s="157"/>
      <c r="I21" s="156">
        <f t="shared" si="1"/>
        <v>0</v>
      </c>
      <c r="J21" s="157"/>
      <c r="K21" s="156">
        <f t="shared" si="2"/>
        <v>0</v>
      </c>
      <c r="L21" s="156">
        <v>21</v>
      </c>
      <c r="M21" s="156">
        <f t="shared" si="3"/>
        <v>0</v>
      </c>
      <c r="N21" s="155">
        <v>2.0000000000000002E-5</v>
      </c>
      <c r="O21" s="155">
        <f t="shared" si="4"/>
        <v>0</v>
      </c>
      <c r="P21" s="155">
        <v>3.2000000000000002E-3</v>
      </c>
      <c r="Q21" s="155">
        <f t="shared" si="5"/>
        <v>0.4</v>
      </c>
      <c r="R21" s="156"/>
      <c r="S21" s="156" t="s">
        <v>141</v>
      </c>
      <c r="T21" s="156" t="s">
        <v>134</v>
      </c>
      <c r="U21" s="156">
        <v>5.2999999999999999E-2</v>
      </c>
      <c r="V21" s="156">
        <f t="shared" si="6"/>
        <v>6.63</v>
      </c>
      <c r="W21" s="156"/>
      <c r="X21" s="156" t="s">
        <v>135</v>
      </c>
      <c r="Y21" s="156" t="s">
        <v>136</v>
      </c>
      <c r="Z21" s="145"/>
      <c r="AA21" s="145"/>
      <c r="AB21" s="145"/>
      <c r="AC21" s="145"/>
      <c r="AD21" s="145"/>
      <c r="AE21" s="145"/>
      <c r="AF21" s="145"/>
      <c r="AG21" s="145" t="s">
        <v>137</v>
      </c>
      <c r="AH21" s="145"/>
      <c r="AI21" s="145"/>
      <c r="AJ21" s="145"/>
      <c r="AK21" s="145"/>
      <c r="AL21" s="145"/>
      <c r="AM21" s="145"/>
      <c r="AN21" s="145"/>
      <c r="AO21" s="145"/>
      <c r="AP21" s="145"/>
      <c r="AQ21" s="145"/>
      <c r="AR21" s="145"/>
      <c r="AS21" s="145"/>
      <c r="AT21" s="145"/>
      <c r="AU21" s="145"/>
      <c r="AV21" s="145"/>
      <c r="AW21" s="145"/>
      <c r="AX21" s="145"/>
      <c r="AY21" s="145"/>
      <c r="AZ21" s="145"/>
      <c r="BA21" s="145"/>
      <c r="BB21" s="145"/>
      <c r="BC21" s="145"/>
      <c r="BD21" s="145"/>
      <c r="BE21" s="145"/>
      <c r="BF21" s="145"/>
      <c r="BG21" s="145"/>
      <c r="BH21" s="145"/>
    </row>
    <row r="22" spans="1:60" ht="22.5" outlineLevel="1" x14ac:dyDescent="0.2">
      <c r="A22" s="173">
        <v>10</v>
      </c>
      <c r="B22" s="174" t="s">
        <v>226</v>
      </c>
      <c r="C22" s="181" t="s">
        <v>227</v>
      </c>
      <c r="D22" s="175" t="s">
        <v>140</v>
      </c>
      <c r="E22" s="176">
        <v>102</v>
      </c>
      <c r="F22" s="177"/>
      <c r="G22" s="178">
        <f t="shared" si="0"/>
        <v>0</v>
      </c>
      <c r="H22" s="157"/>
      <c r="I22" s="156">
        <f t="shared" si="1"/>
        <v>0</v>
      </c>
      <c r="J22" s="157"/>
      <c r="K22" s="156">
        <f t="shared" si="2"/>
        <v>0</v>
      </c>
      <c r="L22" s="156">
        <v>21</v>
      </c>
      <c r="M22" s="156">
        <f t="shared" si="3"/>
        <v>0</v>
      </c>
      <c r="N22" s="155">
        <v>5.0000000000000002E-5</v>
      </c>
      <c r="O22" s="155">
        <f t="shared" si="4"/>
        <v>0.01</v>
      </c>
      <c r="P22" s="155">
        <v>5.3200000000000001E-3</v>
      </c>
      <c r="Q22" s="155">
        <f t="shared" si="5"/>
        <v>0.54</v>
      </c>
      <c r="R22" s="156"/>
      <c r="S22" s="156" t="s">
        <v>141</v>
      </c>
      <c r="T22" s="156" t="s">
        <v>134</v>
      </c>
      <c r="U22" s="156">
        <v>0.10299999999999999</v>
      </c>
      <c r="V22" s="156">
        <f t="shared" si="6"/>
        <v>10.51</v>
      </c>
      <c r="W22" s="156"/>
      <c r="X22" s="156" t="s">
        <v>135</v>
      </c>
      <c r="Y22" s="156" t="s">
        <v>136</v>
      </c>
      <c r="Z22" s="145"/>
      <c r="AA22" s="145"/>
      <c r="AB22" s="145"/>
      <c r="AC22" s="145"/>
      <c r="AD22" s="145"/>
      <c r="AE22" s="145"/>
      <c r="AF22" s="145"/>
      <c r="AG22" s="145" t="s">
        <v>137</v>
      </c>
      <c r="AH22" s="145"/>
      <c r="AI22" s="145"/>
      <c r="AJ22" s="145"/>
      <c r="AK22" s="145"/>
      <c r="AL22" s="145"/>
      <c r="AM22" s="145"/>
      <c r="AN22" s="145"/>
      <c r="AO22" s="145"/>
      <c r="AP22" s="145"/>
      <c r="AQ22" s="145"/>
      <c r="AR22" s="145"/>
      <c r="AS22" s="145"/>
      <c r="AT22" s="145"/>
      <c r="AU22" s="145"/>
      <c r="AV22" s="145"/>
      <c r="AW22" s="145"/>
      <c r="AX22" s="145"/>
      <c r="AY22" s="145"/>
      <c r="AZ22" s="145"/>
      <c r="BA22" s="145"/>
      <c r="BB22" s="145"/>
      <c r="BC22" s="145"/>
      <c r="BD22" s="145"/>
      <c r="BE22" s="145"/>
      <c r="BF22" s="145"/>
      <c r="BG22" s="145"/>
      <c r="BH22" s="145"/>
    </row>
    <row r="23" spans="1:60" ht="22.5" outlineLevel="1" x14ac:dyDescent="0.2">
      <c r="A23" s="173">
        <v>11</v>
      </c>
      <c r="B23" s="174" t="s">
        <v>228</v>
      </c>
      <c r="C23" s="181" t="s">
        <v>229</v>
      </c>
      <c r="D23" s="175" t="s">
        <v>140</v>
      </c>
      <c r="E23" s="176">
        <v>26</v>
      </c>
      <c r="F23" s="177"/>
      <c r="G23" s="178">
        <f t="shared" si="0"/>
        <v>0</v>
      </c>
      <c r="H23" s="157"/>
      <c r="I23" s="156">
        <f t="shared" si="1"/>
        <v>0</v>
      </c>
      <c r="J23" s="157"/>
      <c r="K23" s="156">
        <f t="shared" si="2"/>
        <v>0</v>
      </c>
      <c r="L23" s="156">
        <v>21</v>
      </c>
      <c r="M23" s="156">
        <f t="shared" si="3"/>
        <v>0</v>
      </c>
      <c r="N23" s="155">
        <v>9.0000000000000006E-5</v>
      </c>
      <c r="O23" s="155">
        <f t="shared" si="4"/>
        <v>0</v>
      </c>
      <c r="P23" s="155">
        <v>8.5800000000000008E-3</v>
      </c>
      <c r="Q23" s="155">
        <f t="shared" si="5"/>
        <v>0.22</v>
      </c>
      <c r="R23" s="156"/>
      <c r="S23" s="156" t="s">
        <v>141</v>
      </c>
      <c r="T23" s="156" t="s">
        <v>134</v>
      </c>
      <c r="U23" s="156">
        <v>0.10299999999999999</v>
      </c>
      <c r="V23" s="156">
        <f t="shared" si="6"/>
        <v>2.68</v>
      </c>
      <c r="W23" s="156"/>
      <c r="X23" s="156" t="s">
        <v>135</v>
      </c>
      <c r="Y23" s="156" t="s">
        <v>136</v>
      </c>
      <c r="Z23" s="145"/>
      <c r="AA23" s="145"/>
      <c r="AB23" s="145"/>
      <c r="AC23" s="145"/>
      <c r="AD23" s="145"/>
      <c r="AE23" s="145"/>
      <c r="AF23" s="145"/>
      <c r="AG23" s="145" t="s">
        <v>137</v>
      </c>
      <c r="AH23" s="145"/>
      <c r="AI23" s="145"/>
      <c r="AJ23" s="145"/>
      <c r="AK23" s="145"/>
      <c r="AL23" s="145"/>
      <c r="AM23" s="145"/>
      <c r="AN23" s="145"/>
      <c r="AO23" s="145"/>
      <c r="AP23" s="145"/>
      <c r="AQ23" s="145"/>
      <c r="AR23" s="145"/>
      <c r="AS23" s="145"/>
      <c r="AT23" s="145"/>
      <c r="AU23" s="145"/>
      <c r="AV23" s="145"/>
      <c r="AW23" s="145"/>
      <c r="AX23" s="145"/>
      <c r="AY23" s="145"/>
      <c r="AZ23" s="145"/>
      <c r="BA23" s="145"/>
      <c r="BB23" s="145"/>
      <c r="BC23" s="145"/>
      <c r="BD23" s="145"/>
      <c r="BE23" s="145"/>
      <c r="BF23" s="145"/>
      <c r="BG23" s="145"/>
      <c r="BH23" s="145"/>
    </row>
    <row r="24" spans="1:60" outlineLevel="1" x14ac:dyDescent="0.2">
      <c r="A24" s="173">
        <v>12</v>
      </c>
      <c r="B24" s="174" t="s">
        <v>230</v>
      </c>
      <c r="C24" s="181" t="s">
        <v>231</v>
      </c>
      <c r="D24" s="175" t="s">
        <v>140</v>
      </c>
      <c r="E24" s="176">
        <v>40</v>
      </c>
      <c r="F24" s="177"/>
      <c r="G24" s="178">
        <f t="shared" si="0"/>
        <v>0</v>
      </c>
      <c r="H24" s="157"/>
      <c r="I24" s="156">
        <f t="shared" si="1"/>
        <v>0</v>
      </c>
      <c r="J24" s="157"/>
      <c r="K24" s="156">
        <f t="shared" si="2"/>
        <v>0</v>
      </c>
      <c r="L24" s="156">
        <v>21</v>
      </c>
      <c r="M24" s="156">
        <f t="shared" si="3"/>
        <v>0</v>
      </c>
      <c r="N24" s="155">
        <v>7.1000000000000002E-4</v>
      </c>
      <c r="O24" s="155">
        <f t="shared" si="4"/>
        <v>0.03</v>
      </c>
      <c r="P24" s="155">
        <v>0</v>
      </c>
      <c r="Q24" s="155">
        <f t="shared" si="5"/>
        <v>0</v>
      </c>
      <c r="R24" s="156"/>
      <c r="S24" s="156" t="s">
        <v>141</v>
      </c>
      <c r="T24" s="156" t="s">
        <v>134</v>
      </c>
      <c r="U24" s="156">
        <v>0.19821</v>
      </c>
      <c r="V24" s="156">
        <f t="shared" si="6"/>
        <v>7.93</v>
      </c>
      <c r="W24" s="156"/>
      <c r="X24" s="156" t="s">
        <v>135</v>
      </c>
      <c r="Y24" s="156" t="s">
        <v>136</v>
      </c>
      <c r="Z24" s="145"/>
      <c r="AA24" s="145"/>
      <c r="AB24" s="145"/>
      <c r="AC24" s="145"/>
      <c r="AD24" s="145"/>
      <c r="AE24" s="145"/>
      <c r="AF24" s="145"/>
      <c r="AG24" s="145" t="s">
        <v>137</v>
      </c>
      <c r="AH24" s="145"/>
      <c r="AI24" s="145"/>
      <c r="AJ24" s="145"/>
      <c r="AK24" s="145"/>
      <c r="AL24" s="145"/>
      <c r="AM24" s="145"/>
      <c r="AN24" s="145"/>
      <c r="AO24" s="145"/>
      <c r="AP24" s="145"/>
      <c r="AQ24" s="145"/>
      <c r="AR24" s="145"/>
      <c r="AS24" s="145"/>
      <c r="AT24" s="145"/>
      <c r="AU24" s="145"/>
      <c r="AV24" s="145"/>
      <c r="AW24" s="145"/>
      <c r="AX24" s="145"/>
      <c r="AY24" s="145"/>
      <c r="AZ24" s="145"/>
      <c r="BA24" s="145"/>
      <c r="BB24" s="145"/>
      <c r="BC24" s="145"/>
      <c r="BD24" s="145"/>
      <c r="BE24" s="145"/>
      <c r="BF24" s="145"/>
      <c r="BG24" s="145"/>
      <c r="BH24" s="145"/>
    </row>
    <row r="25" spans="1:60" outlineLevel="1" x14ac:dyDescent="0.2">
      <c r="A25" s="173">
        <v>13</v>
      </c>
      <c r="B25" s="174" t="s">
        <v>232</v>
      </c>
      <c r="C25" s="181" t="s">
        <v>233</v>
      </c>
      <c r="D25" s="175" t="s">
        <v>140</v>
      </c>
      <c r="E25" s="176">
        <v>32</v>
      </c>
      <c r="F25" s="177"/>
      <c r="G25" s="178">
        <f t="shared" si="0"/>
        <v>0</v>
      </c>
      <c r="H25" s="157"/>
      <c r="I25" s="156">
        <f t="shared" si="1"/>
        <v>0</v>
      </c>
      <c r="J25" s="157"/>
      <c r="K25" s="156">
        <f t="shared" si="2"/>
        <v>0</v>
      </c>
      <c r="L25" s="156">
        <v>21</v>
      </c>
      <c r="M25" s="156">
        <f t="shared" si="3"/>
        <v>0</v>
      </c>
      <c r="N25" s="155">
        <v>1.1299999999999999E-3</v>
      </c>
      <c r="O25" s="155">
        <f t="shared" si="4"/>
        <v>0.04</v>
      </c>
      <c r="P25" s="155">
        <v>0</v>
      </c>
      <c r="Q25" s="155">
        <f t="shared" si="5"/>
        <v>0</v>
      </c>
      <c r="R25" s="156"/>
      <c r="S25" s="156" t="s">
        <v>141</v>
      </c>
      <c r="T25" s="156" t="s">
        <v>134</v>
      </c>
      <c r="U25" s="156">
        <v>0.21551000000000001</v>
      </c>
      <c r="V25" s="156">
        <f t="shared" si="6"/>
        <v>6.9</v>
      </c>
      <c r="W25" s="156"/>
      <c r="X25" s="156" t="s">
        <v>135</v>
      </c>
      <c r="Y25" s="156" t="s">
        <v>136</v>
      </c>
      <c r="Z25" s="145"/>
      <c r="AA25" s="145"/>
      <c r="AB25" s="145"/>
      <c r="AC25" s="145"/>
      <c r="AD25" s="145"/>
      <c r="AE25" s="145"/>
      <c r="AF25" s="145"/>
      <c r="AG25" s="145" t="s">
        <v>137</v>
      </c>
      <c r="AH25" s="145"/>
      <c r="AI25" s="145"/>
      <c r="AJ25" s="145"/>
      <c r="AK25" s="145"/>
      <c r="AL25" s="145"/>
      <c r="AM25" s="145"/>
      <c r="AN25" s="145"/>
      <c r="AO25" s="145"/>
      <c r="AP25" s="145"/>
      <c r="AQ25" s="145"/>
      <c r="AR25" s="145"/>
      <c r="AS25" s="145"/>
      <c r="AT25" s="145"/>
      <c r="AU25" s="145"/>
      <c r="AV25" s="145"/>
      <c r="AW25" s="145"/>
      <c r="AX25" s="145"/>
      <c r="AY25" s="145"/>
      <c r="AZ25" s="145"/>
      <c r="BA25" s="145"/>
      <c r="BB25" s="145"/>
      <c r="BC25" s="145"/>
      <c r="BD25" s="145"/>
      <c r="BE25" s="145"/>
      <c r="BF25" s="145"/>
      <c r="BG25" s="145"/>
      <c r="BH25" s="145"/>
    </row>
    <row r="26" spans="1:60" outlineLevel="1" x14ac:dyDescent="0.2">
      <c r="A26" s="173">
        <v>14</v>
      </c>
      <c r="B26" s="174" t="s">
        <v>234</v>
      </c>
      <c r="C26" s="181" t="s">
        <v>235</v>
      </c>
      <c r="D26" s="175" t="s">
        <v>140</v>
      </c>
      <c r="E26" s="176">
        <v>37</v>
      </c>
      <c r="F26" s="177"/>
      <c r="G26" s="178">
        <f t="shared" si="0"/>
        <v>0</v>
      </c>
      <c r="H26" s="157"/>
      <c r="I26" s="156">
        <f t="shared" si="1"/>
        <v>0</v>
      </c>
      <c r="J26" s="157"/>
      <c r="K26" s="156">
        <f t="shared" si="2"/>
        <v>0</v>
      </c>
      <c r="L26" s="156">
        <v>21</v>
      </c>
      <c r="M26" s="156">
        <f t="shared" si="3"/>
        <v>0</v>
      </c>
      <c r="N26" s="155">
        <v>1.3699999999999999E-3</v>
      </c>
      <c r="O26" s="155">
        <f t="shared" si="4"/>
        <v>0.05</v>
      </c>
      <c r="P26" s="155">
        <v>0</v>
      </c>
      <c r="Q26" s="155">
        <f t="shared" si="5"/>
        <v>0</v>
      </c>
      <c r="R26" s="156"/>
      <c r="S26" s="156" t="s">
        <v>141</v>
      </c>
      <c r="T26" s="156" t="s">
        <v>134</v>
      </c>
      <c r="U26" s="156">
        <v>0.21801999999999999</v>
      </c>
      <c r="V26" s="156">
        <f t="shared" si="6"/>
        <v>8.07</v>
      </c>
      <c r="W26" s="156"/>
      <c r="X26" s="156" t="s">
        <v>135</v>
      </c>
      <c r="Y26" s="156" t="s">
        <v>136</v>
      </c>
      <c r="Z26" s="145"/>
      <c r="AA26" s="145"/>
      <c r="AB26" s="145"/>
      <c r="AC26" s="145"/>
      <c r="AD26" s="145"/>
      <c r="AE26" s="145"/>
      <c r="AF26" s="145"/>
      <c r="AG26" s="145" t="s">
        <v>137</v>
      </c>
      <c r="AH26" s="145"/>
      <c r="AI26" s="145"/>
      <c r="AJ26" s="145"/>
      <c r="AK26" s="145"/>
      <c r="AL26" s="145"/>
      <c r="AM26" s="145"/>
      <c r="AN26" s="145"/>
      <c r="AO26" s="145"/>
      <c r="AP26" s="145"/>
      <c r="AQ26" s="145"/>
      <c r="AR26" s="145"/>
      <c r="AS26" s="145"/>
      <c r="AT26" s="145"/>
      <c r="AU26" s="145"/>
      <c r="AV26" s="145"/>
      <c r="AW26" s="145"/>
      <c r="AX26" s="145"/>
      <c r="AY26" s="145"/>
      <c r="AZ26" s="145"/>
      <c r="BA26" s="145"/>
      <c r="BB26" s="145"/>
      <c r="BC26" s="145"/>
      <c r="BD26" s="145"/>
      <c r="BE26" s="145"/>
      <c r="BF26" s="145"/>
      <c r="BG26" s="145"/>
      <c r="BH26" s="145"/>
    </row>
    <row r="27" spans="1:60" outlineLevel="1" x14ac:dyDescent="0.2">
      <c r="A27" s="173">
        <v>15</v>
      </c>
      <c r="B27" s="174" t="s">
        <v>236</v>
      </c>
      <c r="C27" s="181" t="s">
        <v>237</v>
      </c>
      <c r="D27" s="175" t="s">
        <v>140</v>
      </c>
      <c r="E27" s="176">
        <v>90</v>
      </c>
      <c r="F27" s="177"/>
      <c r="G27" s="178">
        <f t="shared" si="0"/>
        <v>0</v>
      </c>
      <c r="H27" s="157"/>
      <c r="I27" s="156">
        <f t="shared" si="1"/>
        <v>0</v>
      </c>
      <c r="J27" s="157"/>
      <c r="K27" s="156">
        <f t="shared" si="2"/>
        <v>0</v>
      </c>
      <c r="L27" s="156">
        <v>21</v>
      </c>
      <c r="M27" s="156">
        <f t="shared" si="3"/>
        <v>0</v>
      </c>
      <c r="N27" s="155">
        <v>1.67E-3</v>
      </c>
      <c r="O27" s="155">
        <f t="shared" si="4"/>
        <v>0.15</v>
      </c>
      <c r="P27" s="155">
        <v>0</v>
      </c>
      <c r="Q27" s="155">
        <f t="shared" si="5"/>
        <v>0</v>
      </c>
      <c r="R27" s="156"/>
      <c r="S27" s="156" t="s">
        <v>141</v>
      </c>
      <c r="T27" s="156" t="s">
        <v>134</v>
      </c>
      <c r="U27" s="156">
        <v>0.24665000000000001</v>
      </c>
      <c r="V27" s="156">
        <f t="shared" si="6"/>
        <v>22.2</v>
      </c>
      <c r="W27" s="156"/>
      <c r="X27" s="156" t="s">
        <v>135</v>
      </c>
      <c r="Y27" s="156" t="s">
        <v>136</v>
      </c>
      <c r="Z27" s="145"/>
      <c r="AA27" s="145"/>
      <c r="AB27" s="145"/>
      <c r="AC27" s="145"/>
      <c r="AD27" s="145"/>
      <c r="AE27" s="145"/>
      <c r="AF27" s="145"/>
      <c r="AG27" s="145" t="s">
        <v>137</v>
      </c>
      <c r="AH27" s="145"/>
      <c r="AI27" s="145"/>
      <c r="AJ27" s="145"/>
      <c r="AK27" s="145"/>
      <c r="AL27" s="145"/>
      <c r="AM27" s="145"/>
      <c r="AN27" s="145"/>
      <c r="AO27" s="145"/>
      <c r="AP27" s="145"/>
      <c r="AQ27" s="145"/>
      <c r="AR27" s="145"/>
      <c r="AS27" s="145"/>
      <c r="AT27" s="145"/>
      <c r="AU27" s="145"/>
      <c r="AV27" s="145"/>
      <c r="AW27" s="145"/>
      <c r="AX27" s="145"/>
      <c r="AY27" s="145"/>
      <c r="AZ27" s="145"/>
      <c r="BA27" s="145"/>
      <c r="BB27" s="145"/>
      <c r="BC27" s="145"/>
      <c r="BD27" s="145"/>
      <c r="BE27" s="145"/>
      <c r="BF27" s="145"/>
      <c r="BG27" s="145"/>
      <c r="BH27" s="145"/>
    </row>
    <row r="28" spans="1:60" outlineLevel="1" x14ac:dyDescent="0.2">
      <c r="A28" s="173">
        <v>16</v>
      </c>
      <c r="B28" s="174" t="s">
        <v>238</v>
      </c>
      <c r="C28" s="181" t="s">
        <v>239</v>
      </c>
      <c r="D28" s="175" t="s">
        <v>140</v>
      </c>
      <c r="E28" s="176">
        <v>12</v>
      </c>
      <c r="F28" s="177"/>
      <c r="G28" s="178">
        <f t="shared" si="0"/>
        <v>0</v>
      </c>
      <c r="H28" s="157"/>
      <c r="I28" s="156">
        <f t="shared" si="1"/>
        <v>0</v>
      </c>
      <c r="J28" s="157"/>
      <c r="K28" s="156">
        <f t="shared" si="2"/>
        <v>0</v>
      </c>
      <c r="L28" s="156">
        <v>21</v>
      </c>
      <c r="M28" s="156">
        <f t="shared" si="3"/>
        <v>0</v>
      </c>
      <c r="N28" s="155">
        <v>1.98E-3</v>
      </c>
      <c r="O28" s="155">
        <f t="shared" si="4"/>
        <v>0.02</v>
      </c>
      <c r="P28" s="155">
        <v>0</v>
      </c>
      <c r="Q28" s="155">
        <f t="shared" si="5"/>
        <v>0</v>
      </c>
      <c r="R28" s="156"/>
      <c r="S28" s="156" t="s">
        <v>141</v>
      </c>
      <c r="T28" s="156" t="s">
        <v>134</v>
      </c>
      <c r="U28" s="156">
        <v>0.26247999999999999</v>
      </c>
      <c r="V28" s="156">
        <f t="shared" si="6"/>
        <v>3.15</v>
      </c>
      <c r="W28" s="156"/>
      <c r="X28" s="156" t="s">
        <v>135</v>
      </c>
      <c r="Y28" s="156" t="s">
        <v>136</v>
      </c>
      <c r="Z28" s="145"/>
      <c r="AA28" s="145"/>
      <c r="AB28" s="145"/>
      <c r="AC28" s="145"/>
      <c r="AD28" s="145"/>
      <c r="AE28" s="145"/>
      <c r="AF28" s="145"/>
      <c r="AG28" s="145" t="s">
        <v>137</v>
      </c>
      <c r="AH28" s="145"/>
      <c r="AI28" s="145"/>
      <c r="AJ28" s="145"/>
      <c r="AK28" s="145"/>
      <c r="AL28" s="145"/>
      <c r="AM28" s="145"/>
      <c r="AN28" s="145"/>
      <c r="AO28" s="145"/>
      <c r="AP28" s="145"/>
      <c r="AQ28" s="145"/>
      <c r="AR28" s="145"/>
      <c r="AS28" s="145"/>
      <c r="AT28" s="145"/>
      <c r="AU28" s="145"/>
      <c r="AV28" s="145"/>
      <c r="AW28" s="145"/>
      <c r="AX28" s="145"/>
      <c r="AY28" s="145"/>
      <c r="AZ28" s="145"/>
      <c r="BA28" s="145"/>
      <c r="BB28" s="145"/>
      <c r="BC28" s="145"/>
      <c r="BD28" s="145"/>
      <c r="BE28" s="145"/>
      <c r="BF28" s="145"/>
      <c r="BG28" s="145"/>
      <c r="BH28" s="145"/>
    </row>
    <row r="29" spans="1:60" outlineLevel="1" x14ac:dyDescent="0.2">
      <c r="A29" s="173">
        <v>17</v>
      </c>
      <c r="B29" s="174" t="s">
        <v>240</v>
      </c>
      <c r="C29" s="181" t="s">
        <v>241</v>
      </c>
      <c r="D29" s="175" t="s">
        <v>140</v>
      </c>
      <c r="E29" s="176">
        <v>26</v>
      </c>
      <c r="F29" s="177"/>
      <c r="G29" s="178">
        <f t="shared" si="0"/>
        <v>0</v>
      </c>
      <c r="H29" s="157"/>
      <c r="I29" s="156">
        <f t="shared" si="1"/>
        <v>0</v>
      </c>
      <c r="J29" s="157"/>
      <c r="K29" s="156">
        <f t="shared" si="2"/>
        <v>0</v>
      </c>
      <c r="L29" s="156">
        <v>21</v>
      </c>
      <c r="M29" s="156">
        <f t="shared" si="3"/>
        <v>0</v>
      </c>
      <c r="N29" s="155">
        <v>2.49E-3</v>
      </c>
      <c r="O29" s="155">
        <f t="shared" si="4"/>
        <v>0.06</v>
      </c>
      <c r="P29" s="155">
        <v>0</v>
      </c>
      <c r="Q29" s="155">
        <f t="shared" si="5"/>
        <v>0</v>
      </c>
      <c r="R29" s="156"/>
      <c r="S29" s="156" t="s">
        <v>141</v>
      </c>
      <c r="T29" s="156" t="s">
        <v>134</v>
      </c>
      <c r="U29" s="156">
        <v>0.27704000000000001</v>
      </c>
      <c r="V29" s="156">
        <f t="shared" si="6"/>
        <v>7.2</v>
      </c>
      <c r="W29" s="156"/>
      <c r="X29" s="156" t="s">
        <v>135</v>
      </c>
      <c r="Y29" s="156" t="s">
        <v>136</v>
      </c>
      <c r="Z29" s="145"/>
      <c r="AA29" s="145"/>
      <c r="AB29" s="145"/>
      <c r="AC29" s="145"/>
      <c r="AD29" s="145"/>
      <c r="AE29" s="145"/>
      <c r="AF29" s="145"/>
      <c r="AG29" s="145" t="s">
        <v>137</v>
      </c>
      <c r="AH29" s="145"/>
      <c r="AI29" s="145"/>
      <c r="AJ29" s="145"/>
      <c r="AK29" s="145"/>
      <c r="AL29" s="145"/>
      <c r="AM29" s="145"/>
      <c r="AN29" s="145"/>
      <c r="AO29" s="145"/>
      <c r="AP29" s="145"/>
      <c r="AQ29" s="145"/>
      <c r="AR29" s="145"/>
      <c r="AS29" s="145"/>
      <c r="AT29" s="145"/>
      <c r="AU29" s="145"/>
      <c r="AV29" s="145"/>
      <c r="AW29" s="145"/>
      <c r="AX29" s="145"/>
      <c r="AY29" s="145"/>
      <c r="AZ29" s="145"/>
      <c r="BA29" s="145"/>
      <c r="BB29" s="145"/>
      <c r="BC29" s="145"/>
      <c r="BD29" s="145"/>
      <c r="BE29" s="145"/>
      <c r="BF29" s="145"/>
      <c r="BG29" s="145"/>
      <c r="BH29" s="145"/>
    </row>
    <row r="30" spans="1:60" ht="22.5" outlineLevel="1" x14ac:dyDescent="0.2">
      <c r="A30" s="173">
        <v>18</v>
      </c>
      <c r="B30" s="174" t="s">
        <v>242</v>
      </c>
      <c r="C30" s="181" t="s">
        <v>243</v>
      </c>
      <c r="D30" s="175" t="s">
        <v>140</v>
      </c>
      <c r="E30" s="176">
        <v>92.5</v>
      </c>
      <c r="F30" s="177"/>
      <c r="G30" s="178">
        <f t="shared" si="0"/>
        <v>0</v>
      </c>
      <c r="H30" s="157"/>
      <c r="I30" s="156">
        <f t="shared" si="1"/>
        <v>0</v>
      </c>
      <c r="J30" s="157"/>
      <c r="K30" s="156">
        <f t="shared" si="2"/>
        <v>0</v>
      </c>
      <c r="L30" s="156">
        <v>21</v>
      </c>
      <c r="M30" s="156">
        <f t="shared" si="3"/>
        <v>0</v>
      </c>
      <c r="N30" s="155">
        <v>2.0000000000000002E-5</v>
      </c>
      <c r="O30" s="155">
        <f t="shared" si="4"/>
        <v>0</v>
      </c>
      <c r="P30" s="155">
        <v>0</v>
      </c>
      <c r="Q30" s="155">
        <f t="shared" si="5"/>
        <v>0</v>
      </c>
      <c r="R30" s="156"/>
      <c r="S30" s="156" t="s">
        <v>141</v>
      </c>
      <c r="T30" s="156" t="s">
        <v>134</v>
      </c>
      <c r="U30" s="156">
        <v>0.13500000000000001</v>
      </c>
      <c r="V30" s="156">
        <f t="shared" si="6"/>
        <v>12.49</v>
      </c>
      <c r="W30" s="156"/>
      <c r="X30" s="156" t="s">
        <v>135</v>
      </c>
      <c r="Y30" s="156" t="s">
        <v>136</v>
      </c>
      <c r="Z30" s="145"/>
      <c r="AA30" s="145"/>
      <c r="AB30" s="145"/>
      <c r="AC30" s="145"/>
      <c r="AD30" s="145"/>
      <c r="AE30" s="145"/>
      <c r="AF30" s="145"/>
      <c r="AG30" s="145" t="s">
        <v>137</v>
      </c>
      <c r="AH30" s="145"/>
      <c r="AI30" s="145"/>
      <c r="AJ30" s="145"/>
      <c r="AK30" s="145"/>
      <c r="AL30" s="145"/>
      <c r="AM30" s="145"/>
      <c r="AN30" s="145"/>
      <c r="AO30" s="145"/>
      <c r="AP30" s="145"/>
      <c r="AQ30" s="145"/>
      <c r="AR30" s="145"/>
      <c r="AS30" s="145"/>
      <c r="AT30" s="145"/>
      <c r="AU30" s="145"/>
      <c r="AV30" s="145"/>
      <c r="AW30" s="145"/>
      <c r="AX30" s="145"/>
      <c r="AY30" s="145"/>
      <c r="AZ30" s="145"/>
      <c r="BA30" s="145"/>
      <c r="BB30" s="145"/>
      <c r="BC30" s="145"/>
      <c r="BD30" s="145"/>
      <c r="BE30" s="145"/>
      <c r="BF30" s="145"/>
      <c r="BG30" s="145"/>
      <c r="BH30" s="145"/>
    </row>
    <row r="31" spans="1:60" ht="22.5" outlineLevel="1" x14ac:dyDescent="0.2">
      <c r="A31" s="173">
        <v>19</v>
      </c>
      <c r="B31" s="174" t="s">
        <v>149</v>
      </c>
      <c r="C31" s="181" t="s">
        <v>244</v>
      </c>
      <c r="D31" s="175" t="s">
        <v>151</v>
      </c>
      <c r="E31" s="176">
        <v>1</v>
      </c>
      <c r="F31" s="177"/>
      <c r="G31" s="178">
        <f t="shared" si="0"/>
        <v>0</v>
      </c>
      <c r="H31" s="157"/>
      <c r="I31" s="156">
        <f t="shared" si="1"/>
        <v>0</v>
      </c>
      <c r="J31" s="157"/>
      <c r="K31" s="156">
        <f t="shared" si="2"/>
        <v>0</v>
      </c>
      <c r="L31" s="156">
        <v>21</v>
      </c>
      <c r="M31" s="156">
        <f t="shared" si="3"/>
        <v>0</v>
      </c>
      <c r="N31" s="155">
        <v>0</v>
      </c>
      <c r="O31" s="155">
        <f t="shared" si="4"/>
        <v>0</v>
      </c>
      <c r="P31" s="155">
        <v>0</v>
      </c>
      <c r="Q31" s="155">
        <f t="shared" si="5"/>
        <v>0</v>
      </c>
      <c r="R31" s="156"/>
      <c r="S31" s="156" t="s">
        <v>141</v>
      </c>
      <c r="T31" s="156" t="s">
        <v>134</v>
      </c>
      <c r="U31" s="156">
        <v>0</v>
      </c>
      <c r="V31" s="156">
        <f t="shared" si="6"/>
        <v>0</v>
      </c>
      <c r="W31" s="156"/>
      <c r="X31" s="156" t="s">
        <v>135</v>
      </c>
      <c r="Y31" s="156" t="s">
        <v>136</v>
      </c>
      <c r="Z31" s="145"/>
      <c r="AA31" s="145"/>
      <c r="AB31" s="145"/>
      <c r="AC31" s="145"/>
      <c r="AD31" s="145"/>
      <c r="AE31" s="145"/>
      <c r="AF31" s="145"/>
      <c r="AG31" s="145" t="s">
        <v>137</v>
      </c>
      <c r="AH31" s="145"/>
      <c r="AI31" s="145"/>
      <c r="AJ31" s="145"/>
      <c r="AK31" s="145"/>
      <c r="AL31" s="145"/>
      <c r="AM31" s="145"/>
      <c r="AN31" s="145"/>
      <c r="AO31" s="145"/>
      <c r="AP31" s="145"/>
      <c r="AQ31" s="145"/>
      <c r="AR31" s="145"/>
      <c r="AS31" s="145"/>
      <c r="AT31" s="145"/>
      <c r="AU31" s="145"/>
      <c r="AV31" s="145"/>
      <c r="AW31" s="145"/>
      <c r="AX31" s="145"/>
      <c r="AY31" s="145"/>
      <c r="AZ31" s="145"/>
      <c r="BA31" s="145"/>
      <c r="BB31" s="145"/>
      <c r="BC31" s="145"/>
      <c r="BD31" s="145"/>
      <c r="BE31" s="145"/>
      <c r="BF31" s="145"/>
      <c r="BG31" s="145"/>
      <c r="BH31" s="145"/>
    </row>
    <row r="32" spans="1:60" ht="33.75" outlineLevel="1" x14ac:dyDescent="0.2">
      <c r="A32" s="173">
        <v>20</v>
      </c>
      <c r="B32" s="174" t="s">
        <v>187</v>
      </c>
      <c r="C32" s="181" t="s">
        <v>245</v>
      </c>
      <c r="D32" s="175" t="s">
        <v>140</v>
      </c>
      <c r="E32" s="176">
        <v>109</v>
      </c>
      <c r="F32" s="177"/>
      <c r="G32" s="178">
        <f t="shared" si="0"/>
        <v>0</v>
      </c>
      <c r="H32" s="157"/>
      <c r="I32" s="156">
        <f t="shared" si="1"/>
        <v>0</v>
      </c>
      <c r="J32" s="157"/>
      <c r="K32" s="156">
        <f t="shared" si="2"/>
        <v>0</v>
      </c>
      <c r="L32" s="156">
        <v>21</v>
      </c>
      <c r="M32" s="156">
        <f t="shared" si="3"/>
        <v>0</v>
      </c>
      <c r="N32" s="155">
        <v>0</v>
      </c>
      <c r="O32" s="155">
        <f t="shared" si="4"/>
        <v>0</v>
      </c>
      <c r="P32" s="155">
        <v>0</v>
      </c>
      <c r="Q32" s="155">
        <f t="shared" si="5"/>
        <v>0</v>
      </c>
      <c r="R32" s="156"/>
      <c r="S32" s="156" t="s">
        <v>133</v>
      </c>
      <c r="T32" s="156" t="s">
        <v>134</v>
      </c>
      <c r="U32" s="156">
        <v>8.2000000000000003E-2</v>
      </c>
      <c r="V32" s="156">
        <f t="shared" si="6"/>
        <v>8.94</v>
      </c>
      <c r="W32" s="156"/>
      <c r="X32" s="156" t="s">
        <v>135</v>
      </c>
      <c r="Y32" s="156" t="s">
        <v>136</v>
      </c>
      <c r="Z32" s="145"/>
      <c r="AA32" s="145"/>
      <c r="AB32" s="145"/>
      <c r="AC32" s="145"/>
      <c r="AD32" s="145"/>
      <c r="AE32" s="145"/>
      <c r="AF32" s="145"/>
      <c r="AG32" s="145" t="s">
        <v>137</v>
      </c>
      <c r="AH32" s="145"/>
      <c r="AI32" s="145"/>
      <c r="AJ32" s="145"/>
      <c r="AK32" s="145"/>
      <c r="AL32" s="145"/>
      <c r="AM32" s="145"/>
      <c r="AN32" s="145"/>
      <c r="AO32" s="145"/>
      <c r="AP32" s="145"/>
      <c r="AQ32" s="145"/>
      <c r="AR32" s="145"/>
      <c r="AS32" s="145"/>
      <c r="AT32" s="145"/>
      <c r="AU32" s="145"/>
      <c r="AV32" s="145"/>
      <c r="AW32" s="145"/>
      <c r="AX32" s="145"/>
      <c r="AY32" s="145"/>
      <c r="AZ32" s="145"/>
      <c r="BA32" s="145"/>
      <c r="BB32" s="145"/>
      <c r="BC32" s="145"/>
      <c r="BD32" s="145"/>
      <c r="BE32" s="145"/>
      <c r="BF32" s="145"/>
      <c r="BG32" s="145"/>
      <c r="BH32" s="145"/>
    </row>
    <row r="33" spans="1:60" ht="22.5" outlineLevel="1" x14ac:dyDescent="0.2">
      <c r="A33" s="173">
        <v>21</v>
      </c>
      <c r="B33" s="174" t="s">
        <v>185</v>
      </c>
      <c r="C33" s="181" t="s">
        <v>246</v>
      </c>
      <c r="D33" s="175" t="s">
        <v>140</v>
      </c>
      <c r="E33" s="176">
        <v>38</v>
      </c>
      <c r="F33" s="177"/>
      <c r="G33" s="178">
        <f t="shared" si="0"/>
        <v>0</v>
      </c>
      <c r="H33" s="157"/>
      <c r="I33" s="156">
        <f t="shared" si="1"/>
        <v>0</v>
      </c>
      <c r="J33" s="157"/>
      <c r="K33" s="156">
        <f t="shared" si="2"/>
        <v>0</v>
      </c>
      <c r="L33" s="156">
        <v>21</v>
      </c>
      <c r="M33" s="156">
        <f t="shared" si="3"/>
        <v>0</v>
      </c>
      <c r="N33" s="155">
        <v>0</v>
      </c>
      <c r="O33" s="155">
        <f t="shared" si="4"/>
        <v>0</v>
      </c>
      <c r="P33" s="155">
        <v>0</v>
      </c>
      <c r="Q33" s="155">
        <f t="shared" si="5"/>
        <v>0</v>
      </c>
      <c r="R33" s="156"/>
      <c r="S33" s="156" t="s">
        <v>133</v>
      </c>
      <c r="T33" s="156" t="s">
        <v>134</v>
      </c>
      <c r="U33" s="156">
        <v>0.114</v>
      </c>
      <c r="V33" s="156">
        <f t="shared" si="6"/>
        <v>4.33</v>
      </c>
      <c r="W33" s="156"/>
      <c r="X33" s="156" t="s">
        <v>135</v>
      </c>
      <c r="Y33" s="156" t="s">
        <v>136</v>
      </c>
      <c r="Z33" s="145"/>
      <c r="AA33" s="145"/>
      <c r="AB33" s="145"/>
      <c r="AC33" s="145"/>
      <c r="AD33" s="145"/>
      <c r="AE33" s="145"/>
      <c r="AF33" s="145"/>
      <c r="AG33" s="145" t="s">
        <v>137</v>
      </c>
      <c r="AH33" s="145"/>
      <c r="AI33" s="145"/>
      <c r="AJ33" s="145"/>
      <c r="AK33" s="145"/>
      <c r="AL33" s="145"/>
      <c r="AM33" s="145"/>
      <c r="AN33" s="145"/>
      <c r="AO33" s="145"/>
      <c r="AP33" s="145"/>
      <c r="AQ33" s="145"/>
      <c r="AR33" s="145"/>
      <c r="AS33" s="145"/>
      <c r="AT33" s="145"/>
      <c r="AU33" s="145"/>
      <c r="AV33" s="145"/>
      <c r="AW33" s="145"/>
      <c r="AX33" s="145"/>
      <c r="AY33" s="145"/>
      <c r="AZ33" s="145"/>
      <c r="BA33" s="145"/>
      <c r="BB33" s="145"/>
      <c r="BC33" s="145"/>
      <c r="BD33" s="145"/>
      <c r="BE33" s="145"/>
      <c r="BF33" s="145"/>
      <c r="BG33" s="145"/>
      <c r="BH33" s="145"/>
    </row>
    <row r="34" spans="1:60" outlineLevel="1" x14ac:dyDescent="0.2">
      <c r="A34" s="173">
        <v>22</v>
      </c>
      <c r="B34" s="174" t="s">
        <v>247</v>
      </c>
      <c r="C34" s="181" t="s">
        <v>248</v>
      </c>
      <c r="D34" s="175" t="s">
        <v>140</v>
      </c>
      <c r="E34" s="176">
        <v>237</v>
      </c>
      <c r="F34" s="177"/>
      <c r="G34" s="178">
        <f t="shared" si="0"/>
        <v>0</v>
      </c>
      <c r="H34" s="157"/>
      <c r="I34" s="156">
        <f t="shared" si="1"/>
        <v>0</v>
      </c>
      <c r="J34" s="157"/>
      <c r="K34" s="156">
        <f t="shared" si="2"/>
        <v>0</v>
      </c>
      <c r="L34" s="156">
        <v>21</v>
      </c>
      <c r="M34" s="156">
        <f t="shared" si="3"/>
        <v>0</v>
      </c>
      <c r="N34" s="155">
        <v>0</v>
      </c>
      <c r="O34" s="155">
        <f t="shared" si="4"/>
        <v>0</v>
      </c>
      <c r="P34" s="155">
        <v>0</v>
      </c>
      <c r="Q34" s="155">
        <f t="shared" si="5"/>
        <v>0</v>
      </c>
      <c r="R34" s="156"/>
      <c r="S34" s="156" t="s">
        <v>141</v>
      </c>
      <c r="T34" s="156" t="s">
        <v>134</v>
      </c>
      <c r="U34" s="156">
        <v>0.04</v>
      </c>
      <c r="V34" s="156">
        <f t="shared" si="6"/>
        <v>9.48</v>
      </c>
      <c r="W34" s="156"/>
      <c r="X34" s="156" t="s">
        <v>135</v>
      </c>
      <c r="Y34" s="156" t="s">
        <v>136</v>
      </c>
      <c r="Z34" s="145"/>
      <c r="AA34" s="145"/>
      <c r="AB34" s="145"/>
      <c r="AC34" s="145"/>
      <c r="AD34" s="145"/>
      <c r="AE34" s="145"/>
      <c r="AF34" s="145"/>
      <c r="AG34" s="145" t="s">
        <v>137</v>
      </c>
      <c r="AH34" s="145"/>
      <c r="AI34" s="145"/>
      <c r="AJ34" s="145"/>
      <c r="AK34" s="145"/>
      <c r="AL34" s="145"/>
      <c r="AM34" s="145"/>
      <c r="AN34" s="145"/>
      <c r="AO34" s="145"/>
      <c r="AP34" s="145"/>
      <c r="AQ34" s="145"/>
      <c r="AR34" s="145"/>
      <c r="AS34" s="145"/>
      <c r="AT34" s="145"/>
      <c r="AU34" s="145"/>
      <c r="AV34" s="145"/>
      <c r="AW34" s="145"/>
      <c r="AX34" s="145"/>
      <c r="AY34" s="145"/>
      <c r="AZ34" s="145"/>
      <c r="BA34" s="145"/>
      <c r="BB34" s="145"/>
      <c r="BC34" s="145"/>
      <c r="BD34" s="145"/>
      <c r="BE34" s="145"/>
      <c r="BF34" s="145"/>
      <c r="BG34" s="145"/>
      <c r="BH34" s="145"/>
    </row>
    <row r="35" spans="1:60" ht="22.5" outlineLevel="1" x14ac:dyDescent="0.2">
      <c r="A35" s="167">
        <v>23</v>
      </c>
      <c r="B35" s="168" t="s">
        <v>183</v>
      </c>
      <c r="C35" s="182" t="s">
        <v>249</v>
      </c>
      <c r="D35" s="169" t="s">
        <v>140</v>
      </c>
      <c r="E35" s="170">
        <v>36</v>
      </c>
      <c r="F35" s="171"/>
      <c r="G35" s="172">
        <f t="shared" si="0"/>
        <v>0</v>
      </c>
      <c r="H35" s="157"/>
      <c r="I35" s="156">
        <f t="shared" si="1"/>
        <v>0</v>
      </c>
      <c r="J35" s="157"/>
      <c r="K35" s="156">
        <f t="shared" si="2"/>
        <v>0</v>
      </c>
      <c r="L35" s="156">
        <v>21</v>
      </c>
      <c r="M35" s="156">
        <f t="shared" si="3"/>
        <v>0</v>
      </c>
      <c r="N35" s="155">
        <v>0</v>
      </c>
      <c r="O35" s="155">
        <f t="shared" si="4"/>
        <v>0</v>
      </c>
      <c r="P35" s="155">
        <v>0</v>
      </c>
      <c r="Q35" s="155">
        <f t="shared" si="5"/>
        <v>0</v>
      </c>
      <c r="R35" s="156"/>
      <c r="S35" s="156" t="s">
        <v>133</v>
      </c>
      <c r="T35" s="156" t="s">
        <v>147</v>
      </c>
      <c r="U35" s="156">
        <v>0.155</v>
      </c>
      <c r="V35" s="156">
        <f t="shared" si="6"/>
        <v>5.58</v>
      </c>
      <c r="W35" s="156"/>
      <c r="X35" s="156" t="s">
        <v>135</v>
      </c>
      <c r="Y35" s="156" t="s">
        <v>136</v>
      </c>
      <c r="Z35" s="145"/>
      <c r="AA35" s="145"/>
      <c r="AB35" s="145"/>
      <c r="AC35" s="145"/>
      <c r="AD35" s="145"/>
      <c r="AE35" s="145"/>
      <c r="AF35" s="145"/>
      <c r="AG35" s="145" t="s">
        <v>148</v>
      </c>
      <c r="AH35" s="145"/>
      <c r="AI35" s="145"/>
      <c r="AJ35" s="145"/>
      <c r="AK35" s="145"/>
      <c r="AL35" s="145"/>
      <c r="AM35" s="145"/>
      <c r="AN35" s="145"/>
      <c r="AO35" s="145"/>
      <c r="AP35" s="145"/>
      <c r="AQ35" s="145"/>
      <c r="AR35" s="145"/>
      <c r="AS35" s="145"/>
      <c r="AT35" s="145"/>
      <c r="AU35" s="145"/>
      <c r="AV35" s="145"/>
      <c r="AW35" s="145"/>
      <c r="AX35" s="145"/>
      <c r="AY35" s="145"/>
      <c r="AZ35" s="145"/>
      <c r="BA35" s="145"/>
      <c r="BB35" s="145"/>
      <c r="BC35" s="145"/>
      <c r="BD35" s="145"/>
      <c r="BE35" s="145"/>
      <c r="BF35" s="145"/>
      <c r="BG35" s="145"/>
      <c r="BH35" s="145"/>
    </row>
    <row r="36" spans="1:60" outlineLevel="1" x14ac:dyDescent="0.2">
      <c r="A36" s="152">
        <v>24</v>
      </c>
      <c r="B36" s="153" t="s">
        <v>250</v>
      </c>
      <c r="C36" s="183" t="s">
        <v>251</v>
      </c>
      <c r="D36" s="154" t="s">
        <v>0</v>
      </c>
      <c r="E36" s="179"/>
      <c r="F36" s="157"/>
      <c r="G36" s="156">
        <f t="shared" si="0"/>
        <v>0</v>
      </c>
      <c r="H36" s="157"/>
      <c r="I36" s="156">
        <f t="shared" si="1"/>
        <v>0</v>
      </c>
      <c r="J36" s="157"/>
      <c r="K36" s="156">
        <f t="shared" si="2"/>
        <v>0</v>
      </c>
      <c r="L36" s="156">
        <v>21</v>
      </c>
      <c r="M36" s="156">
        <f t="shared" si="3"/>
        <v>0</v>
      </c>
      <c r="N36" s="155">
        <v>0</v>
      </c>
      <c r="O36" s="155">
        <f t="shared" si="4"/>
        <v>0</v>
      </c>
      <c r="P36" s="155">
        <v>0</v>
      </c>
      <c r="Q36" s="155">
        <f t="shared" si="5"/>
        <v>0</v>
      </c>
      <c r="R36" s="156"/>
      <c r="S36" s="156" t="s">
        <v>141</v>
      </c>
      <c r="T36" s="156" t="s">
        <v>134</v>
      </c>
      <c r="U36" s="156">
        <v>3.56</v>
      </c>
      <c r="V36" s="156">
        <f t="shared" si="6"/>
        <v>0</v>
      </c>
      <c r="W36" s="156"/>
      <c r="X36" s="156" t="s">
        <v>194</v>
      </c>
      <c r="Y36" s="156" t="s">
        <v>136</v>
      </c>
      <c r="Z36" s="145"/>
      <c r="AA36" s="145"/>
      <c r="AB36" s="145"/>
      <c r="AC36" s="145"/>
      <c r="AD36" s="145"/>
      <c r="AE36" s="145"/>
      <c r="AF36" s="145"/>
      <c r="AG36" s="145" t="s">
        <v>195</v>
      </c>
      <c r="AH36" s="145"/>
      <c r="AI36" s="145"/>
      <c r="AJ36" s="145"/>
      <c r="AK36" s="145"/>
      <c r="AL36" s="145"/>
      <c r="AM36" s="145"/>
      <c r="AN36" s="145"/>
      <c r="AO36" s="145"/>
      <c r="AP36" s="145"/>
      <c r="AQ36" s="145"/>
      <c r="AR36" s="145"/>
      <c r="AS36" s="145"/>
      <c r="AT36" s="145"/>
      <c r="AU36" s="145"/>
      <c r="AV36" s="145"/>
      <c r="AW36" s="145"/>
      <c r="AX36" s="145"/>
      <c r="AY36" s="145"/>
      <c r="AZ36" s="145"/>
      <c r="BA36" s="145"/>
      <c r="BB36" s="145"/>
      <c r="BC36" s="145"/>
      <c r="BD36" s="145"/>
      <c r="BE36" s="145"/>
      <c r="BF36" s="145"/>
      <c r="BG36" s="145"/>
      <c r="BH36" s="145"/>
    </row>
    <row r="37" spans="1:60" x14ac:dyDescent="0.2">
      <c r="A37" s="160" t="s">
        <v>128</v>
      </c>
      <c r="B37" s="161" t="s">
        <v>71</v>
      </c>
      <c r="C37" s="180" t="s">
        <v>72</v>
      </c>
      <c r="D37" s="162"/>
      <c r="E37" s="163"/>
      <c r="F37" s="164"/>
      <c r="G37" s="165">
        <f>SUMIF(AG38:AG38,"&lt;&gt;NOR",G38:G38)</f>
        <v>0</v>
      </c>
      <c r="H37" s="159"/>
      <c r="I37" s="159">
        <f>SUM(I38:I38)</f>
        <v>0</v>
      </c>
      <c r="J37" s="159"/>
      <c r="K37" s="159">
        <f>SUM(K38:K38)</f>
        <v>0</v>
      </c>
      <c r="L37" s="159"/>
      <c r="M37" s="159">
        <f>SUM(M38:M38)</f>
        <v>0</v>
      </c>
      <c r="N37" s="158"/>
      <c r="O37" s="158">
        <f>SUM(O38:O38)</f>
        <v>0</v>
      </c>
      <c r="P37" s="158"/>
      <c r="Q37" s="158">
        <f>SUM(Q38:Q38)</f>
        <v>0</v>
      </c>
      <c r="R37" s="159"/>
      <c r="S37" s="159"/>
      <c r="T37" s="159"/>
      <c r="U37" s="159"/>
      <c r="V37" s="159">
        <f>SUM(V38:V38)</f>
        <v>6.24</v>
      </c>
      <c r="W37" s="159"/>
      <c r="X37" s="159"/>
      <c r="Y37" s="159"/>
      <c r="AG37" t="s">
        <v>129</v>
      </c>
    </row>
    <row r="38" spans="1:60" outlineLevel="1" x14ac:dyDescent="0.2">
      <c r="A38" s="173">
        <v>25</v>
      </c>
      <c r="B38" s="174" t="s">
        <v>252</v>
      </c>
      <c r="C38" s="181" t="s">
        <v>253</v>
      </c>
      <c r="D38" s="175" t="s">
        <v>191</v>
      </c>
      <c r="E38" s="176">
        <v>1.75</v>
      </c>
      <c r="F38" s="177"/>
      <c r="G38" s="178">
        <f>ROUND(E38*F38,2)</f>
        <v>0</v>
      </c>
      <c r="H38" s="157"/>
      <c r="I38" s="156">
        <f>ROUND(E38*H38,2)</f>
        <v>0</v>
      </c>
      <c r="J38" s="157"/>
      <c r="K38" s="156">
        <f>ROUND(E38*J38,2)</f>
        <v>0</v>
      </c>
      <c r="L38" s="156">
        <v>21</v>
      </c>
      <c r="M38" s="156">
        <f>G38*(1+L38/100)</f>
        <v>0</v>
      </c>
      <c r="N38" s="155">
        <v>0</v>
      </c>
      <c r="O38" s="155">
        <f>ROUND(E38*N38,2)</f>
        <v>0</v>
      </c>
      <c r="P38" s="155">
        <v>0</v>
      </c>
      <c r="Q38" s="155">
        <f>ROUND(E38*P38,2)</f>
        <v>0</v>
      </c>
      <c r="R38" s="156"/>
      <c r="S38" s="156" t="s">
        <v>133</v>
      </c>
      <c r="T38" s="156" t="s">
        <v>134</v>
      </c>
      <c r="U38" s="156">
        <v>3.5630000000000002</v>
      </c>
      <c r="V38" s="156">
        <f>ROUND(E38*U38,2)</f>
        <v>6.24</v>
      </c>
      <c r="W38" s="156"/>
      <c r="X38" s="156" t="s">
        <v>135</v>
      </c>
      <c r="Y38" s="156" t="s">
        <v>136</v>
      </c>
      <c r="Z38" s="145"/>
      <c r="AA38" s="145"/>
      <c r="AB38" s="145"/>
      <c r="AC38" s="145"/>
      <c r="AD38" s="145"/>
      <c r="AE38" s="145"/>
      <c r="AF38" s="145"/>
      <c r="AG38" s="145" t="s">
        <v>137</v>
      </c>
      <c r="AH38" s="145"/>
      <c r="AI38" s="145"/>
      <c r="AJ38" s="145"/>
      <c r="AK38" s="145"/>
      <c r="AL38" s="145"/>
      <c r="AM38" s="145"/>
      <c r="AN38" s="145"/>
      <c r="AO38" s="145"/>
      <c r="AP38" s="145"/>
      <c r="AQ38" s="145"/>
      <c r="AR38" s="145"/>
      <c r="AS38" s="145"/>
      <c r="AT38" s="145"/>
      <c r="AU38" s="145"/>
      <c r="AV38" s="145"/>
      <c r="AW38" s="145"/>
      <c r="AX38" s="145"/>
      <c r="AY38" s="145"/>
      <c r="AZ38" s="145"/>
      <c r="BA38" s="145"/>
      <c r="BB38" s="145"/>
      <c r="BC38" s="145"/>
      <c r="BD38" s="145"/>
      <c r="BE38" s="145"/>
      <c r="BF38" s="145"/>
      <c r="BG38" s="145"/>
      <c r="BH38" s="145"/>
    </row>
    <row r="39" spans="1:60" x14ac:dyDescent="0.2">
      <c r="A39" s="160" t="s">
        <v>128</v>
      </c>
      <c r="B39" s="161" t="s">
        <v>83</v>
      </c>
      <c r="C39" s="180" t="s">
        <v>84</v>
      </c>
      <c r="D39" s="162"/>
      <c r="E39" s="163"/>
      <c r="F39" s="164"/>
      <c r="G39" s="165">
        <f>SUMIF(AG40:AG46,"&lt;&gt;NOR",G40:G46)</f>
        <v>0</v>
      </c>
      <c r="H39" s="159"/>
      <c r="I39" s="159">
        <f>SUM(I40:I46)</f>
        <v>0</v>
      </c>
      <c r="J39" s="159"/>
      <c r="K39" s="159">
        <f>SUM(K40:K46)</f>
        <v>0</v>
      </c>
      <c r="L39" s="159"/>
      <c r="M39" s="159">
        <f>SUM(M40:M46)</f>
        <v>0</v>
      </c>
      <c r="N39" s="158"/>
      <c r="O39" s="158">
        <f>SUM(O40:O46)</f>
        <v>0.01</v>
      </c>
      <c r="P39" s="158"/>
      <c r="Q39" s="158">
        <f>SUM(Q40:Q46)</f>
        <v>0</v>
      </c>
      <c r="R39" s="159"/>
      <c r="S39" s="159"/>
      <c r="T39" s="159"/>
      <c r="U39" s="159"/>
      <c r="V39" s="159">
        <f>SUM(V40:V46)</f>
        <v>3.88</v>
      </c>
      <c r="W39" s="159"/>
      <c r="X39" s="159"/>
      <c r="Y39" s="159"/>
      <c r="AG39" t="s">
        <v>129</v>
      </c>
    </row>
    <row r="40" spans="1:60" outlineLevel="1" x14ac:dyDescent="0.2">
      <c r="A40" s="173">
        <v>26</v>
      </c>
      <c r="B40" s="174" t="s">
        <v>254</v>
      </c>
      <c r="C40" s="181" t="s">
        <v>255</v>
      </c>
      <c r="D40" s="175" t="s">
        <v>158</v>
      </c>
      <c r="E40" s="176">
        <v>4</v>
      </c>
      <c r="F40" s="177"/>
      <c r="G40" s="178">
        <f t="shared" ref="G40:G46" si="7">ROUND(E40*F40,2)</f>
        <v>0</v>
      </c>
      <c r="H40" s="157"/>
      <c r="I40" s="156">
        <f t="shared" ref="I40:I46" si="8">ROUND(E40*H40,2)</f>
        <v>0</v>
      </c>
      <c r="J40" s="157"/>
      <c r="K40" s="156">
        <f t="shared" ref="K40:K46" si="9">ROUND(E40*J40,2)</f>
        <v>0</v>
      </c>
      <c r="L40" s="156">
        <v>21</v>
      </c>
      <c r="M40" s="156">
        <f t="shared" ref="M40:M46" si="10">G40*(1+L40/100)</f>
        <v>0</v>
      </c>
      <c r="N40" s="155">
        <v>1.1999999999999999E-3</v>
      </c>
      <c r="O40" s="155">
        <f t="shared" ref="O40:O46" si="11">ROUND(E40*N40,2)</f>
        <v>0</v>
      </c>
      <c r="P40" s="155">
        <v>0</v>
      </c>
      <c r="Q40" s="155">
        <f t="shared" ref="Q40:Q46" si="12">ROUND(E40*P40,2)</f>
        <v>0</v>
      </c>
      <c r="R40" s="156"/>
      <c r="S40" s="156" t="s">
        <v>141</v>
      </c>
      <c r="T40" s="156" t="s">
        <v>134</v>
      </c>
      <c r="U40" s="156">
        <v>0.10299999999999999</v>
      </c>
      <c r="V40" s="156">
        <f t="shared" ref="V40:V46" si="13">ROUND(E40*U40,2)</f>
        <v>0.41</v>
      </c>
      <c r="W40" s="156"/>
      <c r="X40" s="156" t="s">
        <v>135</v>
      </c>
      <c r="Y40" s="156" t="s">
        <v>136</v>
      </c>
      <c r="Z40" s="145"/>
      <c r="AA40" s="145"/>
      <c r="AB40" s="145"/>
      <c r="AC40" s="145"/>
      <c r="AD40" s="145"/>
      <c r="AE40" s="145"/>
      <c r="AF40" s="145"/>
      <c r="AG40" s="145" t="s">
        <v>137</v>
      </c>
      <c r="AH40" s="145"/>
      <c r="AI40" s="145"/>
      <c r="AJ40" s="145"/>
      <c r="AK40" s="145"/>
      <c r="AL40" s="145"/>
      <c r="AM40" s="145"/>
      <c r="AN40" s="145"/>
      <c r="AO40" s="145"/>
      <c r="AP40" s="145"/>
      <c r="AQ40" s="145"/>
      <c r="AR40" s="145"/>
      <c r="AS40" s="145"/>
      <c r="AT40" s="145"/>
      <c r="AU40" s="145"/>
      <c r="AV40" s="145"/>
      <c r="AW40" s="145"/>
      <c r="AX40" s="145"/>
      <c r="AY40" s="145"/>
      <c r="AZ40" s="145"/>
      <c r="BA40" s="145"/>
      <c r="BB40" s="145"/>
      <c r="BC40" s="145"/>
      <c r="BD40" s="145"/>
      <c r="BE40" s="145"/>
      <c r="BF40" s="145"/>
      <c r="BG40" s="145"/>
      <c r="BH40" s="145"/>
    </row>
    <row r="41" spans="1:60" outlineLevel="1" x14ac:dyDescent="0.2">
      <c r="A41" s="173">
        <v>27</v>
      </c>
      <c r="B41" s="174" t="s">
        <v>256</v>
      </c>
      <c r="C41" s="181" t="s">
        <v>257</v>
      </c>
      <c r="D41" s="175" t="s">
        <v>158</v>
      </c>
      <c r="E41" s="176">
        <v>6</v>
      </c>
      <c r="F41" s="177"/>
      <c r="G41" s="178">
        <f t="shared" si="7"/>
        <v>0</v>
      </c>
      <c r="H41" s="157"/>
      <c r="I41" s="156">
        <f t="shared" si="8"/>
        <v>0</v>
      </c>
      <c r="J41" s="157"/>
      <c r="K41" s="156">
        <f t="shared" si="9"/>
        <v>0</v>
      </c>
      <c r="L41" s="156">
        <v>21</v>
      </c>
      <c r="M41" s="156">
        <f t="shared" si="10"/>
        <v>0</v>
      </c>
      <c r="N41" s="155">
        <v>1.4E-3</v>
      </c>
      <c r="O41" s="155">
        <f t="shared" si="11"/>
        <v>0.01</v>
      </c>
      <c r="P41" s="155">
        <v>0</v>
      </c>
      <c r="Q41" s="155">
        <f t="shared" si="12"/>
        <v>0</v>
      </c>
      <c r="R41" s="156"/>
      <c r="S41" s="156" t="s">
        <v>141</v>
      </c>
      <c r="T41" s="156" t="s">
        <v>134</v>
      </c>
      <c r="U41" s="156">
        <v>0.124</v>
      </c>
      <c r="V41" s="156">
        <f t="shared" si="13"/>
        <v>0.74</v>
      </c>
      <c r="W41" s="156"/>
      <c r="X41" s="156" t="s">
        <v>135</v>
      </c>
      <c r="Y41" s="156" t="s">
        <v>136</v>
      </c>
      <c r="Z41" s="145"/>
      <c r="AA41" s="145"/>
      <c r="AB41" s="145"/>
      <c r="AC41" s="145"/>
      <c r="AD41" s="145"/>
      <c r="AE41" s="145"/>
      <c r="AF41" s="145"/>
      <c r="AG41" s="145" t="s">
        <v>137</v>
      </c>
      <c r="AH41" s="145"/>
      <c r="AI41" s="145"/>
      <c r="AJ41" s="145"/>
      <c r="AK41" s="145"/>
      <c r="AL41" s="145"/>
      <c r="AM41" s="145"/>
      <c r="AN41" s="145"/>
      <c r="AO41" s="145"/>
      <c r="AP41" s="145"/>
      <c r="AQ41" s="145"/>
      <c r="AR41" s="145"/>
      <c r="AS41" s="145"/>
      <c r="AT41" s="145"/>
      <c r="AU41" s="145"/>
      <c r="AV41" s="145"/>
      <c r="AW41" s="145"/>
      <c r="AX41" s="145"/>
      <c r="AY41" s="145"/>
      <c r="AZ41" s="145"/>
      <c r="BA41" s="145"/>
      <c r="BB41" s="145"/>
      <c r="BC41" s="145"/>
      <c r="BD41" s="145"/>
      <c r="BE41" s="145"/>
      <c r="BF41" s="145"/>
      <c r="BG41" s="145"/>
      <c r="BH41" s="145"/>
    </row>
    <row r="42" spans="1:60" outlineLevel="1" x14ac:dyDescent="0.2">
      <c r="A42" s="173">
        <v>28</v>
      </c>
      <c r="B42" s="174" t="s">
        <v>258</v>
      </c>
      <c r="C42" s="181" t="s">
        <v>259</v>
      </c>
      <c r="D42" s="175" t="s">
        <v>158</v>
      </c>
      <c r="E42" s="176">
        <v>2</v>
      </c>
      <c r="F42" s="177"/>
      <c r="G42" s="178">
        <f t="shared" si="7"/>
        <v>0</v>
      </c>
      <c r="H42" s="157"/>
      <c r="I42" s="156">
        <f t="shared" si="8"/>
        <v>0</v>
      </c>
      <c r="J42" s="157"/>
      <c r="K42" s="156">
        <f t="shared" si="9"/>
        <v>0</v>
      </c>
      <c r="L42" s="156">
        <v>21</v>
      </c>
      <c r="M42" s="156">
        <f t="shared" si="10"/>
        <v>0</v>
      </c>
      <c r="N42" s="155">
        <v>1.3999999999999999E-4</v>
      </c>
      <c r="O42" s="155">
        <f t="shared" si="11"/>
        <v>0</v>
      </c>
      <c r="P42" s="155">
        <v>0</v>
      </c>
      <c r="Q42" s="155">
        <f t="shared" si="12"/>
        <v>0</v>
      </c>
      <c r="R42" s="156"/>
      <c r="S42" s="156" t="s">
        <v>141</v>
      </c>
      <c r="T42" s="156" t="s">
        <v>134</v>
      </c>
      <c r="U42" s="156">
        <v>0.16500000000000001</v>
      </c>
      <c r="V42" s="156">
        <f t="shared" si="13"/>
        <v>0.33</v>
      </c>
      <c r="W42" s="156"/>
      <c r="X42" s="156" t="s">
        <v>135</v>
      </c>
      <c r="Y42" s="156" t="s">
        <v>136</v>
      </c>
      <c r="Z42" s="145"/>
      <c r="AA42" s="145"/>
      <c r="AB42" s="145"/>
      <c r="AC42" s="145"/>
      <c r="AD42" s="145"/>
      <c r="AE42" s="145"/>
      <c r="AF42" s="145"/>
      <c r="AG42" s="145" t="s">
        <v>137</v>
      </c>
      <c r="AH42" s="145"/>
      <c r="AI42" s="145"/>
      <c r="AJ42" s="145"/>
      <c r="AK42" s="145"/>
      <c r="AL42" s="145"/>
      <c r="AM42" s="145"/>
      <c r="AN42" s="145"/>
      <c r="AO42" s="145"/>
      <c r="AP42" s="145"/>
      <c r="AQ42" s="145"/>
      <c r="AR42" s="145"/>
      <c r="AS42" s="145"/>
      <c r="AT42" s="145"/>
      <c r="AU42" s="145"/>
      <c r="AV42" s="145"/>
      <c r="AW42" s="145"/>
      <c r="AX42" s="145"/>
      <c r="AY42" s="145"/>
      <c r="AZ42" s="145"/>
      <c r="BA42" s="145"/>
      <c r="BB42" s="145"/>
      <c r="BC42" s="145"/>
      <c r="BD42" s="145"/>
      <c r="BE42" s="145"/>
      <c r="BF42" s="145"/>
      <c r="BG42" s="145"/>
      <c r="BH42" s="145"/>
    </row>
    <row r="43" spans="1:60" outlineLevel="1" x14ac:dyDescent="0.2">
      <c r="A43" s="173">
        <v>29</v>
      </c>
      <c r="B43" s="174" t="s">
        <v>260</v>
      </c>
      <c r="C43" s="181" t="s">
        <v>261</v>
      </c>
      <c r="D43" s="175" t="s">
        <v>158</v>
      </c>
      <c r="E43" s="176">
        <v>2</v>
      </c>
      <c r="F43" s="177"/>
      <c r="G43" s="178">
        <f t="shared" si="7"/>
        <v>0</v>
      </c>
      <c r="H43" s="157"/>
      <c r="I43" s="156">
        <f t="shared" si="8"/>
        <v>0</v>
      </c>
      <c r="J43" s="157"/>
      <c r="K43" s="156">
        <f t="shared" si="9"/>
        <v>0</v>
      </c>
      <c r="L43" s="156">
        <v>21</v>
      </c>
      <c r="M43" s="156">
        <f t="shared" si="10"/>
        <v>0</v>
      </c>
      <c r="N43" s="155">
        <v>2.0000000000000001E-4</v>
      </c>
      <c r="O43" s="155">
        <f t="shared" si="11"/>
        <v>0</v>
      </c>
      <c r="P43" s="155">
        <v>0</v>
      </c>
      <c r="Q43" s="155">
        <f t="shared" si="12"/>
        <v>0</v>
      </c>
      <c r="R43" s="156"/>
      <c r="S43" s="156" t="s">
        <v>141</v>
      </c>
      <c r="T43" s="156" t="s">
        <v>134</v>
      </c>
      <c r="U43" s="156">
        <v>0.20699999999999999</v>
      </c>
      <c r="V43" s="156">
        <f t="shared" si="13"/>
        <v>0.41</v>
      </c>
      <c r="W43" s="156"/>
      <c r="X43" s="156" t="s">
        <v>135</v>
      </c>
      <c r="Y43" s="156" t="s">
        <v>136</v>
      </c>
      <c r="Z43" s="145"/>
      <c r="AA43" s="145"/>
      <c r="AB43" s="145"/>
      <c r="AC43" s="145"/>
      <c r="AD43" s="145"/>
      <c r="AE43" s="145"/>
      <c r="AF43" s="145"/>
      <c r="AG43" s="145" t="s">
        <v>137</v>
      </c>
      <c r="AH43" s="145"/>
      <c r="AI43" s="145"/>
      <c r="AJ43" s="145"/>
      <c r="AK43" s="145"/>
      <c r="AL43" s="145"/>
      <c r="AM43" s="145"/>
      <c r="AN43" s="145"/>
      <c r="AO43" s="145"/>
      <c r="AP43" s="145"/>
      <c r="AQ43" s="145"/>
      <c r="AR43" s="145"/>
      <c r="AS43" s="145"/>
      <c r="AT43" s="145"/>
      <c r="AU43" s="145"/>
      <c r="AV43" s="145"/>
      <c r="AW43" s="145"/>
      <c r="AX43" s="145"/>
      <c r="AY43" s="145"/>
      <c r="AZ43" s="145"/>
      <c r="BA43" s="145"/>
      <c r="BB43" s="145"/>
      <c r="BC43" s="145"/>
      <c r="BD43" s="145"/>
      <c r="BE43" s="145"/>
      <c r="BF43" s="145"/>
      <c r="BG43" s="145"/>
      <c r="BH43" s="145"/>
    </row>
    <row r="44" spans="1:60" outlineLevel="1" x14ac:dyDescent="0.2">
      <c r="A44" s="173">
        <v>30</v>
      </c>
      <c r="B44" s="174" t="s">
        <v>262</v>
      </c>
      <c r="C44" s="181" t="s">
        <v>263</v>
      </c>
      <c r="D44" s="175" t="s">
        <v>158</v>
      </c>
      <c r="E44" s="176">
        <v>4</v>
      </c>
      <c r="F44" s="177"/>
      <c r="G44" s="178">
        <f t="shared" si="7"/>
        <v>0</v>
      </c>
      <c r="H44" s="157"/>
      <c r="I44" s="156">
        <f t="shared" si="8"/>
        <v>0</v>
      </c>
      <c r="J44" s="157"/>
      <c r="K44" s="156">
        <f t="shared" si="9"/>
        <v>0</v>
      </c>
      <c r="L44" s="156">
        <v>21</v>
      </c>
      <c r="M44" s="156">
        <f t="shared" si="10"/>
        <v>0</v>
      </c>
      <c r="N44" s="155">
        <v>3.2000000000000003E-4</v>
      </c>
      <c r="O44" s="155">
        <f t="shared" si="11"/>
        <v>0</v>
      </c>
      <c r="P44" s="155">
        <v>0</v>
      </c>
      <c r="Q44" s="155">
        <f t="shared" si="12"/>
        <v>0</v>
      </c>
      <c r="R44" s="156"/>
      <c r="S44" s="156" t="s">
        <v>141</v>
      </c>
      <c r="T44" s="156" t="s">
        <v>134</v>
      </c>
      <c r="U44" s="156">
        <v>0.22700000000000001</v>
      </c>
      <c r="V44" s="156">
        <f t="shared" si="13"/>
        <v>0.91</v>
      </c>
      <c r="W44" s="156"/>
      <c r="X44" s="156" t="s">
        <v>135</v>
      </c>
      <c r="Y44" s="156" t="s">
        <v>136</v>
      </c>
      <c r="Z44" s="145"/>
      <c r="AA44" s="145"/>
      <c r="AB44" s="145"/>
      <c r="AC44" s="145"/>
      <c r="AD44" s="145"/>
      <c r="AE44" s="145"/>
      <c r="AF44" s="145"/>
      <c r="AG44" s="145" t="s">
        <v>137</v>
      </c>
      <c r="AH44" s="145"/>
      <c r="AI44" s="145"/>
      <c r="AJ44" s="145"/>
      <c r="AK44" s="145"/>
      <c r="AL44" s="145"/>
      <c r="AM44" s="145"/>
      <c r="AN44" s="145"/>
      <c r="AO44" s="145"/>
      <c r="AP44" s="145"/>
      <c r="AQ44" s="145"/>
      <c r="AR44" s="145"/>
      <c r="AS44" s="145"/>
      <c r="AT44" s="145"/>
      <c r="AU44" s="145"/>
      <c r="AV44" s="145"/>
      <c r="AW44" s="145"/>
      <c r="AX44" s="145"/>
      <c r="AY44" s="145"/>
      <c r="AZ44" s="145"/>
      <c r="BA44" s="145"/>
      <c r="BB44" s="145"/>
      <c r="BC44" s="145"/>
      <c r="BD44" s="145"/>
      <c r="BE44" s="145"/>
      <c r="BF44" s="145"/>
      <c r="BG44" s="145"/>
      <c r="BH44" s="145"/>
    </row>
    <row r="45" spans="1:60" outlineLevel="1" x14ac:dyDescent="0.2">
      <c r="A45" s="173">
        <v>31</v>
      </c>
      <c r="B45" s="174" t="s">
        <v>264</v>
      </c>
      <c r="C45" s="181" t="s">
        <v>265</v>
      </c>
      <c r="D45" s="175" t="s">
        <v>158</v>
      </c>
      <c r="E45" s="176">
        <v>6</v>
      </c>
      <c r="F45" s="177"/>
      <c r="G45" s="178">
        <f t="shared" si="7"/>
        <v>0</v>
      </c>
      <c r="H45" s="157"/>
      <c r="I45" s="156">
        <f t="shared" si="8"/>
        <v>0</v>
      </c>
      <c r="J45" s="157"/>
      <c r="K45" s="156">
        <f t="shared" si="9"/>
        <v>0</v>
      </c>
      <c r="L45" s="156">
        <v>21</v>
      </c>
      <c r="M45" s="156">
        <f t="shared" si="10"/>
        <v>0</v>
      </c>
      <c r="N45" s="155">
        <v>1.3999999999999999E-4</v>
      </c>
      <c r="O45" s="155">
        <f t="shared" si="11"/>
        <v>0</v>
      </c>
      <c r="P45" s="155">
        <v>0</v>
      </c>
      <c r="Q45" s="155">
        <f t="shared" si="12"/>
        <v>0</v>
      </c>
      <c r="R45" s="156"/>
      <c r="S45" s="156" t="s">
        <v>141</v>
      </c>
      <c r="T45" s="156" t="s">
        <v>134</v>
      </c>
      <c r="U45" s="156">
        <v>8.2000000000000003E-2</v>
      </c>
      <c r="V45" s="156">
        <f t="shared" si="13"/>
        <v>0.49</v>
      </c>
      <c r="W45" s="156"/>
      <c r="X45" s="156" t="s">
        <v>135</v>
      </c>
      <c r="Y45" s="156" t="s">
        <v>136</v>
      </c>
      <c r="Z45" s="145"/>
      <c r="AA45" s="145"/>
      <c r="AB45" s="145"/>
      <c r="AC45" s="145"/>
      <c r="AD45" s="145"/>
      <c r="AE45" s="145"/>
      <c r="AF45" s="145"/>
      <c r="AG45" s="145" t="s">
        <v>137</v>
      </c>
      <c r="AH45" s="145"/>
      <c r="AI45" s="145"/>
      <c r="AJ45" s="145"/>
      <c r="AK45" s="145"/>
      <c r="AL45" s="145"/>
      <c r="AM45" s="145"/>
      <c r="AN45" s="145"/>
      <c r="AO45" s="145"/>
      <c r="AP45" s="145"/>
      <c r="AQ45" s="145"/>
      <c r="AR45" s="145"/>
      <c r="AS45" s="145"/>
      <c r="AT45" s="145"/>
      <c r="AU45" s="145"/>
      <c r="AV45" s="145"/>
      <c r="AW45" s="145"/>
      <c r="AX45" s="145"/>
      <c r="AY45" s="145"/>
      <c r="AZ45" s="145"/>
      <c r="BA45" s="145"/>
      <c r="BB45" s="145"/>
      <c r="BC45" s="145"/>
      <c r="BD45" s="145"/>
      <c r="BE45" s="145"/>
      <c r="BF45" s="145"/>
      <c r="BG45" s="145"/>
      <c r="BH45" s="145"/>
    </row>
    <row r="46" spans="1:60" outlineLevel="1" x14ac:dyDescent="0.2">
      <c r="A46" s="167">
        <v>32</v>
      </c>
      <c r="B46" s="168" t="s">
        <v>266</v>
      </c>
      <c r="C46" s="182" t="s">
        <v>267</v>
      </c>
      <c r="D46" s="169" t="s">
        <v>191</v>
      </c>
      <c r="E46" s="170">
        <v>0.23</v>
      </c>
      <c r="F46" s="171"/>
      <c r="G46" s="172">
        <f t="shared" si="7"/>
        <v>0</v>
      </c>
      <c r="H46" s="157"/>
      <c r="I46" s="156">
        <f t="shared" si="8"/>
        <v>0</v>
      </c>
      <c r="J46" s="157"/>
      <c r="K46" s="156">
        <f t="shared" si="9"/>
        <v>0</v>
      </c>
      <c r="L46" s="156">
        <v>21</v>
      </c>
      <c r="M46" s="156">
        <f t="shared" si="10"/>
        <v>0</v>
      </c>
      <c r="N46" s="155">
        <v>0</v>
      </c>
      <c r="O46" s="155">
        <f t="shared" si="11"/>
        <v>0</v>
      </c>
      <c r="P46" s="155">
        <v>0</v>
      </c>
      <c r="Q46" s="155">
        <f t="shared" si="12"/>
        <v>0</v>
      </c>
      <c r="R46" s="156"/>
      <c r="S46" s="156" t="s">
        <v>141</v>
      </c>
      <c r="T46" s="156" t="s">
        <v>134</v>
      </c>
      <c r="U46" s="156">
        <v>2.5750000000000002</v>
      </c>
      <c r="V46" s="156">
        <f t="shared" si="13"/>
        <v>0.59</v>
      </c>
      <c r="W46" s="156"/>
      <c r="X46" s="156" t="s">
        <v>135</v>
      </c>
      <c r="Y46" s="156" t="s">
        <v>136</v>
      </c>
      <c r="Z46" s="145"/>
      <c r="AA46" s="145"/>
      <c r="AB46" s="145"/>
      <c r="AC46" s="145"/>
      <c r="AD46" s="145"/>
      <c r="AE46" s="145"/>
      <c r="AF46" s="145"/>
      <c r="AG46" s="145" t="s">
        <v>137</v>
      </c>
      <c r="AH46" s="145"/>
      <c r="AI46" s="145"/>
      <c r="AJ46" s="145"/>
      <c r="AK46" s="145"/>
      <c r="AL46" s="145"/>
      <c r="AM46" s="145"/>
      <c r="AN46" s="145"/>
      <c r="AO46" s="145"/>
      <c r="AP46" s="145"/>
      <c r="AQ46" s="145"/>
      <c r="AR46" s="145"/>
      <c r="AS46" s="145"/>
      <c r="AT46" s="145"/>
      <c r="AU46" s="145"/>
      <c r="AV46" s="145"/>
      <c r="AW46" s="145"/>
      <c r="AX46" s="145"/>
      <c r="AY46" s="145"/>
      <c r="AZ46" s="145"/>
      <c r="BA46" s="145"/>
      <c r="BB46" s="145"/>
      <c r="BC46" s="145"/>
      <c r="BD46" s="145"/>
      <c r="BE46" s="145"/>
      <c r="BF46" s="145"/>
      <c r="BG46" s="145"/>
      <c r="BH46" s="145"/>
    </row>
    <row r="47" spans="1:60" x14ac:dyDescent="0.2">
      <c r="A47" s="3"/>
      <c r="B47" s="4"/>
      <c r="C47" s="184"/>
      <c r="D47" s="6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AE47">
        <v>12</v>
      </c>
      <c r="AF47">
        <v>21</v>
      </c>
      <c r="AG47" t="s">
        <v>114</v>
      </c>
    </row>
    <row r="48" spans="1:60" x14ac:dyDescent="0.2">
      <c r="A48" s="148"/>
      <c r="B48" s="149" t="s">
        <v>31</v>
      </c>
      <c r="C48" s="185"/>
      <c r="D48" s="150"/>
      <c r="E48" s="151"/>
      <c r="F48" s="151"/>
      <c r="G48" s="166">
        <f>G8+G10+G14+G17+G19+G37+G39</f>
        <v>0</v>
      </c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AE48">
        <f>SUMIF(L7:L46,AE47,G7:G46)</f>
        <v>0</v>
      </c>
      <c r="AF48">
        <f>SUMIF(L7:L46,AF47,G7:G46)</f>
        <v>0</v>
      </c>
      <c r="AG48" t="s">
        <v>211</v>
      </c>
    </row>
    <row r="49" spans="1:33" x14ac:dyDescent="0.2">
      <c r="A49" s="3"/>
      <c r="B49" s="4"/>
      <c r="C49" s="184"/>
      <c r="D49" s="6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</row>
    <row r="50" spans="1:33" x14ac:dyDescent="0.2">
      <c r="A50" s="3"/>
      <c r="B50" s="4"/>
      <c r="C50" s="184"/>
      <c r="D50" s="6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</row>
    <row r="51" spans="1:33" x14ac:dyDescent="0.2">
      <c r="A51" s="249" t="s">
        <v>212</v>
      </c>
      <c r="B51" s="249"/>
      <c r="C51" s="250"/>
      <c r="D51" s="6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</row>
    <row r="52" spans="1:33" x14ac:dyDescent="0.2">
      <c r="A52" s="251"/>
      <c r="B52" s="252"/>
      <c r="C52" s="253"/>
      <c r="D52" s="252"/>
      <c r="E52" s="252"/>
      <c r="F52" s="252"/>
      <c r="G52" s="254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AG52" t="s">
        <v>213</v>
      </c>
    </row>
    <row r="53" spans="1:33" x14ac:dyDescent="0.2">
      <c r="A53" s="255"/>
      <c r="B53" s="256"/>
      <c r="C53" s="257"/>
      <c r="D53" s="256"/>
      <c r="E53" s="256"/>
      <c r="F53" s="256"/>
      <c r="G53" s="258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</row>
    <row r="54" spans="1:33" x14ac:dyDescent="0.2">
      <c r="A54" s="255"/>
      <c r="B54" s="256"/>
      <c r="C54" s="257"/>
      <c r="D54" s="256"/>
      <c r="E54" s="256"/>
      <c r="F54" s="256"/>
      <c r="G54" s="258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</row>
    <row r="55" spans="1:33" x14ac:dyDescent="0.2">
      <c r="A55" s="255"/>
      <c r="B55" s="256"/>
      <c r="C55" s="257"/>
      <c r="D55" s="256"/>
      <c r="E55" s="256"/>
      <c r="F55" s="256"/>
      <c r="G55" s="258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</row>
    <row r="56" spans="1:33" x14ac:dyDescent="0.2">
      <c r="A56" s="259"/>
      <c r="B56" s="260"/>
      <c r="C56" s="261"/>
      <c r="D56" s="260"/>
      <c r="E56" s="260"/>
      <c r="F56" s="260"/>
      <c r="G56" s="262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</row>
    <row r="57" spans="1:33" x14ac:dyDescent="0.2">
      <c r="A57" s="3"/>
      <c r="B57" s="4"/>
      <c r="C57" s="184"/>
      <c r="D57" s="6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</row>
    <row r="58" spans="1:33" x14ac:dyDescent="0.2">
      <c r="C58" s="186"/>
      <c r="D58" s="10"/>
      <c r="AG58" t="s">
        <v>214</v>
      </c>
    </row>
    <row r="59" spans="1:33" x14ac:dyDescent="0.2">
      <c r="D59" s="10"/>
    </row>
    <row r="60" spans="1:33" x14ac:dyDescent="0.2">
      <c r="D60" s="10"/>
    </row>
    <row r="61" spans="1:33" x14ac:dyDescent="0.2">
      <c r="D61" s="10"/>
    </row>
    <row r="62" spans="1:33" x14ac:dyDescent="0.2">
      <c r="D62" s="10"/>
    </row>
    <row r="63" spans="1:33" x14ac:dyDescent="0.2">
      <c r="D63" s="10"/>
    </row>
    <row r="64" spans="1:33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52:G56"/>
    <mergeCell ref="A1:G1"/>
    <mergeCell ref="C2:G2"/>
    <mergeCell ref="C3:G3"/>
    <mergeCell ref="C4:G4"/>
    <mergeCell ref="A51:C51"/>
  </mergeCells>
  <pageMargins left="0.59055118110236204" right="0.196850393700787" top="0.78740157499999996" bottom="0.78740157499999996" header="0.3" footer="0.3"/>
  <pageSetup paperSize="9" orientation="portrait" horizontalDpi="4294967294" verticalDpi="0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C7CBE8-4A28-4D35-986E-C1713F78C1EC}">
  <sheetPr>
    <outlinePr summaryBelow="0"/>
  </sheetPr>
  <dimension ref="A1:BH5000"/>
  <sheetViews>
    <sheetView workbookViewId="0">
      <pane ySplit="7" topLeftCell="A8" activePane="bottomLeft" state="frozen"/>
      <selection pane="bottomLeft" activeCell="C4" sqref="C4:G4"/>
    </sheetView>
  </sheetViews>
  <sheetFormatPr defaultRowHeight="12.75" outlineLevelRow="1" x14ac:dyDescent="0.2"/>
  <cols>
    <col min="1" max="1" width="3.42578125" customWidth="1"/>
    <col min="2" max="2" width="12.5703125" style="119" customWidth="1"/>
    <col min="3" max="3" width="38.28515625" style="119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42" t="s">
        <v>7</v>
      </c>
      <c r="B1" s="242"/>
      <c r="C1" s="242"/>
      <c r="D1" s="242"/>
      <c r="E1" s="242"/>
      <c r="F1" s="242"/>
      <c r="G1" s="242"/>
      <c r="AG1" t="s">
        <v>102</v>
      </c>
    </row>
    <row r="2" spans="1:60" ht="24.95" customHeight="1" x14ac:dyDescent="0.2">
      <c r="A2" s="50" t="s">
        <v>8</v>
      </c>
      <c r="B2" s="49"/>
      <c r="C2" s="243"/>
      <c r="D2" s="244"/>
      <c r="E2" s="244"/>
      <c r="F2" s="244"/>
      <c r="G2" s="245"/>
      <c r="AG2" t="s">
        <v>103</v>
      </c>
    </row>
    <row r="3" spans="1:60" ht="24.95" customHeight="1" x14ac:dyDescent="0.2">
      <c r="A3" s="50" t="s">
        <v>9</v>
      </c>
      <c r="B3" s="49" t="s">
        <v>44</v>
      </c>
      <c r="C3" s="243" t="s">
        <v>45</v>
      </c>
      <c r="D3" s="244"/>
      <c r="E3" s="244"/>
      <c r="F3" s="244"/>
      <c r="G3" s="245"/>
      <c r="AC3" s="119" t="s">
        <v>103</v>
      </c>
      <c r="AG3" t="s">
        <v>104</v>
      </c>
    </row>
    <row r="4" spans="1:60" ht="24.95" customHeight="1" x14ac:dyDescent="0.2">
      <c r="A4" s="138" t="s">
        <v>10</v>
      </c>
      <c r="B4" s="139" t="s">
        <v>50</v>
      </c>
      <c r="C4" s="246" t="s">
        <v>390</v>
      </c>
      <c r="D4" s="247"/>
      <c r="E4" s="247"/>
      <c r="F4" s="247"/>
      <c r="G4" s="248"/>
      <c r="AG4" t="s">
        <v>105</v>
      </c>
    </row>
    <row r="5" spans="1:60" x14ac:dyDescent="0.2">
      <c r="D5" s="10"/>
    </row>
    <row r="6" spans="1:60" ht="38.25" x14ac:dyDescent="0.2">
      <c r="A6" s="141" t="s">
        <v>106</v>
      </c>
      <c r="B6" s="143" t="s">
        <v>107</v>
      </c>
      <c r="C6" s="143" t="s">
        <v>108</v>
      </c>
      <c r="D6" s="142" t="s">
        <v>109</v>
      </c>
      <c r="E6" s="141" t="s">
        <v>110</v>
      </c>
      <c r="F6" s="140" t="s">
        <v>111</v>
      </c>
      <c r="G6" s="141" t="s">
        <v>31</v>
      </c>
      <c r="H6" s="144" t="s">
        <v>32</v>
      </c>
      <c r="I6" s="144" t="s">
        <v>112</v>
      </c>
      <c r="J6" s="144" t="s">
        <v>33</v>
      </c>
      <c r="K6" s="144" t="s">
        <v>113</v>
      </c>
      <c r="L6" s="144" t="s">
        <v>114</v>
      </c>
      <c r="M6" s="144" t="s">
        <v>115</v>
      </c>
      <c r="N6" s="144" t="s">
        <v>116</v>
      </c>
      <c r="O6" s="144" t="s">
        <v>117</v>
      </c>
      <c r="P6" s="144" t="s">
        <v>118</v>
      </c>
      <c r="Q6" s="144" t="s">
        <v>119</v>
      </c>
      <c r="R6" s="144" t="s">
        <v>120</v>
      </c>
      <c r="S6" s="144" t="s">
        <v>121</v>
      </c>
      <c r="T6" s="144" t="s">
        <v>122</v>
      </c>
      <c r="U6" s="144" t="s">
        <v>123</v>
      </c>
      <c r="V6" s="144" t="s">
        <v>124</v>
      </c>
      <c r="W6" s="144" t="s">
        <v>125</v>
      </c>
      <c r="X6" s="144" t="s">
        <v>126</v>
      </c>
      <c r="Y6" s="144" t="s">
        <v>127</v>
      </c>
    </row>
    <row r="7" spans="1:60" hidden="1" x14ac:dyDescent="0.2">
      <c r="A7" s="3"/>
      <c r="B7" s="4"/>
      <c r="C7" s="4"/>
      <c r="D7" s="6"/>
      <c r="E7" s="146"/>
      <c r="F7" s="147"/>
      <c r="G7" s="147"/>
      <c r="H7" s="147"/>
      <c r="I7" s="147"/>
      <c r="J7" s="147"/>
      <c r="K7" s="147"/>
      <c r="L7" s="147"/>
      <c r="M7" s="147"/>
      <c r="N7" s="146"/>
      <c r="O7" s="146"/>
      <c r="P7" s="146"/>
      <c r="Q7" s="146"/>
      <c r="R7" s="147"/>
      <c r="S7" s="147"/>
      <c r="T7" s="147"/>
      <c r="U7" s="147"/>
      <c r="V7" s="147"/>
      <c r="W7" s="147"/>
      <c r="X7" s="147"/>
      <c r="Y7" s="147"/>
    </row>
    <row r="8" spans="1:60" x14ac:dyDescent="0.2">
      <c r="A8" s="160" t="s">
        <v>128</v>
      </c>
      <c r="B8" s="161" t="s">
        <v>44</v>
      </c>
      <c r="C8" s="180" t="s">
        <v>62</v>
      </c>
      <c r="D8" s="162"/>
      <c r="E8" s="163"/>
      <c r="F8" s="164"/>
      <c r="G8" s="165">
        <f>SUMIF(AG9:AG10,"&lt;&gt;NOR",G9:G10)</f>
        <v>0</v>
      </c>
      <c r="H8" s="159"/>
      <c r="I8" s="159">
        <f>SUM(I9:I10)</f>
        <v>0</v>
      </c>
      <c r="J8" s="159"/>
      <c r="K8" s="159">
        <f>SUM(K9:K10)</f>
        <v>0</v>
      </c>
      <c r="L8" s="159"/>
      <c r="M8" s="159">
        <f>SUM(M9:M10)</f>
        <v>0</v>
      </c>
      <c r="N8" s="158"/>
      <c r="O8" s="158">
        <f>SUM(O9:O10)</f>
        <v>10.09</v>
      </c>
      <c r="P8" s="158"/>
      <c r="Q8" s="158">
        <f>SUM(Q9:Q10)</f>
        <v>0</v>
      </c>
      <c r="R8" s="159"/>
      <c r="S8" s="159"/>
      <c r="T8" s="159"/>
      <c r="U8" s="159"/>
      <c r="V8" s="159">
        <f>SUM(V9:V10)</f>
        <v>79.11</v>
      </c>
      <c r="W8" s="159"/>
      <c r="X8" s="159"/>
      <c r="Y8" s="159"/>
      <c r="AG8" t="s">
        <v>129</v>
      </c>
    </row>
    <row r="9" spans="1:60" outlineLevel="1" x14ac:dyDescent="0.2">
      <c r="A9" s="173">
        <v>1</v>
      </c>
      <c r="B9" s="174" t="s">
        <v>268</v>
      </c>
      <c r="C9" s="181" t="s">
        <v>269</v>
      </c>
      <c r="D9" s="175" t="s">
        <v>158</v>
      </c>
      <c r="E9" s="176">
        <v>270</v>
      </c>
      <c r="F9" s="177"/>
      <c r="G9" s="178">
        <f>ROUND(E9*F9,2)</f>
        <v>0</v>
      </c>
      <c r="H9" s="157"/>
      <c r="I9" s="156">
        <f>ROUND(E9*H9,2)</f>
        <v>0</v>
      </c>
      <c r="J9" s="157"/>
      <c r="K9" s="156">
        <f>ROUND(E9*J9,2)</f>
        <v>0</v>
      </c>
      <c r="L9" s="156">
        <v>21</v>
      </c>
      <c r="M9" s="156">
        <f>G9*(1+L9/100)</f>
        <v>0</v>
      </c>
      <c r="N9" s="155">
        <v>2.3800000000000002E-3</v>
      </c>
      <c r="O9" s="155">
        <f>ROUND(E9*N9,2)</f>
        <v>0.64</v>
      </c>
      <c r="P9" s="155">
        <v>0</v>
      </c>
      <c r="Q9" s="155">
        <f>ROUND(E9*P9,2)</f>
        <v>0</v>
      </c>
      <c r="R9" s="156"/>
      <c r="S9" s="156" t="s">
        <v>133</v>
      </c>
      <c r="T9" s="156" t="s">
        <v>147</v>
      </c>
      <c r="U9" s="156">
        <v>0.29299999999999998</v>
      </c>
      <c r="V9" s="156">
        <f>ROUND(E9*U9,2)</f>
        <v>79.11</v>
      </c>
      <c r="W9" s="156"/>
      <c r="X9" s="156" t="s">
        <v>135</v>
      </c>
      <c r="Y9" s="156" t="s">
        <v>136</v>
      </c>
      <c r="Z9" s="145"/>
      <c r="AA9" s="145"/>
      <c r="AB9" s="145"/>
      <c r="AC9" s="145"/>
      <c r="AD9" s="145"/>
      <c r="AE9" s="145"/>
      <c r="AF9" s="145"/>
      <c r="AG9" s="145" t="s">
        <v>148</v>
      </c>
      <c r="AH9" s="145"/>
      <c r="AI9" s="145"/>
      <c r="AJ9" s="145"/>
      <c r="AK9" s="145"/>
      <c r="AL9" s="145"/>
      <c r="AM9" s="145"/>
      <c r="AN9" s="145"/>
      <c r="AO9" s="145"/>
      <c r="AP9" s="145"/>
      <c r="AQ9" s="145"/>
      <c r="AR9" s="145"/>
      <c r="AS9" s="145"/>
      <c r="AT9" s="145"/>
      <c r="AU9" s="145"/>
      <c r="AV9" s="145"/>
      <c r="AW9" s="145"/>
      <c r="AX9" s="145"/>
      <c r="AY9" s="145"/>
      <c r="AZ9" s="145"/>
      <c r="BA9" s="145"/>
      <c r="BB9" s="145"/>
      <c r="BC9" s="145"/>
      <c r="BD9" s="145"/>
      <c r="BE9" s="145"/>
      <c r="BF9" s="145"/>
      <c r="BG9" s="145"/>
      <c r="BH9" s="145"/>
    </row>
    <row r="10" spans="1:60" outlineLevel="1" x14ac:dyDescent="0.2">
      <c r="A10" s="173">
        <v>2</v>
      </c>
      <c r="B10" s="174" t="s">
        <v>270</v>
      </c>
      <c r="C10" s="181" t="s">
        <v>271</v>
      </c>
      <c r="D10" s="175" t="s">
        <v>158</v>
      </c>
      <c r="E10" s="176">
        <v>270</v>
      </c>
      <c r="F10" s="177"/>
      <c r="G10" s="178">
        <f>ROUND(E10*F10,2)</f>
        <v>0</v>
      </c>
      <c r="H10" s="157"/>
      <c r="I10" s="156">
        <f>ROUND(E10*H10,2)</f>
        <v>0</v>
      </c>
      <c r="J10" s="157"/>
      <c r="K10" s="156">
        <f>ROUND(E10*J10,2)</f>
        <v>0</v>
      </c>
      <c r="L10" s="156">
        <v>21</v>
      </c>
      <c r="M10" s="156">
        <f>G10*(1+L10/100)</f>
        <v>0</v>
      </c>
      <c r="N10" s="155">
        <v>3.5000000000000003E-2</v>
      </c>
      <c r="O10" s="155">
        <f>ROUND(E10*N10,2)</f>
        <v>9.4499999999999993</v>
      </c>
      <c r="P10" s="155">
        <v>0</v>
      </c>
      <c r="Q10" s="155">
        <f>ROUND(E10*P10,2)</f>
        <v>0</v>
      </c>
      <c r="R10" s="156" t="s">
        <v>272</v>
      </c>
      <c r="S10" s="156" t="s">
        <v>133</v>
      </c>
      <c r="T10" s="156" t="s">
        <v>147</v>
      </c>
      <c r="U10" s="156">
        <v>0</v>
      </c>
      <c r="V10" s="156">
        <f>ROUND(E10*U10,2)</f>
        <v>0</v>
      </c>
      <c r="W10" s="156"/>
      <c r="X10" s="156" t="s">
        <v>273</v>
      </c>
      <c r="Y10" s="156" t="s">
        <v>136</v>
      </c>
      <c r="Z10" s="145"/>
      <c r="AA10" s="145"/>
      <c r="AB10" s="145"/>
      <c r="AC10" s="145"/>
      <c r="AD10" s="145"/>
      <c r="AE10" s="145"/>
      <c r="AF10" s="145"/>
      <c r="AG10" s="145" t="s">
        <v>274</v>
      </c>
      <c r="AH10" s="145"/>
      <c r="AI10" s="145"/>
      <c r="AJ10" s="145"/>
      <c r="AK10" s="145"/>
      <c r="AL10" s="145"/>
      <c r="AM10" s="145"/>
      <c r="AN10" s="145"/>
      <c r="AO10" s="145"/>
      <c r="AP10" s="145"/>
      <c r="AQ10" s="145"/>
      <c r="AR10" s="145"/>
      <c r="AS10" s="145"/>
      <c r="AT10" s="145"/>
      <c r="AU10" s="145"/>
      <c r="AV10" s="145"/>
      <c r="AW10" s="145"/>
      <c r="AX10" s="145"/>
      <c r="AY10" s="145"/>
      <c r="AZ10" s="145"/>
      <c r="BA10" s="145"/>
      <c r="BB10" s="145"/>
      <c r="BC10" s="145"/>
      <c r="BD10" s="145"/>
      <c r="BE10" s="145"/>
      <c r="BF10" s="145"/>
      <c r="BG10" s="145"/>
      <c r="BH10" s="145"/>
    </row>
    <row r="11" spans="1:60" x14ac:dyDescent="0.2">
      <c r="A11" s="160" t="s">
        <v>128</v>
      </c>
      <c r="B11" s="161" t="s">
        <v>63</v>
      </c>
      <c r="C11" s="180" t="s">
        <v>64</v>
      </c>
      <c r="D11" s="162"/>
      <c r="E11" s="163"/>
      <c r="F11" s="164"/>
      <c r="G11" s="165">
        <f>SUMIF(AG12:AG14,"&lt;&gt;NOR",G12:G14)</f>
        <v>0</v>
      </c>
      <c r="H11" s="159"/>
      <c r="I11" s="159">
        <f>SUM(I12:I14)</f>
        <v>0</v>
      </c>
      <c r="J11" s="159"/>
      <c r="K11" s="159">
        <f>SUM(K12:K14)</f>
        <v>0</v>
      </c>
      <c r="L11" s="159"/>
      <c r="M11" s="159">
        <f>SUM(M12:M14)</f>
        <v>0</v>
      </c>
      <c r="N11" s="158"/>
      <c r="O11" s="158">
        <f>SUM(O12:O14)</f>
        <v>20.07</v>
      </c>
      <c r="P11" s="158"/>
      <c r="Q11" s="158">
        <f>SUM(Q12:Q14)</f>
        <v>0</v>
      </c>
      <c r="R11" s="159"/>
      <c r="S11" s="159"/>
      <c r="T11" s="159"/>
      <c r="U11" s="159"/>
      <c r="V11" s="159">
        <f>SUM(V12:V14)</f>
        <v>60.58</v>
      </c>
      <c r="W11" s="159"/>
      <c r="X11" s="159"/>
      <c r="Y11" s="159"/>
      <c r="AG11" t="s">
        <v>129</v>
      </c>
    </row>
    <row r="12" spans="1:60" ht="22.5" outlineLevel="1" x14ac:dyDescent="0.2">
      <c r="A12" s="173">
        <v>3</v>
      </c>
      <c r="B12" s="174" t="s">
        <v>275</v>
      </c>
      <c r="C12" s="181" t="s">
        <v>276</v>
      </c>
      <c r="D12" s="175" t="s">
        <v>277</v>
      </c>
      <c r="E12" s="176">
        <v>7.3520000000000003</v>
      </c>
      <c r="F12" s="177"/>
      <c r="G12" s="178">
        <f>ROUND(E12*F12,2)</f>
        <v>0</v>
      </c>
      <c r="H12" s="157"/>
      <c r="I12" s="156">
        <f>ROUND(E12*H12,2)</f>
        <v>0</v>
      </c>
      <c r="J12" s="157"/>
      <c r="K12" s="156">
        <f>ROUND(E12*J12,2)</f>
        <v>0</v>
      </c>
      <c r="L12" s="156">
        <v>21</v>
      </c>
      <c r="M12" s="156">
        <f>G12*(1+L12/100)</f>
        <v>0</v>
      </c>
      <c r="N12" s="155">
        <v>2.5</v>
      </c>
      <c r="O12" s="155">
        <f>ROUND(E12*N12,2)</f>
        <v>18.38</v>
      </c>
      <c r="P12" s="155">
        <v>0</v>
      </c>
      <c r="Q12" s="155">
        <f>ROUND(E12*P12,2)</f>
        <v>0</v>
      </c>
      <c r="R12" s="156"/>
      <c r="S12" s="156" t="s">
        <v>133</v>
      </c>
      <c r="T12" s="156" t="s">
        <v>134</v>
      </c>
      <c r="U12" s="156">
        <v>5.33</v>
      </c>
      <c r="V12" s="156">
        <f>ROUND(E12*U12,2)</f>
        <v>39.19</v>
      </c>
      <c r="W12" s="156"/>
      <c r="X12" s="156" t="s">
        <v>135</v>
      </c>
      <c r="Y12" s="156" t="s">
        <v>136</v>
      </c>
      <c r="Z12" s="145"/>
      <c r="AA12" s="145"/>
      <c r="AB12" s="145"/>
      <c r="AC12" s="145"/>
      <c r="AD12" s="145"/>
      <c r="AE12" s="145"/>
      <c r="AF12" s="145"/>
      <c r="AG12" s="145" t="s">
        <v>148</v>
      </c>
      <c r="AH12" s="145"/>
      <c r="AI12" s="145"/>
      <c r="AJ12" s="145"/>
      <c r="AK12" s="145"/>
      <c r="AL12" s="145"/>
      <c r="AM12" s="145"/>
      <c r="AN12" s="145"/>
      <c r="AO12" s="145"/>
      <c r="AP12" s="145"/>
      <c r="AQ12" s="145"/>
      <c r="AR12" s="145"/>
      <c r="AS12" s="145"/>
      <c r="AT12" s="145"/>
      <c r="AU12" s="145"/>
      <c r="AV12" s="145"/>
      <c r="AW12" s="145"/>
      <c r="AX12" s="145"/>
      <c r="AY12" s="145"/>
      <c r="AZ12" s="145"/>
      <c r="BA12" s="145"/>
      <c r="BB12" s="145"/>
      <c r="BC12" s="145"/>
      <c r="BD12" s="145"/>
      <c r="BE12" s="145"/>
      <c r="BF12" s="145"/>
      <c r="BG12" s="145"/>
      <c r="BH12" s="145"/>
    </row>
    <row r="13" spans="1:60" outlineLevel="1" x14ac:dyDescent="0.2">
      <c r="A13" s="173">
        <v>4</v>
      </c>
      <c r="B13" s="174" t="s">
        <v>278</v>
      </c>
      <c r="C13" s="181" t="s">
        <v>279</v>
      </c>
      <c r="D13" s="175" t="s">
        <v>132</v>
      </c>
      <c r="E13" s="176">
        <v>44</v>
      </c>
      <c r="F13" s="177"/>
      <c r="G13" s="178">
        <f>ROUND(E13*F13,2)</f>
        <v>0</v>
      </c>
      <c r="H13" s="157"/>
      <c r="I13" s="156">
        <f>ROUND(E13*H13,2)</f>
        <v>0</v>
      </c>
      <c r="J13" s="157"/>
      <c r="K13" s="156">
        <f>ROUND(E13*J13,2)</f>
        <v>0</v>
      </c>
      <c r="L13" s="156">
        <v>21</v>
      </c>
      <c r="M13" s="156">
        <f>G13*(1+L13/100)</f>
        <v>0</v>
      </c>
      <c r="N13" s="155">
        <v>0</v>
      </c>
      <c r="O13" s="155">
        <f>ROUND(E13*N13,2)</f>
        <v>0</v>
      </c>
      <c r="P13" s="155">
        <v>0</v>
      </c>
      <c r="Q13" s="155">
        <f>ROUND(E13*P13,2)</f>
        <v>0</v>
      </c>
      <c r="R13" s="156"/>
      <c r="S13" s="156" t="s">
        <v>133</v>
      </c>
      <c r="T13" s="156" t="s">
        <v>134</v>
      </c>
      <c r="U13" s="156">
        <v>0.05</v>
      </c>
      <c r="V13" s="156">
        <f>ROUND(E13*U13,2)</f>
        <v>2.2000000000000002</v>
      </c>
      <c r="W13" s="156"/>
      <c r="X13" s="156" t="s">
        <v>135</v>
      </c>
      <c r="Y13" s="156" t="s">
        <v>136</v>
      </c>
      <c r="Z13" s="145"/>
      <c r="AA13" s="145"/>
      <c r="AB13" s="145"/>
      <c r="AC13" s="145"/>
      <c r="AD13" s="145"/>
      <c r="AE13" s="145"/>
      <c r="AF13" s="145"/>
      <c r="AG13" s="145" t="s">
        <v>148</v>
      </c>
      <c r="AH13" s="145"/>
      <c r="AI13" s="145"/>
      <c r="AJ13" s="145"/>
      <c r="AK13" s="145"/>
      <c r="AL13" s="145"/>
      <c r="AM13" s="145"/>
      <c r="AN13" s="145"/>
      <c r="AO13" s="145"/>
      <c r="AP13" s="145"/>
      <c r="AQ13" s="145"/>
      <c r="AR13" s="145"/>
      <c r="AS13" s="145"/>
      <c r="AT13" s="145"/>
      <c r="AU13" s="145"/>
      <c r="AV13" s="145"/>
      <c r="AW13" s="145"/>
      <c r="AX13" s="145"/>
      <c r="AY13" s="145"/>
      <c r="AZ13" s="145"/>
      <c r="BA13" s="145"/>
      <c r="BB13" s="145"/>
      <c r="BC13" s="145"/>
      <c r="BD13" s="145"/>
      <c r="BE13" s="145"/>
      <c r="BF13" s="145"/>
      <c r="BG13" s="145"/>
      <c r="BH13" s="145"/>
    </row>
    <row r="14" spans="1:60" ht="22.5" outlineLevel="1" x14ac:dyDescent="0.2">
      <c r="A14" s="173">
        <v>5</v>
      </c>
      <c r="B14" s="174" t="s">
        <v>280</v>
      </c>
      <c r="C14" s="181" t="s">
        <v>281</v>
      </c>
      <c r="D14" s="175" t="s">
        <v>132</v>
      </c>
      <c r="E14" s="176">
        <v>27.57</v>
      </c>
      <c r="F14" s="177"/>
      <c r="G14" s="178">
        <f>ROUND(E14*F14,2)</f>
        <v>0</v>
      </c>
      <c r="H14" s="157"/>
      <c r="I14" s="156">
        <f>ROUND(E14*H14,2)</f>
        <v>0</v>
      </c>
      <c r="J14" s="157"/>
      <c r="K14" s="156">
        <f>ROUND(E14*J14,2)</f>
        <v>0</v>
      </c>
      <c r="L14" s="156">
        <v>21</v>
      </c>
      <c r="M14" s="156">
        <f>G14*(1+L14/100)</f>
        <v>0</v>
      </c>
      <c r="N14" s="155">
        <v>6.1420000000000002E-2</v>
      </c>
      <c r="O14" s="155">
        <f>ROUND(E14*N14,2)</f>
        <v>1.69</v>
      </c>
      <c r="P14" s="155">
        <v>0</v>
      </c>
      <c r="Q14" s="155">
        <f>ROUND(E14*P14,2)</f>
        <v>0</v>
      </c>
      <c r="R14" s="156"/>
      <c r="S14" s="156" t="s">
        <v>133</v>
      </c>
      <c r="T14" s="156" t="s">
        <v>282</v>
      </c>
      <c r="U14" s="156">
        <v>0.69599999999999995</v>
      </c>
      <c r="V14" s="156">
        <f>ROUND(E14*U14,2)</f>
        <v>19.190000000000001</v>
      </c>
      <c r="W14" s="156"/>
      <c r="X14" s="156" t="s">
        <v>135</v>
      </c>
      <c r="Y14" s="156" t="s">
        <v>136</v>
      </c>
      <c r="Z14" s="145"/>
      <c r="AA14" s="145"/>
      <c r="AB14" s="145"/>
      <c r="AC14" s="145"/>
      <c r="AD14" s="145"/>
      <c r="AE14" s="145"/>
      <c r="AF14" s="145"/>
      <c r="AG14" s="145" t="s">
        <v>148</v>
      </c>
      <c r="AH14" s="145"/>
      <c r="AI14" s="145"/>
      <c r="AJ14" s="145"/>
      <c r="AK14" s="145"/>
      <c r="AL14" s="145"/>
      <c r="AM14" s="145"/>
      <c r="AN14" s="145"/>
      <c r="AO14" s="145"/>
      <c r="AP14" s="145"/>
      <c r="AQ14" s="145"/>
      <c r="AR14" s="145"/>
      <c r="AS14" s="145"/>
      <c r="AT14" s="145"/>
      <c r="AU14" s="145"/>
      <c r="AV14" s="145"/>
      <c r="AW14" s="145"/>
      <c r="AX14" s="145"/>
      <c r="AY14" s="145"/>
      <c r="AZ14" s="145"/>
      <c r="BA14" s="145"/>
      <c r="BB14" s="145"/>
      <c r="BC14" s="145"/>
      <c r="BD14" s="145"/>
      <c r="BE14" s="145"/>
      <c r="BF14" s="145"/>
      <c r="BG14" s="145"/>
      <c r="BH14" s="145"/>
    </row>
    <row r="15" spans="1:60" x14ac:dyDescent="0.2">
      <c r="A15" s="160" t="s">
        <v>128</v>
      </c>
      <c r="B15" s="161" t="s">
        <v>65</v>
      </c>
      <c r="C15" s="180" t="s">
        <v>66</v>
      </c>
      <c r="D15" s="162"/>
      <c r="E15" s="163"/>
      <c r="F15" s="164"/>
      <c r="G15" s="165">
        <f>SUMIF(AG16:AG16,"&lt;&gt;NOR",G16:G16)</f>
        <v>0</v>
      </c>
      <c r="H15" s="159"/>
      <c r="I15" s="159">
        <f>SUM(I16:I16)</f>
        <v>0</v>
      </c>
      <c r="J15" s="159"/>
      <c r="K15" s="159">
        <f>SUM(K16:K16)</f>
        <v>0</v>
      </c>
      <c r="L15" s="159"/>
      <c r="M15" s="159">
        <f>SUM(M16:M16)</f>
        <v>0</v>
      </c>
      <c r="N15" s="158"/>
      <c r="O15" s="158">
        <f>SUM(O16:O16)</f>
        <v>0</v>
      </c>
      <c r="P15" s="158"/>
      <c r="Q15" s="158">
        <f>SUM(Q16:Q16)</f>
        <v>0</v>
      </c>
      <c r="R15" s="159"/>
      <c r="S15" s="159"/>
      <c r="T15" s="159"/>
      <c r="U15" s="159"/>
      <c r="V15" s="159">
        <f>SUM(V16:V16)</f>
        <v>23.89</v>
      </c>
      <c r="W15" s="159"/>
      <c r="X15" s="159"/>
      <c r="Y15" s="159"/>
      <c r="AG15" t="s">
        <v>129</v>
      </c>
    </row>
    <row r="16" spans="1:60" outlineLevel="1" x14ac:dyDescent="0.2">
      <c r="A16" s="173">
        <v>6</v>
      </c>
      <c r="B16" s="174" t="s">
        <v>283</v>
      </c>
      <c r="C16" s="181" t="s">
        <v>284</v>
      </c>
      <c r="D16" s="175" t="s">
        <v>140</v>
      </c>
      <c r="E16" s="176">
        <v>183.8</v>
      </c>
      <c r="F16" s="177"/>
      <c r="G16" s="178">
        <f>ROUND(E16*F16,2)</f>
        <v>0</v>
      </c>
      <c r="H16" s="157"/>
      <c r="I16" s="156">
        <f>ROUND(E16*H16,2)</f>
        <v>0</v>
      </c>
      <c r="J16" s="157"/>
      <c r="K16" s="156">
        <f>ROUND(E16*J16,2)</f>
        <v>0</v>
      </c>
      <c r="L16" s="156">
        <v>21</v>
      </c>
      <c r="M16" s="156">
        <f>G16*(1+L16/100)</f>
        <v>0</v>
      </c>
      <c r="N16" s="155">
        <v>1.0000000000000001E-5</v>
      </c>
      <c r="O16" s="155">
        <f>ROUND(E16*N16,2)</f>
        <v>0</v>
      </c>
      <c r="P16" s="155">
        <v>0</v>
      </c>
      <c r="Q16" s="155">
        <f>ROUND(E16*P16,2)</f>
        <v>0</v>
      </c>
      <c r="R16" s="156"/>
      <c r="S16" s="156" t="s">
        <v>133</v>
      </c>
      <c r="T16" s="156" t="s">
        <v>147</v>
      </c>
      <c r="U16" s="156">
        <v>0.13</v>
      </c>
      <c r="V16" s="156">
        <f>ROUND(E16*U16,2)</f>
        <v>23.89</v>
      </c>
      <c r="W16" s="156"/>
      <c r="X16" s="156" t="s">
        <v>135</v>
      </c>
      <c r="Y16" s="156" t="s">
        <v>136</v>
      </c>
      <c r="Z16" s="145"/>
      <c r="AA16" s="145"/>
      <c r="AB16" s="145"/>
      <c r="AC16" s="145"/>
      <c r="AD16" s="145"/>
      <c r="AE16" s="145"/>
      <c r="AF16" s="145"/>
      <c r="AG16" s="145" t="s">
        <v>148</v>
      </c>
      <c r="AH16" s="145"/>
      <c r="AI16" s="145"/>
      <c r="AJ16" s="145"/>
      <c r="AK16" s="145"/>
      <c r="AL16" s="145"/>
      <c r="AM16" s="145"/>
      <c r="AN16" s="145"/>
      <c r="AO16" s="145"/>
      <c r="AP16" s="145"/>
      <c r="AQ16" s="145"/>
      <c r="AR16" s="145"/>
      <c r="AS16" s="145"/>
      <c r="AT16" s="145"/>
      <c r="AU16" s="145"/>
      <c r="AV16" s="145"/>
      <c r="AW16" s="145"/>
      <c r="AX16" s="145"/>
      <c r="AY16" s="145"/>
      <c r="AZ16" s="145"/>
      <c r="BA16" s="145"/>
      <c r="BB16" s="145"/>
      <c r="BC16" s="145"/>
      <c r="BD16" s="145"/>
      <c r="BE16" s="145"/>
      <c r="BF16" s="145"/>
      <c r="BG16" s="145"/>
      <c r="BH16" s="145"/>
    </row>
    <row r="17" spans="1:60" ht="25.5" x14ac:dyDescent="0.2">
      <c r="A17" s="160" t="s">
        <v>128</v>
      </c>
      <c r="B17" s="161" t="s">
        <v>67</v>
      </c>
      <c r="C17" s="180" t="s">
        <v>68</v>
      </c>
      <c r="D17" s="162"/>
      <c r="E17" s="163"/>
      <c r="F17" s="164"/>
      <c r="G17" s="165">
        <f>SUMIF(AG18:AG18,"&lt;&gt;NOR",G18:G18)</f>
        <v>0</v>
      </c>
      <c r="H17" s="159"/>
      <c r="I17" s="159">
        <f>SUM(I18:I18)</f>
        <v>0</v>
      </c>
      <c r="J17" s="159"/>
      <c r="K17" s="159">
        <f>SUM(K18:K18)</f>
        <v>0</v>
      </c>
      <c r="L17" s="159"/>
      <c r="M17" s="159">
        <f>SUM(M18:M18)</f>
        <v>0</v>
      </c>
      <c r="N17" s="158"/>
      <c r="O17" s="158">
        <f>SUM(O18:O18)</f>
        <v>0</v>
      </c>
      <c r="P17" s="158"/>
      <c r="Q17" s="158">
        <f>SUM(Q18:Q18)</f>
        <v>0</v>
      </c>
      <c r="R17" s="159"/>
      <c r="S17" s="159"/>
      <c r="T17" s="159"/>
      <c r="U17" s="159"/>
      <c r="V17" s="159">
        <f>SUM(V18:V18)</f>
        <v>6.42</v>
      </c>
      <c r="W17" s="159"/>
      <c r="X17" s="159"/>
      <c r="Y17" s="159"/>
      <c r="AG17" t="s">
        <v>129</v>
      </c>
    </row>
    <row r="18" spans="1:60" outlineLevel="1" x14ac:dyDescent="0.2">
      <c r="A18" s="173">
        <v>7</v>
      </c>
      <c r="B18" s="174" t="s">
        <v>285</v>
      </c>
      <c r="C18" s="181" t="s">
        <v>286</v>
      </c>
      <c r="D18" s="175" t="s">
        <v>132</v>
      </c>
      <c r="E18" s="176">
        <v>427.80500000000001</v>
      </c>
      <c r="F18" s="177"/>
      <c r="G18" s="178">
        <f>ROUND(E18*F18,2)</f>
        <v>0</v>
      </c>
      <c r="H18" s="157"/>
      <c r="I18" s="156">
        <f>ROUND(E18*H18,2)</f>
        <v>0</v>
      </c>
      <c r="J18" s="157"/>
      <c r="K18" s="156">
        <f>ROUND(E18*J18,2)</f>
        <v>0</v>
      </c>
      <c r="L18" s="156">
        <v>21</v>
      </c>
      <c r="M18" s="156">
        <f>G18*(1+L18/100)</f>
        <v>0</v>
      </c>
      <c r="N18" s="155">
        <v>0</v>
      </c>
      <c r="O18" s="155">
        <f>ROUND(E18*N18,2)</f>
        <v>0</v>
      </c>
      <c r="P18" s="155">
        <v>0</v>
      </c>
      <c r="Q18" s="155">
        <f>ROUND(E18*P18,2)</f>
        <v>0</v>
      </c>
      <c r="R18" s="156"/>
      <c r="S18" s="156" t="s">
        <v>133</v>
      </c>
      <c r="T18" s="156" t="s">
        <v>147</v>
      </c>
      <c r="U18" s="156">
        <v>1.4999999999999999E-2</v>
      </c>
      <c r="V18" s="156">
        <f>ROUND(E18*U18,2)</f>
        <v>6.42</v>
      </c>
      <c r="W18" s="156"/>
      <c r="X18" s="156" t="s">
        <v>135</v>
      </c>
      <c r="Y18" s="156" t="s">
        <v>136</v>
      </c>
      <c r="Z18" s="145"/>
      <c r="AA18" s="145"/>
      <c r="AB18" s="145"/>
      <c r="AC18" s="145"/>
      <c r="AD18" s="145"/>
      <c r="AE18" s="145"/>
      <c r="AF18" s="145"/>
      <c r="AG18" s="145" t="s">
        <v>148</v>
      </c>
      <c r="AH18" s="145"/>
      <c r="AI18" s="145"/>
      <c r="AJ18" s="145"/>
      <c r="AK18" s="145"/>
      <c r="AL18" s="145"/>
      <c r="AM18" s="145"/>
      <c r="AN18" s="145"/>
      <c r="AO18" s="145"/>
      <c r="AP18" s="145"/>
      <c r="AQ18" s="145"/>
      <c r="AR18" s="145"/>
      <c r="AS18" s="145"/>
      <c r="AT18" s="145"/>
      <c r="AU18" s="145"/>
      <c r="AV18" s="145"/>
      <c r="AW18" s="145"/>
      <c r="AX18" s="145"/>
      <c r="AY18" s="145"/>
      <c r="AZ18" s="145"/>
      <c r="BA18" s="145"/>
      <c r="BB18" s="145"/>
      <c r="BC18" s="145"/>
      <c r="BD18" s="145"/>
      <c r="BE18" s="145"/>
      <c r="BF18" s="145"/>
      <c r="BG18" s="145"/>
      <c r="BH18" s="145"/>
    </row>
    <row r="19" spans="1:60" x14ac:dyDescent="0.2">
      <c r="A19" s="160" t="s">
        <v>128</v>
      </c>
      <c r="B19" s="161" t="s">
        <v>69</v>
      </c>
      <c r="C19" s="180" t="s">
        <v>70</v>
      </c>
      <c r="D19" s="162"/>
      <c r="E19" s="163"/>
      <c r="F19" s="164"/>
      <c r="G19" s="165">
        <f>SUMIF(AG20:AG23,"&lt;&gt;NOR",G20:G23)</f>
        <v>0</v>
      </c>
      <c r="H19" s="159"/>
      <c r="I19" s="159">
        <f>SUM(I20:I23)</f>
        <v>0</v>
      </c>
      <c r="J19" s="159"/>
      <c r="K19" s="159">
        <f>SUM(K20:K23)</f>
        <v>0</v>
      </c>
      <c r="L19" s="159"/>
      <c r="M19" s="159">
        <f>SUM(M20:M23)</f>
        <v>0</v>
      </c>
      <c r="N19" s="158"/>
      <c r="O19" s="158">
        <f>SUM(O20:O23)</f>
        <v>0</v>
      </c>
      <c r="P19" s="158"/>
      <c r="Q19" s="158">
        <f>SUM(Q20:Q23)</f>
        <v>19.169999999999998</v>
      </c>
      <c r="R19" s="159"/>
      <c r="S19" s="159"/>
      <c r="T19" s="159"/>
      <c r="U19" s="159"/>
      <c r="V19" s="159">
        <f>SUM(V20:V23)</f>
        <v>65.86</v>
      </c>
      <c r="W19" s="159"/>
      <c r="X19" s="159"/>
      <c r="Y19" s="159"/>
      <c r="AG19" t="s">
        <v>129</v>
      </c>
    </row>
    <row r="20" spans="1:60" outlineLevel="1" x14ac:dyDescent="0.2">
      <c r="A20" s="173">
        <v>8</v>
      </c>
      <c r="B20" s="174" t="s">
        <v>287</v>
      </c>
      <c r="C20" s="181" t="s">
        <v>288</v>
      </c>
      <c r="D20" s="175" t="s">
        <v>277</v>
      </c>
      <c r="E20" s="176">
        <v>7.3520000000000003</v>
      </c>
      <c r="F20" s="177"/>
      <c r="G20" s="178">
        <f>ROUND(E20*F20,2)</f>
        <v>0</v>
      </c>
      <c r="H20" s="157"/>
      <c r="I20" s="156">
        <f>ROUND(E20*H20,2)</f>
        <v>0</v>
      </c>
      <c r="J20" s="157"/>
      <c r="K20" s="156">
        <f>ROUND(E20*J20,2)</f>
        <v>0</v>
      </c>
      <c r="L20" s="156">
        <v>21</v>
      </c>
      <c r="M20" s="156">
        <f>G20*(1+L20/100)</f>
        <v>0</v>
      </c>
      <c r="N20" s="155">
        <v>0</v>
      </c>
      <c r="O20" s="155">
        <f>ROUND(E20*N20,2)</f>
        <v>0</v>
      </c>
      <c r="P20" s="155">
        <v>2.2000000000000002</v>
      </c>
      <c r="Q20" s="155">
        <f>ROUND(E20*P20,2)</f>
        <v>16.170000000000002</v>
      </c>
      <c r="R20" s="156"/>
      <c r="S20" s="156" t="s">
        <v>133</v>
      </c>
      <c r="T20" s="156" t="s">
        <v>134</v>
      </c>
      <c r="U20" s="156">
        <v>5.867</v>
      </c>
      <c r="V20" s="156">
        <f>ROUND(E20*U20,2)</f>
        <v>43.13</v>
      </c>
      <c r="W20" s="156"/>
      <c r="X20" s="156" t="s">
        <v>135</v>
      </c>
      <c r="Y20" s="156" t="s">
        <v>136</v>
      </c>
      <c r="Z20" s="145"/>
      <c r="AA20" s="145"/>
      <c r="AB20" s="145"/>
      <c r="AC20" s="145"/>
      <c r="AD20" s="145"/>
      <c r="AE20" s="145"/>
      <c r="AF20" s="145"/>
      <c r="AG20" s="145" t="s">
        <v>148</v>
      </c>
      <c r="AH20" s="145"/>
      <c r="AI20" s="145"/>
      <c r="AJ20" s="145"/>
      <c r="AK20" s="145"/>
      <c r="AL20" s="145"/>
      <c r="AM20" s="145"/>
      <c r="AN20" s="145"/>
      <c r="AO20" s="145"/>
      <c r="AP20" s="145"/>
      <c r="AQ20" s="145"/>
      <c r="AR20" s="145"/>
      <c r="AS20" s="145"/>
      <c r="AT20" s="145"/>
      <c r="AU20" s="145"/>
      <c r="AV20" s="145"/>
      <c r="AW20" s="145"/>
      <c r="AX20" s="145"/>
      <c r="AY20" s="145"/>
      <c r="AZ20" s="145"/>
      <c r="BA20" s="145"/>
      <c r="BB20" s="145"/>
      <c r="BC20" s="145"/>
      <c r="BD20" s="145"/>
      <c r="BE20" s="145"/>
      <c r="BF20" s="145"/>
      <c r="BG20" s="145"/>
      <c r="BH20" s="145"/>
    </row>
    <row r="21" spans="1:60" outlineLevel="1" x14ac:dyDescent="0.2">
      <c r="A21" s="173">
        <v>9</v>
      </c>
      <c r="B21" s="174" t="s">
        <v>289</v>
      </c>
      <c r="C21" s="181" t="s">
        <v>290</v>
      </c>
      <c r="D21" s="175" t="s">
        <v>132</v>
      </c>
      <c r="E21" s="176">
        <v>44</v>
      </c>
      <c r="F21" s="177"/>
      <c r="G21" s="178">
        <f>ROUND(E21*F21,2)</f>
        <v>0</v>
      </c>
      <c r="H21" s="157"/>
      <c r="I21" s="156">
        <f>ROUND(E21*H21,2)</f>
        <v>0</v>
      </c>
      <c r="J21" s="157"/>
      <c r="K21" s="156">
        <f>ROUND(E21*J21,2)</f>
        <v>0</v>
      </c>
      <c r="L21" s="156">
        <v>21</v>
      </c>
      <c r="M21" s="156">
        <f>G21*(1+L21/100)</f>
        <v>0</v>
      </c>
      <c r="N21" s="155">
        <v>0</v>
      </c>
      <c r="O21" s="155">
        <f>ROUND(E21*N21,2)</f>
        <v>0</v>
      </c>
      <c r="P21" s="155">
        <v>1.75E-3</v>
      </c>
      <c r="Q21" s="155">
        <f>ROUND(E21*P21,2)</f>
        <v>0.08</v>
      </c>
      <c r="R21" s="156"/>
      <c r="S21" s="156" t="s">
        <v>133</v>
      </c>
      <c r="T21" s="156" t="s">
        <v>134</v>
      </c>
      <c r="U21" s="156">
        <v>0.16500000000000001</v>
      </c>
      <c r="V21" s="156">
        <f>ROUND(E21*U21,2)</f>
        <v>7.26</v>
      </c>
      <c r="W21" s="156"/>
      <c r="X21" s="156" t="s">
        <v>135</v>
      </c>
      <c r="Y21" s="156" t="s">
        <v>136</v>
      </c>
      <c r="Z21" s="145"/>
      <c r="AA21" s="145"/>
      <c r="AB21" s="145"/>
      <c r="AC21" s="145"/>
      <c r="AD21" s="145"/>
      <c r="AE21" s="145"/>
      <c r="AF21" s="145"/>
      <c r="AG21" s="145" t="s">
        <v>148</v>
      </c>
      <c r="AH21" s="145"/>
      <c r="AI21" s="145"/>
      <c r="AJ21" s="145"/>
      <c r="AK21" s="145"/>
      <c r="AL21" s="145"/>
      <c r="AM21" s="145"/>
      <c r="AN21" s="145"/>
      <c r="AO21" s="145"/>
      <c r="AP21" s="145"/>
      <c r="AQ21" s="145"/>
      <c r="AR21" s="145"/>
      <c r="AS21" s="145"/>
      <c r="AT21" s="145"/>
      <c r="AU21" s="145"/>
      <c r="AV21" s="145"/>
      <c r="AW21" s="145"/>
      <c r="AX21" s="145"/>
      <c r="AY21" s="145"/>
      <c r="AZ21" s="145"/>
      <c r="BA21" s="145"/>
      <c r="BB21" s="145"/>
      <c r="BC21" s="145"/>
      <c r="BD21" s="145"/>
      <c r="BE21" s="145"/>
      <c r="BF21" s="145"/>
      <c r="BG21" s="145"/>
      <c r="BH21" s="145"/>
    </row>
    <row r="22" spans="1:60" outlineLevel="1" x14ac:dyDescent="0.2">
      <c r="A22" s="173">
        <v>10</v>
      </c>
      <c r="B22" s="174" t="s">
        <v>291</v>
      </c>
      <c r="C22" s="181" t="s">
        <v>292</v>
      </c>
      <c r="D22" s="175" t="s">
        <v>132</v>
      </c>
      <c r="E22" s="176">
        <v>44</v>
      </c>
      <c r="F22" s="177"/>
      <c r="G22" s="178">
        <f>ROUND(E22*F22,2)</f>
        <v>0</v>
      </c>
      <c r="H22" s="157"/>
      <c r="I22" s="156">
        <f>ROUND(E22*H22,2)</f>
        <v>0</v>
      </c>
      <c r="J22" s="157"/>
      <c r="K22" s="156">
        <f>ROUND(E22*J22,2)</f>
        <v>0</v>
      </c>
      <c r="L22" s="156">
        <v>21</v>
      </c>
      <c r="M22" s="156">
        <f>G22*(1+L22/100)</f>
        <v>0</v>
      </c>
      <c r="N22" s="155">
        <v>0</v>
      </c>
      <c r="O22" s="155">
        <f>ROUND(E22*N22,2)</f>
        <v>0</v>
      </c>
      <c r="P22" s="155">
        <v>0.02</v>
      </c>
      <c r="Q22" s="155">
        <f>ROUND(E22*P22,2)</f>
        <v>0.88</v>
      </c>
      <c r="R22" s="156"/>
      <c r="S22" s="156" t="s">
        <v>133</v>
      </c>
      <c r="T22" s="156" t="s">
        <v>147</v>
      </c>
      <c r="U22" s="156">
        <v>0.14699999999999999</v>
      </c>
      <c r="V22" s="156">
        <f>ROUND(E22*U22,2)</f>
        <v>6.47</v>
      </c>
      <c r="W22" s="156"/>
      <c r="X22" s="156" t="s">
        <v>135</v>
      </c>
      <c r="Y22" s="156" t="s">
        <v>136</v>
      </c>
      <c r="Z22" s="145"/>
      <c r="AA22" s="145"/>
      <c r="AB22" s="145"/>
      <c r="AC22" s="145"/>
      <c r="AD22" s="145"/>
      <c r="AE22" s="145"/>
      <c r="AF22" s="145"/>
      <c r="AG22" s="145" t="s">
        <v>148</v>
      </c>
      <c r="AH22" s="145"/>
      <c r="AI22" s="145"/>
      <c r="AJ22" s="145"/>
      <c r="AK22" s="145"/>
      <c r="AL22" s="145"/>
      <c r="AM22" s="145"/>
      <c r="AN22" s="145"/>
      <c r="AO22" s="145"/>
      <c r="AP22" s="145"/>
      <c r="AQ22" s="145"/>
      <c r="AR22" s="145"/>
      <c r="AS22" s="145"/>
      <c r="AT22" s="145"/>
      <c r="AU22" s="145"/>
      <c r="AV22" s="145"/>
      <c r="AW22" s="145"/>
      <c r="AX22" s="145"/>
      <c r="AY22" s="145"/>
      <c r="AZ22" s="145"/>
      <c r="BA22" s="145"/>
      <c r="BB22" s="145"/>
      <c r="BC22" s="145"/>
      <c r="BD22" s="145"/>
      <c r="BE22" s="145"/>
      <c r="BF22" s="145"/>
      <c r="BG22" s="145"/>
      <c r="BH22" s="145"/>
    </row>
    <row r="23" spans="1:60" outlineLevel="1" x14ac:dyDescent="0.2">
      <c r="A23" s="173">
        <v>11</v>
      </c>
      <c r="B23" s="174" t="s">
        <v>293</v>
      </c>
      <c r="C23" s="181" t="s">
        <v>294</v>
      </c>
      <c r="D23" s="175" t="s">
        <v>132</v>
      </c>
      <c r="E23" s="176">
        <v>30</v>
      </c>
      <c r="F23" s="177"/>
      <c r="G23" s="178">
        <f>ROUND(E23*F23,2)</f>
        <v>0</v>
      </c>
      <c r="H23" s="157"/>
      <c r="I23" s="156">
        <f>ROUND(E23*H23,2)</f>
        <v>0</v>
      </c>
      <c r="J23" s="157"/>
      <c r="K23" s="156">
        <f>ROUND(E23*J23,2)</f>
        <v>0</v>
      </c>
      <c r="L23" s="156">
        <v>21</v>
      </c>
      <c r="M23" s="156">
        <f>G23*(1+L23/100)</f>
        <v>0</v>
      </c>
      <c r="N23" s="155">
        <v>0</v>
      </c>
      <c r="O23" s="155">
        <f>ROUND(E23*N23,2)</f>
        <v>0</v>
      </c>
      <c r="P23" s="155">
        <v>6.8000000000000005E-2</v>
      </c>
      <c r="Q23" s="155">
        <f>ROUND(E23*P23,2)</f>
        <v>2.04</v>
      </c>
      <c r="R23" s="156"/>
      <c r="S23" s="156" t="s">
        <v>133</v>
      </c>
      <c r="T23" s="156" t="s">
        <v>134</v>
      </c>
      <c r="U23" s="156">
        <v>0.3</v>
      </c>
      <c r="V23" s="156">
        <f>ROUND(E23*U23,2)</f>
        <v>9</v>
      </c>
      <c r="W23" s="156"/>
      <c r="X23" s="156" t="s">
        <v>135</v>
      </c>
      <c r="Y23" s="156" t="s">
        <v>136</v>
      </c>
      <c r="Z23" s="145"/>
      <c r="AA23" s="145"/>
      <c r="AB23" s="145"/>
      <c r="AC23" s="145"/>
      <c r="AD23" s="145"/>
      <c r="AE23" s="145"/>
      <c r="AF23" s="145"/>
      <c r="AG23" s="145" t="s">
        <v>148</v>
      </c>
      <c r="AH23" s="145"/>
      <c r="AI23" s="145"/>
      <c r="AJ23" s="145"/>
      <c r="AK23" s="145"/>
      <c r="AL23" s="145"/>
      <c r="AM23" s="145"/>
      <c r="AN23" s="145"/>
      <c r="AO23" s="145"/>
      <c r="AP23" s="145"/>
      <c r="AQ23" s="145"/>
      <c r="AR23" s="145"/>
      <c r="AS23" s="145"/>
      <c r="AT23" s="145"/>
      <c r="AU23" s="145"/>
      <c r="AV23" s="145"/>
      <c r="AW23" s="145"/>
      <c r="AX23" s="145"/>
      <c r="AY23" s="145"/>
      <c r="AZ23" s="145"/>
      <c r="BA23" s="145"/>
      <c r="BB23" s="145"/>
      <c r="BC23" s="145"/>
      <c r="BD23" s="145"/>
      <c r="BE23" s="145"/>
      <c r="BF23" s="145"/>
      <c r="BG23" s="145"/>
      <c r="BH23" s="145"/>
    </row>
    <row r="24" spans="1:60" x14ac:dyDescent="0.2">
      <c r="A24" s="160" t="s">
        <v>128</v>
      </c>
      <c r="B24" s="161" t="s">
        <v>71</v>
      </c>
      <c r="C24" s="180" t="s">
        <v>72</v>
      </c>
      <c r="D24" s="162"/>
      <c r="E24" s="163"/>
      <c r="F24" s="164"/>
      <c r="G24" s="165">
        <f>SUMIF(AG25:AG25,"&lt;&gt;NOR",G25:G25)</f>
        <v>0</v>
      </c>
      <c r="H24" s="159"/>
      <c r="I24" s="159">
        <f>SUM(I25:I25)</f>
        <v>0</v>
      </c>
      <c r="J24" s="159"/>
      <c r="K24" s="159">
        <f>SUM(K25:K25)</f>
        <v>0</v>
      </c>
      <c r="L24" s="159"/>
      <c r="M24" s="159">
        <f>SUM(M25:M25)</f>
        <v>0</v>
      </c>
      <c r="N24" s="158"/>
      <c r="O24" s="158">
        <f>SUM(O25:O25)</f>
        <v>0</v>
      </c>
      <c r="P24" s="158"/>
      <c r="Q24" s="158">
        <f>SUM(Q25:Q25)</f>
        <v>0.32</v>
      </c>
      <c r="R24" s="159"/>
      <c r="S24" s="159"/>
      <c r="T24" s="159"/>
      <c r="U24" s="159"/>
      <c r="V24" s="159">
        <f>SUM(V25:V25)</f>
        <v>31.21</v>
      </c>
      <c r="W24" s="159"/>
      <c r="X24" s="159"/>
      <c r="Y24" s="159"/>
      <c r="AG24" t="s">
        <v>129</v>
      </c>
    </row>
    <row r="25" spans="1:60" outlineLevel="1" x14ac:dyDescent="0.2">
      <c r="A25" s="173">
        <v>12</v>
      </c>
      <c r="B25" s="174" t="s">
        <v>295</v>
      </c>
      <c r="C25" s="181" t="s">
        <v>296</v>
      </c>
      <c r="D25" s="175" t="s">
        <v>158</v>
      </c>
      <c r="E25" s="176">
        <v>36</v>
      </c>
      <c r="F25" s="177"/>
      <c r="G25" s="178">
        <f>ROUND(E25*F25,2)</f>
        <v>0</v>
      </c>
      <c r="H25" s="157"/>
      <c r="I25" s="156">
        <f>ROUND(E25*H25,2)</f>
        <v>0</v>
      </c>
      <c r="J25" s="157"/>
      <c r="K25" s="156">
        <f>ROUND(E25*J25,2)</f>
        <v>0</v>
      </c>
      <c r="L25" s="156">
        <v>21</v>
      </c>
      <c r="M25" s="156">
        <f>G25*(1+L25/100)</f>
        <v>0</v>
      </c>
      <c r="N25" s="155">
        <v>0</v>
      </c>
      <c r="O25" s="155">
        <f>ROUND(E25*N25,2)</f>
        <v>0</v>
      </c>
      <c r="P25" s="155">
        <v>8.9999999999999993E-3</v>
      </c>
      <c r="Q25" s="155">
        <f>ROUND(E25*P25,2)</f>
        <v>0.32</v>
      </c>
      <c r="R25" s="156"/>
      <c r="S25" s="156" t="s">
        <v>133</v>
      </c>
      <c r="T25" s="156" t="s">
        <v>134</v>
      </c>
      <c r="U25" s="156">
        <v>0.86699999999999999</v>
      </c>
      <c r="V25" s="156">
        <f>ROUND(E25*U25,2)</f>
        <v>31.21</v>
      </c>
      <c r="W25" s="156"/>
      <c r="X25" s="156" t="s">
        <v>135</v>
      </c>
      <c r="Y25" s="156" t="s">
        <v>136</v>
      </c>
      <c r="Z25" s="145"/>
      <c r="AA25" s="145"/>
      <c r="AB25" s="145"/>
      <c r="AC25" s="145"/>
      <c r="AD25" s="145"/>
      <c r="AE25" s="145"/>
      <c r="AF25" s="145"/>
      <c r="AG25" s="145" t="s">
        <v>137</v>
      </c>
      <c r="AH25" s="145"/>
      <c r="AI25" s="145"/>
      <c r="AJ25" s="145"/>
      <c r="AK25" s="145"/>
      <c r="AL25" s="145"/>
      <c r="AM25" s="145"/>
      <c r="AN25" s="145"/>
      <c r="AO25" s="145"/>
      <c r="AP25" s="145"/>
      <c r="AQ25" s="145"/>
      <c r="AR25" s="145"/>
      <c r="AS25" s="145"/>
      <c r="AT25" s="145"/>
      <c r="AU25" s="145"/>
      <c r="AV25" s="145"/>
      <c r="AW25" s="145"/>
      <c r="AX25" s="145"/>
      <c r="AY25" s="145"/>
      <c r="AZ25" s="145"/>
      <c r="BA25" s="145"/>
      <c r="BB25" s="145"/>
      <c r="BC25" s="145"/>
      <c r="BD25" s="145"/>
      <c r="BE25" s="145"/>
      <c r="BF25" s="145"/>
      <c r="BG25" s="145"/>
      <c r="BH25" s="145"/>
    </row>
    <row r="26" spans="1:60" x14ac:dyDescent="0.2">
      <c r="A26" s="160" t="s">
        <v>128</v>
      </c>
      <c r="B26" s="161" t="s">
        <v>73</v>
      </c>
      <c r="C26" s="180" t="s">
        <v>74</v>
      </c>
      <c r="D26" s="162"/>
      <c r="E26" s="163"/>
      <c r="F26" s="164"/>
      <c r="G26" s="165">
        <f>SUMIF(AG27:AG27,"&lt;&gt;NOR",G27:G27)</f>
        <v>0</v>
      </c>
      <c r="H26" s="159"/>
      <c r="I26" s="159">
        <f>SUM(I27:I27)</f>
        <v>0</v>
      </c>
      <c r="J26" s="159"/>
      <c r="K26" s="159">
        <f>SUM(K27:K27)</f>
        <v>0</v>
      </c>
      <c r="L26" s="159"/>
      <c r="M26" s="159">
        <f>SUM(M27:M27)</f>
        <v>0</v>
      </c>
      <c r="N26" s="158"/>
      <c r="O26" s="158">
        <f>SUM(O27:O27)</f>
        <v>0</v>
      </c>
      <c r="P26" s="158"/>
      <c r="Q26" s="158">
        <f>SUM(Q27:Q27)</f>
        <v>0</v>
      </c>
      <c r="R26" s="159"/>
      <c r="S26" s="159"/>
      <c r="T26" s="159"/>
      <c r="U26" s="159"/>
      <c r="V26" s="159">
        <f>SUM(V27:V27)</f>
        <v>63.35</v>
      </c>
      <c r="W26" s="159"/>
      <c r="X26" s="159"/>
      <c r="Y26" s="159"/>
      <c r="AG26" t="s">
        <v>129</v>
      </c>
    </row>
    <row r="27" spans="1:60" ht="22.5" outlineLevel="1" x14ac:dyDescent="0.2">
      <c r="A27" s="173">
        <v>13</v>
      </c>
      <c r="B27" s="174" t="s">
        <v>297</v>
      </c>
      <c r="C27" s="181" t="s">
        <v>298</v>
      </c>
      <c r="D27" s="175" t="s">
        <v>191</v>
      </c>
      <c r="E27" s="176">
        <v>30.16779</v>
      </c>
      <c r="F27" s="177"/>
      <c r="G27" s="178">
        <f>ROUND(E27*F27,2)</f>
        <v>0</v>
      </c>
      <c r="H27" s="157"/>
      <c r="I27" s="156">
        <f>ROUND(E27*H27,2)</f>
        <v>0</v>
      </c>
      <c r="J27" s="157"/>
      <c r="K27" s="156">
        <f>ROUND(E27*J27,2)</f>
        <v>0</v>
      </c>
      <c r="L27" s="156">
        <v>21</v>
      </c>
      <c r="M27" s="156">
        <f>G27*(1+L27/100)</f>
        <v>0</v>
      </c>
      <c r="N27" s="155">
        <v>0</v>
      </c>
      <c r="O27" s="155">
        <f>ROUND(E27*N27,2)</f>
        <v>0</v>
      </c>
      <c r="P27" s="155">
        <v>0</v>
      </c>
      <c r="Q27" s="155">
        <f>ROUND(E27*P27,2)</f>
        <v>0</v>
      </c>
      <c r="R27" s="156"/>
      <c r="S27" s="156" t="s">
        <v>133</v>
      </c>
      <c r="T27" s="156" t="s">
        <v>134</v>
      </c>
      <c r="U27" s="156">
        <v>2.1</v>
      </c>
      <c r="V27" s="156">
        <f>ROUND(E27*U27,2)</f>
        <v>63.35</v>
      </c>
      <c r="W27" s="156"/>
      <c r="X27" s="156" t="s">
        <v>194</v>
      </c>
      <c r="Y27" s="156" t="s">
        <v>136</v>
      </c>
      <c r="Z27" s="145"/>
      <c r="AA27" s="145"/>
      <c r="AB27" s="145"/>
      <c r="AC27" s="145"/>
      <c r="AD27" s="145"/>
      <c r="AE27" s="145"/>
      <c r="AF27" s="145"/>
      <c r="AG27" s="145" t="s">
        <v>195</v>
      </c>
      <c r="AH27" s="145"/>
      <c r="AI27" s="145"/>
      <c r="AJ27" s="145"/>
      <c r="AK27" s="145"/>
      <c r="AL27" s="145"/>
      <c r="AM27" s="145"/>
      <c r="AN27" s="145"/>
      <c r="AO27" s="145"/>
      <c r="AP27" s="145"/>
      <c r="AQ27" s="145"/>
      <c r="AR27" s="145"/>
      <c r="AS27" s="145"/>
      <c r="AT27" s="145"/>
      <c r="AU27" s="145"/>
      <c r="AV27" s="145"/>
      <c r="AW27" s="145"/>
      <c r="AX27" s="145"/>
      <c r="AY27" s="145"/>
      <c r="AZ27" s="145"/>
      <c r="BA27" s="145"/>
      <c r="BB27" s="145"/>
      <c r="BC27" s="145"/>
      <c r="BD27" s="145"/>
      <c r="BE27" s="145"/>
      <c r="BF27" s="145"/>
      <c r="BG27" s="145"/>
      <c r="BH27" s="145"/>
    </row>
    <row r="28" spans="1:60" x14ac:dyDescent="0.2">
      <c r="A28" s="160" t="s">
        <v>128</v>
      </c>
      <c r="B28" s="161" t="s">
        <v>75</v>
      </c>
      <c r="C28" s="180" t="s">
        <v>76</v>
      </c>
      <c r="D28" s="162"/>
      <c r="E28" s="163"/>
      <c r="F28" s="164"/>
      <c r="G28" s="165">
        <f>SUMIF(AG29:AG30,"&lt;&gt;NOR",G29:G30)</f>
        <v>0</v>
      </c>
      <c r="H28" s="159"/>
      <c r="I28" s="159">
        <f>SUM(I29:I30)</f>
        <v>0</v>
      </c>
      <c r="J28" s="159"/>
      <c r="K28" s="159">
        <f>SUM(K29:K30)</f>
        <v>0</v>
      </c>
      <c r="L28" s="159"/>
      <c r="M28" s="159">
        <f>SUM(M29:M30)</f>
        <v>0</v>
      </c>
      <c r="N28" s="158"/>
      <c r="O28" s="158">
        <f>SUM(O29:O30)</f>
        <v>0.11</v>
      </c>
      <c r="P28" s="158"/>
      <c r="Q28" s="158">
        <f>SUM(Q29:Q30)</f>
        <v>0</v>
      </c>
      <c r="R28" s="159"/>
      <c r="S28" s="159"/>
      <c r="T28" s="159"/>
      <c r="U28" s="159"/>
      <c r="V28" s="159">
        <f>SUM(V29:V30)</f>
        <v>23.53</v>
      </c>
      <c r="W28" s="159"/>
      <c r="X28" s="159"/>
      <c r="Y28" s="159"/>
      <c r="AG28" t="s">
        <v>129</v>
      </c>
    </row>
    <row r="29" spans="1:60" outlineLevel="1" x14ac:dyDescent="0.2">
      <c r="A29" s="173">
        <v>14</v>
      </c>
      <c r="B29" s="174" t="s">
        <v>299</v>
      </c>
      <c r="C29" s="181" t="s">
        <v>300</v>
      </c>
      <c r="D29" s="175" t="s">
        <v>132</v>
      </c>
      <c r="E29" s="176">
        <v>200</v>
      </c>
      <c r="F29" s="177"/>
      <c r="G29" s="178">
        <f>ROUND(E29*F29,2)</f>
        <v>0</v>
      </c>
      <c r="H29" s="157"/>
      <c r="I29" s="156">
        <f>ROUND(E29*H29,2)</f>
        <v>0</v>
      </c>
      <c r="J29" s="157"/>
      <c r="K29" s="156">
        <f>ROUND(E29*J29,2)</f>
        <v>0</v>
      </c>
      <c r="L29" s="156">
        <v>21</v>
      </c>
      <c r="M29" s="156">
        <f>G29*(1+L29/100)</f>
        <v>0</v>
      </c>
      <c r="N29" s="155">
        <v>3.0000000000000001E-5</v>
      </c>
      <c r="O29" s="155">
        <f>ROUND(E29*N29,2)</f>
        <v>0.01</v>
      </c>
      <c r="P29" s="155">
        <v>0</v>
      </c>
      <c r="Q29" s="155">
        <f>ROUND(E29*P29,2)</f>
        <v>0</v>
      </c>
      <c r="R29" s="156"/>
      <c r="S29" s="156" t="s">
        <v>133</v>
      </c>
      <c r="T29" s="156" t="s">
        <v>134</v>
      </c>
      <c r="U29" s="156">
        <v>0.11765</v>
      </c>
      <c r="V29" s="156">
        <f>ROUND(E29*U29,2)</f>
        <v>23.53</v>
      </c>
      <c r="W29" s="156"/>
      <c r="X29" s="156" t="s">
        <v>135</v>
      </c>
      <c r="Y29" s="156" t="s">
        <v>136</v>
      </c>
      <c r="Z29" s="145"/>
      <c r="AA29" s="145"/>
      <c r="AB29" s="145"/>
      <c r="AC29" s="145"/>
      <c r="AD29" s="145"/>
      <c r="AE29" s="145"/>
      <c r="AF29" s="145"/>
      <c r="AG29" s="145" t="s">
        <v>148</v>
      </c>
      <c r="AH29" s="145"/>
      <c r="AI29" s="145"/>
      <c r="AJ29" s="145"/>
      <c r="AK29" s="145"/>
      <c r="AL29" s="145"/>
      <c r="AM29" s="145"/>
      <c r="AN29" s="145"/>
      <c r="AO29" s="145"/>
      <c r="AP29" s="145"/>
      <c r="AQ29" s="145"/>
      <c r="AR29" s="145"/>
      <c r="AS29" s="145"/>
      <c r="AT29" s="145"/>
      <c r="AU29" s="145"/>
      <c r="AV29" s="145"/>
      <c r="AW29" s="145"/>
      <c r="AX29" s="145"/>
      <c r="AY29" s="145"/>
      <c r="AZ29" s="145"/>
      <c r="BA29" s="145"/>
      <c r="BB29" s="145"/>
      <c r="BC29" s="145"/>
      <c r="BD29" s="145"/>
      <c r="BE29" s="145"/>
      <c r="BF29" s="145"/>
      <c r="BG29" s="145"/>
      <c r="BH29" s="145"/>
    </row>
    <row r="30" spans="1:60" outlineLevel="1" x14ac:dyDescent="0.2">
      <c r="A30" s="173">
        <v>15</v>
      </c>
      <c r="B30" s="174" t="s">
        <v>301</v>
      </c>
      <c r="C30" s="181" t="s">
        <v>302</v>
      </c>
      <c r="D30" s="175" t="s">
        <v>132</v>
      </c>
      <c r="E30" s="176">
        <v>200</v>
      </c>
      <c r="F30" s="177"/>
      <c r="G30" s="178">
        <f>ROUND(E30*F30,2)</f>
        <v>0</v>
      </c>
      <c r="H30" s="157"/>
      <c r="I30" s="156">
        <f>ROUND(E30*H30,2)</f>
        <v>0</v>
      </c>
      <c r="J30" s="157"/>
      <c r="K30" s="156">
        <f>ROUND(E30*J30,2)</f>
        <v>0</v>
      </c>
      <c r="L30" s="156">
        <v>21</v>
      </c>
      <c r="M30" s="156">
        <f>G30*(1+L30/100)</f>
        <v>0</v>
      </c>
      <c r="N30" s="155">
        <v>5.0000000000000001E-4</v>
      </c>
      <c r="O30" s="155">
        <f>ROUND(E30*N30,2)</f>
        <v>0.1</v>
      </c>
      <c r="P30" s="155">
        <v>0</v>
      </c>
      <c r="Q30" s="155">
        <f>ROUND(E30*P30,2)</f>
        <v>0</v>
      </c>
      <c r="R30" s="156" t="s">
        <v>272</v>
      </c>
      <c r="S30" s="156" t="s">
        <v>133</v>
      </c>
      <c r="T30" s="156" t="s">
        <v>147</v>
      </c>
      <c r="U30" s="156">
        <v>0</v>
      </c>
      <c r="V30" s="156">
        <f>ROUND(E30*U30,2)</f>
        <v>0</v>
      </c>
      <c r="W30" s="156"/>
      <c r="X30" s="156" t="s">
        <v>273</v>
      </c>
      <c r="Y30" s="156" t="s">
        <v>136</v>
      </c>
      <c r="Z30" s="145"/>
      <c r="AA30" s="145"/>
      <c r="AB30" s="145"/>
      <c r="AC30" s="145"/>
      <c r="AD30" s="145"/>
      <c r="AE30" s="145"/>
      <c r="AF30" s="145"/>
      <c r="AG30" s="145" t="s">
        <v>274</v>
      </c>
      <c r="AH30" s="145"/>
      <c r="AI30" s="145"/>
      <c r="AJ30" s="145"/>
      <c r="AK30" s="145"/>
      <c r="AL30" s="145"/>
      <c r="AM30" s="145"/>
      <c r="AN30" s="145"/>
      <c r="AO30" s="145"/>
      <c r="AP30" s="145"/>
      <c r="AQ30" s="145"/>
      <c r="AR30" s="145"/>
      <c r="AS30" s="145"/>
      <c r="AT30" s="145"/>
      <c r="AU30" s="145"/>
      <c r="AV30" s="145"/>
      <c r="AW30" s="145"/>
      <c r="AX30" s="145"/>
      <c r="AY30" s="145"/>
      <c r="AZ30" s="145"/>
      <c r="BA30" s="145"/>
      <c r="BB30" s="145"/>
      <c r="BC30" s="145"/>
      <c r="BD30" s="145"/>
      <c r="BE30" s="145"/>
      <c r="BF30" s="145"/>
      <c r="BG30" s="145"/>
      <c r="BH30" s="145"/>
    </row>
    <row r="31" spans="1:60" x14ac:dyDescent="0.2">
      <c r="A31" s="160" t="s">
        <v>128</v>
      </c>
      <c r="B31" s="161" t="s">
        <v>77</v>
      </c>
      <c r="C31" s="180" t="s">
        <v>78</v>
      </c>
      <c r="D31" s="162"/>
      <c r="E31" s="163"/>
      <c r="F31" s="164"/>
      <c r="G31" s="165">
        <f>SUMIF(AG32:AG34,"&lt;&gt;NOR",G32:G34)</f>
        <v>0</v>
      </c>
      <c r="H31" s="159"/>
      <c r="I31" s="159">
        <f>SUM(I32:I34)</f>
        <v>0</v>
      </c>
      <c r="J31" s="159"/>
      <c r="K31" s="159">
        <f>SUM(K32:K34)</f>
        <v>0</v>
      </c>
      <c r="L31" s="159"/>
      <c r="M31" s="159">
        <f>SUM(M32:M34)</f>
        <v>0</v>
      </c>
      <c r="N31" s="158"/>
      <c r="O31" s="158">
        <f>SUM(O32:O34)</f>
        <v>0</v>
      </c>
      <c r="P31" s="158"/>
      <c r="Q31" s="158">
        <f>SUM(Q32:Q34)</f>
        <v>0</v>
      </c>
      <c r="R31" s="159"/>
      <c r="S31" s="159"/>
      <c r="T31" s="159"/>
      <c r="U31" s="159"/>
      <c r="V31" s="159">
        <f>SUM(V32:V34)</f>
        <v>5.15</v>
      </c>
      <c r="W31" s="159"/>
      <c r="X31" s="159"/>
      <c r="Y31" s="159"/>
      <c r="AG31" t="s">
        <v>129</v>
      </c>
    </row>
    <row r="32" spans="1:60" outlineLevel="1" x14ac:dyDescent="0.2">
      <c r="A32" s="173">
        <v>16</v>
      </c>
      <c r="B32" s="174" t="s">
        <v>303</v>
      </c>
      <c r="C32" s="181" t="s">
        <v>304</v>
      </c>
      <c r="D32" s="175" t="s">
        <v>132</v>
      </c>
      <c r="E32" s="176">
        <v>73.52</v>
      </c>
      <c r="F32" s="177"/>
      <c r="G32" s="178">
        <f>ROUND(E32*F32,2)</f>
        <v>0</v>
      </c>
      <c r="H32" s="157"/>
      <c r="I32" s="156">
        <f>ROUND(E32*H32,2)</f>
        <v>0</v>
      </c>
      <c r="J32" s="157"/>
      <c r="K32" s="156">
        <f>ROUND(E32*J32,2)</f>
        <v>0</v>
      </c>
      <c r="L32" s="156">
        <v>21</v>
      </c>
      <c r="M32" s="156">
        <f>G32*(1+L32/100)</f>
        <v>0</v>
      </c>
      <c r="N32" s="155">
        <v>0</v>
      </c>
      <c r="O32" s="155">
        <f>ROUND(E32*N32,2)</f>
        <v>0</v>
      </c>
      <c r="P32" s="155">
        <v>0</v>
      </c>
      <c r="Q32" s="155">
        <f>ROUND(E32*P32,2)</f>
        <v>0</v>
      </c>
      <c r="R32" s="156"/>
      <c r="S32" s="156" t="s">
        <v>133</v>
      </c>
      <c r="T32" s="156" t="s">
        <v>147</v>
      </c>
      <c r="U32" s="156">
        <v>7.0000000000000007E-2</v>
      </c>
      <c r="V32" s="156">
        <f>ROUND(E32*U32,2)</f>
        <v>5.15</v>
      </c>
      <c r="W32" s="156"/>
      <c r="X32" s="156" t="s">
        <v>135</v>
      </c>
      <c r="Y32" s="156" t="s">
        <v>136</v>
      </c>
      <c r="Z32" s="145"/>
      <c r="AA32" s="145"/>
      <c r="AB32" s="145"/>
      <c r="AC32" s="145"/>
      <c r="AD32" s="145"/>
      <c r="AE32" s="145"/>
      <c r="AF32" s="145"/>
      <c r="AG32" s="145" t="s">
        <v>148</v>
      </c>
      <c r="AH32" s="145"/>
      <c r="AI32" s="145"/>
      <c r="AJ32" s="145"/>
      <c r="AK32" s="145"/>
      <c r="AL32" s="145"/>
      <c r="AM32" s="145"/>
      <c r="AN32" s="145"/>
      <c r="AO32" s="145"/>
      <c r="AP32" s="145"/>
      <c r="AQ32" s="145"/>
      <c r="AR32" s="145"/>
      <c r="AS32" s="145"/>
      <c r="AT32" s="145"/>
      <c r="AU32" s="145"/>
      <c r="AV32" s="145"/>
      <c r="AW32" s="145"/>
      <c r="AX32" s="145"/>
      <c r="AY32" s="145"/>
      <c r="AZ32" s="145"/>
      <c r="BA32" s="145"/>
      <c r="BB32" s="145"/>
      <c r="BC32" s="145"/>
      <c r="BD32" s="145"/>
      <c r="BE32" s="145"/>
      <c r="BF32" s="145"/>
      <c r="BG32" s="145"/>
      <c r="BH32" s="145"/>
    </row>
    <row r="33" spans="1:60" ht="22.5" outlineLevel="1" x14ac:dyDescent="0.2">
      <c r="A33" s="167">
        <v>17</v>
      </c>
      <c r="B33" s="168" t="s">
        <v>305</v>
      </c>
      <c r="C33" s="182" t="s">
        <v>306</v>
      </c>
      <c r="D33" s="169" t="s">
        <v>132</v>
      </c>
      <c r="E33" s="170">
        <v>100</v>
      </c>
      <c r="F33" s="171"/>
      <c r="G33" s="172">
        <f>ROUND(E33*F33,2)</f>
        <v>0</v>
      </c>
      <c r="H33" s="157"/>
      <c r="I33" s="156">
        <f>ROUND(E33*H33,2)</f>
        <v>0</v>
      </c>
      <c r="J33" s="157"/>
      <c r="K33" s="156">
        <f>ROUND(E33*J33,2)</f>
        <v>0</v>
      </c>
      <c r="L33" s="156">
        <v>21</v>
      </c>
      <c r="M33" s="156">
        <f>G33*(1+L33/100)</f>
        <v>0</v>
      </c>
      <c r="N33" s="155">
        <v>3.0000000000000001E-5</v>
      </c>
      <c r="O33" s="155">
        <f>ROUND(E33*N33,2)</f>
        <v>0</v>
      </c>
      <c r="P33" s="155">
        <v>0</v>
      </c>
      <c r="Q33" s="155">
        <f>ROUND(E33*P33,2)</f>
        <v>0</v>
      </c>
      <c r="R33" s="156" t="s">
        <v>272</v>
      </c>
      <c r="S33" s="156" t="s">
        <v>133</v>
      </c>
      <c r="T33" s="156" t="s">
        <v>147</v>
      </c>
      <c r="U33" s="156">
        <v>0</v>
      </c>
      <c r="V33" s="156">
        <f>ROUND(E33*U33,2)</f>
        <v>0</v>
      </c>
      <c r="W33" s="156"/>
      <c r="X33" s="156" t="s">
        <v>273</v>
      </c>
      <c r="Y33" s="156" t="s">
        <v>136</v>
      </c>
      <c r="Z33" s="145"/>
      <c r="AA33" s="145"/>
      <c r="AB33" s="145"/>
      <c r="AC33" s="145"/>
      <c r="AD33" s="145"/>
      <c r="AE33" s="145"/>
      <c r="AF33" s="145"/>
      <c r="AG33" s="145" t="s">
        <v>274</v>
      </c>
      <c r="AH33" s="145"/>
      <c r="AI33" s="145"/>
      <c r="AJ33" s="145"/>
      <c r="AK33" s="145"/>
      <c r="AL33" s="145"/>
      <c r="AM33" s="145"/>
      <c r="AN33" s="145"/>
      <c r="AO33" s="145"/>
      <c r="AP33" s="145"/>
      <c r="AQ33" s="145"/>
      <c r="AR33" s="145"/>
      <c r="AS33" s="145"/>
      <c r="AT33" s="145"/>
      <c r="AU33" s="145"/>
      <c r="AV33" s="145"/>
      <c r="AW33" s="145"/>
      <c r="AX33" s="145"/>
      <c r="AY33" s="145"/>
      <c r="AZ33" s="145"/>
      <c r="BA33" s="145"/>
      <c r="BB33" s="145"/>
      <c r="BC33" s="145"/>
      <c r="BD33" s="145"/>
      <c r="BE33" s="145"/>
      <c r="BF33" s="145"/>
      <c r="BG33" s="145"/>
      <c r="BH33" s="145"/>
    </row>
    <row r="34" spans="1:60" outlineLevel="1" x14ac:dyDescent="0.2">
      <c r="A34" s="152">
        <v>18</v>
      </c>
      <c r="B34" s="153" t="s">
        <v>307</v>
      </c>
      <c r="C34" s="183" t="s">
        <v>308</v>
      </c>
      <c r="D34" s="154" t="s">
        <v>0</v>
      </c>
      <c r="E34" s="179"/>
      <c r="F34" s="157"/>
      <c r="G34" s="156">
        <f>ROUND(E34*F34,2)</f>
        <v>0</v>
      </c>
      <c r="H34" s="157"/>
      <c r="I34" s="156">
        <f>ROUND(E34*H34,2)</f>
        <v>0</v>
      </c>
      <c r="J34" s="157"/>
      <c r="K34" s="156">
        <f>ROUND(E34*J34,2)</f>
        <v>0</v>
      </c>
      <c r="L34" s="156">
        <v>21</v>
      </c>
      <c r="M34" s="156">
        <f>G34*(1+L34/100)</f>
        <v>0</v>
      </c>
      <c r="N34" s="155">
        <v>0</v>
      </c>
      <c r="O34" s="155">
        <f>ROUND(E34*N34,2)</f>
        <v>0</v>
      </c>
      <c r="P34" s="155">
        <v>0</v>
      </c>
      <c r="Q34" s="155">
        <f>ROUND(E34*P34,2)</f>
        <v>0</v>
      </c>
      <c r="R34" s="156"/>
      <c r="S34" s="156" t="s">
        <v>133</v>
      </c>
      <c r="T34" s="156" t="s">
        <v>147</v>
      </c>
      <c r="U34" s="156">
        <v>0</v>
      </c>
      <c r="V34" s="156">
        <f>ROUND(E34*U34,2)</f>
        <v>0</v>
      </c>
      <c r="W34" s="156"/>
      <c r="X34" s="156" t="s">
        <v>194</v>
      </c>
      <c r="Y34" s="156" t="s">
        <v>136</v>
      </c>
      <c r="Z34" s="145"/>
      <c r="AA34" s="145"/>
      <c r="AB34" s="145"/>
      <c r="AC34" s="145"/>
      <c r="AD34" s="145"/>
      <c r="AE34" s="145"/>
      <c r="AF34" s="145"/>
      <c r="AG34" s="145" t="s">
        <v>195</v>
      </c>
      <c r="AH34" s="145"/>
      <c r="AI34" s="145"/>
      <c r="AJ34" s="145"/>
      <c r="AK34" s="145"/>
      <c r="AL34" s="145"/>
      <c r="AM34" s="145"/>
      <c r="AN34" s="145"/>
      <c r="AO34" s="145"/>
      <c r="AP34" s="145"/>
      <c r="AQ34" s="145"/>
      <c r="AR34" s="145"/>
      <c r="AS34" s="145"/>
      <c r="AT34" s="145"/>
      <c r="AU34" s="145"/>
      <c r="AV34" s="145"/>
      <c r="AW34" s="145"/>
      <c r="AX34" s="145"/>
      <c r="AY34" s="145"/>
      <c r="AZ34" s="145"/>
      <c r="BA34" s="145"/>
      <c r="BB34" s="145"/>
      <c r="BC34" s="145"/>
      <c r="BD34" s="145"/>
      <c r="BE34" s="145"/>
      <c r="BF34" s="145"/>
      <c r="BG34" s="145"/>
      <c r="BH34" s="145"/>
    </row>
    <row r="35" spans="1:60" x14ac:dyDescent="0.2">
      <c r="A35" s="160" t="s">
        <v>128</v>
      </c>
      <c r="B35" s="161" t="s">
        <v>85</v>
      </c>
      <c r="C35" s="180" t="s">
        <v>86</v>
      </c>
      <c r="D35" s="162"/>
      <c r="E35" s="163"/>
      <c r="F35" s="164"/>
      <c r="G35" s="165">
        <f>SUMIF(AG36:AG37,"&lt;&gt;NOR",G36:G37)</f>
        <v>0</v>
      </c>
      <c r="H35" s="159"/>
      <c r="I35" s="159">
        <f>SUM(I36:I37)</f>
        <v>0</v>
      </c>
      <c r="J35" s="159"/>
      <c r="K35" s="159">
        <f>SUM(K36:K37)</f>
        <v>0</v>
      </c>
      <c r="L35" s="159"/>
      <c r="M35" s="159">
        <f>SUM(M36:M37)</f>
        <v>0</v>
      </c>
      <c r="N35" s="158"/>
      <c r="O35" s="158">
        <f>SUM(O36:O37)</f>
        <v>0.89999999999999991</v>
      </c>
      <c r="P35" s="158"/>
      <c r="Q35" s="158">
        <f>SUM(Q36:Q37)</f>
        <v>0</v>
      </c>
      <c r="R35" s="159"/>
      <c r="S35" s="159"/>
      <c r="T35" s="159"/>
      <c r="U35" s="159"/>
      <c r="V35" s="159">
        <f>SUM(V36:V37)</f>
        <v>234</v>
      </c>
      <c r="W35" s="159"/>
      <c r="X35" s="159"/>
      <c r="Y35" s="159"/>
      <c r="AG35" t="s">
        <v>129</v>
      </c>
    </row>
    <row r="36" spans="1:60" ht="22.5" outlineLevel="1" x14ac:dyDescent="0.2">
      <c r="A36" s="173">
        <v>19</v>
      </c>
      <c r="B36" s="174" t="s">
        <v>309</v>
      </c>
      <c r="C36" s="181" t="s">
        <v>310</v>
      </c>
      <c r="D36" s="175" t="s">
        <v>158</v>
      </c>
      <c r="E36" s="176">
        <v>2</v>
      </c>
      <c r="F36" s="177"/>
      <c r="G36" s="178">
        <f>ROUND(E36*F36,2)</f>
        <v>0</v>
      </c>
      <c r="H36" s="157"/>
      <c r="I36" s="156">
        <f>ROUND(E36*H36,2)</f>
        <v>0</v>
      </c>
      <c r="J36" s="157"/>
      <c r="K36" s="156">
        <f>ROUND(E36*J36,2)</f>
        <v>0</v>
      </c>
      <c r="L36" s="156">
        <v>21</v>
      </c>
      <c r="M36" s="156">
        <f>G36*(1+L36/100)</f>
        <v>0</v>
      </c>
      <c r="N36" s="155">
        <v>0.10007000000000001</v>
      </c>
      <c r="O36" s="155">
        <f>ROUND(E36*N36,2)</f>
        <v>0.2</v>
      </c>
      <c r="P36" s="155">
        <v>0</v>
      </c>
      <c r="Q36" s="155">
        <f>ROUND(E36*P36,2)</f>
        <v>0</v>
      </c>
      <c r="R36" s="156"/>
      <c r="S36" s="156" t="s">
        <v>133</v>
      </c>
      <c r="T36" s="156" t="s">
        <v>147</v>
      </c>
      <c r="U36" s="156">
        <v>26</v>
      </c>
      <c r="V36" s="156">
        <f>ROUND(E36*U36,2)</f>
        <v>52</v>
      </c>
      <c r="W36" s="156"/>
      <c r="X36" s="156" t="s">
        <v>135</v>
      </c>
      <c r="Y36" s="156" t="s">
        <v>136</v>
      </c>
      <c r="Z36" s="145"/>
      <c r="AA36" s="145"/>
      <c r="AB36" s="145"/>
      <c r="AC36" s="145"/>
      <c r="AD36" s="145"/>
      <c r="AE36" s="145"/>
      <c r="AF36" s="145"/>
      <c r="AG36" s="145" t="s">
        <v>148</v>
      </c>
      <c r="AH36" s="145"/>
      <c r="AI36" s="145"/>
      <c r="AJ36" s="145"/>
      <c r="AK36" s="145"/>
      <c r="AL36" s="145"/>
      <c r="AM36" s="145"/>
      <c r="AN36" s="145"/>
      <c r="AO36" s="145"/>
      <c r="AP36" s="145"/>
      <c r="AQ36" s="145"/>
      <c r="AR36" s="145"/>
      <c r="AS36" s="145"/>
      <c r="AT36" s="145"/>
      <c r="AU36" s="145"/>
      <c r="AV36" s="145"/>
      <c r="AW36" s="145"/>
      <c r="AX36" s="145"/>
      <c r="AY36" s="145"/>
      <c r="AZ36" s="145"/>
      <c r="BA36" s="145"/>
      <c r="BB36" s="145"/>
      <c r="BC36" s="145"/>
      <c r="BD36" s="145"/>
      <c r="BE36" s="145"/>
      <c r="BF36" s="145"/>
      <c r="BG36" s="145"/>
      <c r="BH36" s="145"/>
    </row>
    <row r="37" spans="1:60" outlineLevel="1" x14ac:dyDescent="0.2">
      <c r="A37" s="173">
        <v>20</v>
      </c>
      <c r="B37" s="174" t="s">
        <v>311</v>
      </c>
      <c r="C37" s="181" t="s">
        <v>312</v>
      </c>
      <c r="D37" s="175" t="s">
        <v>158</v>
      </c>
      <c r="E37" s="176">
        <v>7</v>
      </c>
      <c r="F37" s="177"/>
      <c r="G37" s="178">
        <f>ROUND(E37*F37,2)</f>
        <v>0</v>
      </c>
      <c r="H37" s="157"/>
      <c r="I37" s="156">
        <f>ROUND(E37*H37,2)</f>
        <v>0</v>
      </c>
      <c r="J37" s="157"/>
      <c r="K37" s="156">
        <f>ROUND(E37*J37,2)</f>
        <v>0</v>
      </c>
      <c r="L37" s="156">
        <v>21</v>
      </c>
      <c r="M37" s="156">
        <f>G37*(1+L37/100)</f>
        <v>0</v>
      </c>
      <c r="N37" s="155">
        <v>0.10007000000000001</v>
      </c>
      <c r="O37" s="155">
        <f>ROUND(E37*N37,2)</f>
        <v>0.7</v>
      </c>
      <c r="P37" s="155">
        <v>0</v>
      </c>
      <c r="Q37" s="155">
        <f>ROUND(E37*P37,2)</f>
        <v>0</v>
      </c>
      <c r="R37" s="156"/>
      <c r="S37" s="156" t="s">
        <v>141</v>
      </c>
      <c r="T37" s="156" t="s">
        <v>134</v>
      </c>
      <c r="U37" s="156">
        <v>26</v>
      </c>
      <c r="V37" s="156">
        <f>ROUND(E37*U37,2)</f>
        <v>182</v>
      </c>
      <c r="W37" s="156"/>
      <c r="X37" s="156" t="s">
        <v>135</v>
      </c>
      <c r="Y37" s="156" t="s">
        <v>136</v>
      </c>
      <c r="Z37" s="145"/>
      <c r="AA37" s="145"/>
      <c r="AB37" s="145"/>
      <c r="AC37" s="145"/>
      <c r="AD37" s="145"/>
      <c r="AE37" s="145"/>
      <c r="AF37" s="145"/>
      <c r="AG37" s="145" t="s">
        <v>148</v>
      </c>
      <c r="AH37" s="145"/>
      <c r="AI37" s="145"/>
      <c r="AJ37" s="145"/>
      <c r="AK37" s="145"/>
      <c r="AL37" s="145"/>
      <c r="AM37" s="145"/>
      <c r="AN37" s="145"/>
      <c r="AO37" s="145"/>
      <c r="AP37" s="145"/>
      <c r="AQ37" s="145"/>
      <c r="AR37" s="145"/>
      <c r="AS37" s="145"/>
      <c r="AT37" s="145"/>
      <c r="AU37" s="145"/>
      <c r="AV37" s="145"/>
      <c r="AW37" s="145"/>
      <c r="AX37" s="145"/>
      <c r="AY37" s="145"/>
      <c r="AZ37" s="145"/>
      <c r="BA37" s="145"/>
      <c r="BB37" s="145"/>
      <c r="BC37" s="145"/>
      <c r="BD37" s="145"/>
      <c r="BE37" s="145"/>
      <c r="BF37" s="145"/>
      <c r="BG37" s="145"/>
      <c r="BH37" s="145"/>
    </row>
    <row r="38" spans="1:60" x14ac:dyDescent="0.2">
      <c r="A38" s="160" t="s">
        <v>128</v>
      </c>
      <c r="B38" s="161" t="s">
        <v>89</v>
      </c>
      <c r="C38" s="180" t="s">
        <v>90</v>
      </c>
      <c r="D38" s="162"/>
      <c r="E38" s="163"/>
      <c r="F38" s="164"/>
      <c r="G38" s="165">
        <f>SUMIF(AG39:AG46,"&lt;&gt;NOR",G39:G46)</f>
        <v>0</v>
      </c>
      <c r="H38" s="159"/>
      <c r="I38" s="159">
        <f>SUM(I39:I46)</f>
        <v>0</v>
      </c>
      <c r="J38" s="159"/>
      <c r="K38" s="159">
        <f>SUM(K39:K46)</f>
        <v>0</v>
      </c>
      <c r="L38" s="159"/>
      <c r="M38" s="159">
        <f>SUM(M39:M46)</f>
        <v>0</v>
      </c>
      <c r="N38" s="158"/>
      <c r="O38" s="158">
        <f>SUM(O39:O46)</f>
        <v>1.8800000000000001</v>
      </c>
      <c r="P38" s="158"/>
      <c r="Q38" s="158">
        <f>SUM(Q39:Q46)</f>
        <v>0</v>
      </c>
      <c r="R38" s="159"/>
      <c r="S38" s="159"/>
      <c r="T38" s="159"/>
      <c r="U38" s="159"/>
      <c r="V38" s="159">
        <f>SUM(V39:V46)</f>
        <v>75.22</v>
      </c>
      <c r="W38" s="159"/>
      <c r="X38" s="159"/>
      <c r="Y38" s="159"/>
      <c r="AG38" t="s">
        <v>129</v>
      </c>
    </row>
    <row r="39" spans="1:60" ht="22.5" outlineLevel="1" x14ac:dyDescent="0.2">
      <c r="A39" s="173">
        <v>21</v>
      </c>
      <c r="B39" s="174" t="s">
        <v>313</v>
      </c>
      <c r="C39" s="181" t="s">
        <v>314</v>
      </c>
      <c r="D39" s="175" t="s">
        <v>132</v>
      </c>
      <c r="E39" s="176">
        <v>44</v>
      </c>
      <c r="F39" s="177"/>
      <c r="G39" s="178">
        <f t="shared" ref="G39:G46" si="0">ROUND(E39*F39,2)</f>
        <v>0</v>
      </c>
      <c r="H39" s="157"/>
      <c r="I39" s="156">
        <f t="shared" ref="I39:I46" si="1">ROUND(E39*H39,2)</f>
        <v>0</v>
      </c>
      <c r="J39" s="157"/>
      <c r="K39" s="156">
        <f t="shared" ref="K39:K46" si="2">ROUND(E39*J39,2)</f>
        <v>0</v>
      </c>
      <c r="L39" s="156">
        <v>21</v>
      </c>
      <c r="M39" s="156">
        <f t="shared" ref="M39:M46" si="3">G39*(1+L39/100)</f>
        <v>0</v>
      </c>
      <c r="N39" s="155">
        <v>0</v>
      </c>
      <c r="O39" s="155">
        <f t="shared" ref="O39:O46" si="4">ROUND(E39*N39,2)</f>
        <v>0</v>
      </c>
      <c r="P39" s="155">
        <v>0</v>
      </c>
      <c r="Q39" s="155">
        <f t="shared" ref="Q39:Q46" si="5">ROUND(E39*P39,2)</f>
        <v>0</v>
      </c>
      <c r="R39" s="156"/>
      <c r="S39" s="156" t="s">
        <v>133</v>
      </c>
      <c r="T39" s="156" t="s">
        <v>147</v>
      </c>
      <c r="U39" s="156">
        <v>1.6E-2</v>
      </c>
      <c r="V39" s="156">
        <f t="shared" ref="V39:V46" si="6">ROUND(E39*U39,2)</f>
        <v>0.7</v>
      </c>
      <c r="W39" s="156"/>
      <c r="X39" s="156" t="s">
        <v>135</v>
      </c>
      <c r="Y39" s="156" t="s">
        <v>136</v>
      </c>
      <c r="Z39" s="145"/>
      <c r="AA39" s="145"/>
      <c r="AB39" s="145"/>
      <c r="AC39" s="145"/>
      <c r="AD39" s="145"/>
      <c r="AE39" s="145"/>
      <c r="AF39" s="145"/>
      <c r="AG39" s="145" t="s">
        <v>148</v>
      </c>
      <c r="AH39" s="145"/>
      <c r="AI39" s="145"/>
      <c r="AJ39" s="145"/>
      <c r="AK39" s="145"/>
      <c r="AL39" s="145"/>
      <c r="AM39" s="145"/>
      <c r="AN39" s="145"/>
      <c r="AO39" s="145"/>
      <c r="AP39" s="145"/>
      <c r="AQ39" s="145"/>
      <c r="AR39" s="145"/>
      <c r="AS39" s="145"/>
      <c r="AT39" s="145"/>
      <c r="AU39" s="145"/>
      <c r="AV39" s="145"/>
      <c r="AW39" s="145"/>
      <c r="AX39" s="145"/>
      <c r="AY39" s="145"/>
      <c r="AZ39" s="145"/>
      <c r="BA39" s="145"/>
      <c r="BB39" s="145"/>
      <c r="BC39" s="145"/>
      <c r="BD39" s="145"/>
      <c r="BE39" s="145"/>
      <c r="BF39" s="145"/>
      <c r="BG39" s="145"/>
      <c r="BH39" s="145"/>
    </row>
    <row r="40" spans="1:60" outlineLevel="1" x14ac:dyDescent="0.2">
      <c r="A40" s="173">
        <v>22</v>
      </c>
      <c r="B40" s="174" t="s">
        <v>315</v>
      </c>
      <c r="C40" s="181" t="s">
        <v>316</v>
      </c>
      <c r="D40" s="175" t="s">
        <v>132</v>
      </c>
      <c r="E40" s="176">
        <v>44</v>
      </c>
      <c r="F40" s="177"/>
      <c r="G40" s="178">
        <f t="shared" si="0"/>
        <v>0</v>
      </c>
      <c r="H40" s="157"/>
      <c r="I40" s="156">
        <f t="shared" si="1"/>
        <v>0</v>
      </c>
      <c r="J40" s="157"/>
      <c r="K40" s="156">
        <f t="shared" si="2"/>
        <v>0</v>
      </c>
      <c r="L40" s="156">
        <v>21</v>
      </c>
      <c r="M40" s="156">
        <f t="shared" si="3"/>
        <v>0</v>
      </c>
      <c r="N40" s="155">
        <v>2.1000000000000001E-4</v>
      </c>
      <c r="O40" s="155">
        <f t="shared" si="4"/>
        <v>0.01</v>
      </c>
      <c r="P40" s="155">
        <v>0</v>
      </c>
      <c r="Q40" s="155">
        <f t="shared" si="5"/>
        <v>0</v>
      </c>
      <c r="R40" s="156"/>
      <c r="S40" s="156" t="s">
        <v>133</v>
      </c>
      <c r="T40" s="156" t="s">
        <v>147</v>
      </c>
      <c r="U40" s="156">
        <v>0.05</v>
      </c>
      <c r="V40" s="156">
        <f t="shared" si="6"/>
        <v>2.2000000000000002</v>
      </c>
      <c r="W40" s="156"/>
      <c r="X40" s="156" t="s">
        <v>135</v>
      </c>
      <c r="Y40" s="156" t="s">
        <v>136</v>
      </c>
      <c r="Z40" s="145"/>
      <c r="AA40" s="145"/>
      <c r="AB40" s="145"/>
      <c r="AC40" s="145"/>
      <c r="AD40" s="145"/>
      <c r="AE40" s="145"/>
      <c r="AF40" s="145"/>
      <c r="AG40" s="145" t="s">
        <v>148</v>
      </c>
      <c r="AH40" s="145"/>
      <c r="AI40" s="145"/>
      <c r="AJ40" s="145"/>
      <c r="AK40" s="145"/>
      <c r="AL40" s="145"/>
      <c r="AM40" s="145"/>
      <c r="AN40" s="145"/>
      <c r="AO40" s="145"/>
      <c r="AP40" s="145"/>
      <c r="AQ40" s="145"/>
      <c r="AR40" s="145"/>
      <c r="AS40" s="145"/>
      <c r="AT40" s="145"/>
      <c r="AU40" s="145"/>
      <c r="AV40" s="145"/>
      <c r="AW40" s="145"/>
      <c r="AX40" s="145"/>
      <c r="AY40" s="145"/>
      <c r="AZ40" s="145"/>
      <c r="BA40" s="145"/>
      <c r="BB40" s="145"/>
      <c r="BC40" s="145"/>
      <c r="BD40" s="145"/>
      <c r="BE40" s="145"/>
      <c r="BF40" s="145"/>
      <c r="BG40" s="145"/>
      <c r="BH40" s="145"/>
    </row>
    <row r="41" spans="1:60" outlineLevel="1" x14ac:dyDescent="0.2">
      <c r="A41" s="173">
        <v>23</v>
      </c>
      <c r="B41" s="174" t="s">
        <v>317</v>
      </c>
      <c r="C41" s="181" t="s">
        <v>318</v>
      </c>
      <c r="D41" s="175" t="s">
        <v>132</v>
      </c>
      <c r="E41" s="176">
        <v>44</v>
      </c>
      <c r="F41" s="177"/>
      <c r="G41" s="178">
        <f t="shared" si="0"/>
        <v>0</v>
      </c>
      <c r="H41" s="157"/>
      <c r="I41" s="156">
        <f t="shared" si="1"/>
        <v>0</v>
      </c>
      <c r="J41" s="157"/>
      <c r="K41" s="156">
        <f t="shared" si="2"/>
        <v>0</v>
      </c>
      <c r="L41" s="156">
        <v>21</v>
      </c>
      <c r="M41" s="156">
        <f t="shared" si="3"/>
        <v>0</v>
      </c>
      <c r="N41" s="155">
        <v>0</v>
      </c>
      <c r="O41" s="155">
        <f t="shared" si="4"/>
        <v>0</v>
      </c>
      <c r="P41" s="155">
        <v>0</v>
      </c>
      <c r="Q41" s="155">
        <f t="shared" si="5"/>
        <v>0</v>
      </c>
      <c r="R41" s="156"/>
      <c r="S41" s="156" t="s">
        <v>133</v>
      </c>
      <c r="T41" s="156" t="s">
        <v>147</v>
      </c>
      <c r="U41" s="156">
        <v>0.97799999999999998</v>
      </c>
      <c r="V41" s="156">
        <f t="shared" si="6"/>
        <v>43.03</v>
      </c>
      <c r="W41" s="156"/>
      <c r="X41" s="156" t="s">
        <v>135</v>
      </c>
      <c r="Y41" s="156" t="s">
        <v>136</v>
      </c>
      <c r="Z41" s="145"/>
      <c r="AA41" s="145"/>
      <c r="AB41" s="145"/>
      <c r="AC41" s="145"/>
      <c r="AD41" s="145"/>
      <c r="AE41" s="145"/>
      <c r="AF41" s="145"/>
      <c r="AG41" s="145" t="s">
        <v>148</v>
      </c>
      <c r="AH41" s="145"/>
      <c r="AI41" s="145"/>
      <c r="AJ41" s="145"/>
      <c r="AK41" s="145"/>
      <c r="AL41" s="145"/>
      <c r="AM41" s="145"/>
      <c r="AN41" s="145"/>
      <c r="AO41" s="145"/>
      <c r="AP41" s="145"/>
      <c r="AQ41" s="145"/>
      <c r="AR41" s="145"/>
      <c r="AS41" s="145"/>
      <c r="AT41" s="145"/>
      <c r="AU41" s="145"/>
      <c r="AV41" s="145"/>
      <c r="AW41" s="145"/>
      <c r="AX41" s="145"/>
      <c r="AY41" s="145"/>
      <c r="AZ41" s="145"/>
      <c r="BA41" s="145"/>
      <c r="BB41" s="145"/>
      <c r="BC41" s="145"/>
      <c r="BD41" s="145"/>
      <c r="BE41" s="145"/>
      <c r="BF41" s="145"/>
      <c r="BG41" s="145"/>
      <c r="BH41" s="145"/>
    </row>
    <row r="42" spans="1:60" ht="22.5" outlineLevel="1" x14ac:dyDescent="0.2">
      <c r="A42" s="173">
        <v>24</v>
      </c>
      <c r="B42" s="174" t="s">
        <v>319</v>
      </c>
      <c r="C42" s="181" t="s">
        <v>320</v>
      </c>
      <c r="D42" s="175" t="s">
        <v>140</v>
      </c>
      <c r="E42" s="176">
        <v>61.2</v>
      </c>
      <c r="F42" s="177"/>
      <c r="G42" s="178">
        <f t="shared" si="0"/>
        <v>0</v>
      </c>
      <c r="H42" s="157"/>
      <c r="I42" s="156">
        <f t="shared" si="1"/>
        <v>0</v>
      </c>
      <c r="J42" s="157"/>
      <c r="K42" s="156">
        <f t="shared" si="2"/>
        <v>0</v>
      </c>
      <c r="L42" s="156">
        <v>21</v>
      </c>
      <c r="M42" s="156">
        <f t="shared" si="3"/>
        <v>0</v>
      </c>
      <c r="N42" s="155">
        <v>3.2000000000000003E-4</v>
      </c>
      <c r="O42" s="155">
        <f t="shared" si="4"/>
        <v>0.02</v>
      </c>
      <c r="P42" s="155">
        <v>0</v>
      </c>
      <c r="Q42" s="155">
        <f t="shared" si="5"/>
        <v>0</v>
      </c>
      <c r="R42" s="156"/>
      <c r="S42" s="156" t="s">
        <v>133</v>
      </c>
      <c r="T42" s="156" t="s">
        <v>147</v>
      </c>
      <c r="U42" s="156">
        <v>0.23599999999999999</v>
      </c>
      <c r="V42" s="156">
        <f t="shared" si="6"/>
        <v>14.44</v>
      </c>
      <c r="W42" s="156"/>
      <c r="X42" s="156" t="s">
        <v>135</v>
      </c>
      <c r="Y42" s="156" t="s">
        <v>136</v>
      </c>
      <c r="Z42" s="145"/>
      <c r="AA42" s="145"/>
      <c r="AB42" s="145"/>
      <c r="AC42" s="145"/>
      <c r="AD42" s="145"/>
      <c r="AE42" s="145"/>
      <c r="AF42" s="145"/>
      <c r="AG42" s="145" t="s">
        <v>148</v>
      </c>
      <c r="AH42" s="145"/>
      <c r="AI42" s="145"/>
      <c r="AJ42" s="145"/>
      <c r="AK42" s="145"/>
      <c r="AL42" s="145"/>
      <c r="AM42" s="145"/>
      <c r="AN42" s="145"/>
      <c r="AO42" s="145"/>
      <c r="AP42" s="145"/>
      <c r="AQ42" s="145"/>
      <c r="AR42" s="145"/>
      <c r="AS42" s="145"/>
      <c r="AT42" s="145"/>
      <c r="AU42" s="145"/>
      <c r="AV42" s="145"/>
      <c r="AW42" s="145"/>
      <c r="AX42" s="145"/>
      <c r="AY42" s="145"/>
      <c r="AZ42" s="145"/>
      <c r="BA42" s="145"/>
      <c r="BB42" s="145"/>
      <c r="BC42" s="145"/>
      <c r="BD42" s="145"/>
      <c r="BE42" s="145"/>
      <c r="BF42" s="145"/>
      <c r="BG42" s="145"/>
      <c r="BH42" s="145"/>
    </row>
    <row r="43" spans="1:60" outlineLevel="1" x14ac:dyDescent="0.2">
      <c r="A43" s="173">
        <v>25</v>
      </c>
      <c r="B43" s="174" t="s">
        <v>321</v>
      </c>
      <c r="C43" s="181" t="s">
        <v>322</v>
      </c>
      <c r="D43" s="175" t="s">
        <v>140</v>
      </c>
      <c r="E43" s="176">
        <v>40.799999999999997</v>
      </c>
      <c r="F43" s="177"/>
      <c r="G43" s="178">
        <f t="shared" si="0"/>
        <v>0</v>
      </c>
      <c r="H43" s="157"/>
      <c r="I43" s="156">
        <f t="shared" si="1"/>
        <v>0</v>
      </c>
      <c r="J43" s="157"/>
      <c r="K43" s="156">
        <f t="shared" si="2"/>
        <v>0</v>
      </c>
      <c r="L43" s="156">
        <v>21</v>
      </c>
      <c r="M43" s="156">
        <f t="shared" si="3"/>
        <v>0</v>
      </c>
      <c r="N43" s="155">
        <v>0</v>
      </c>
      <c r="O43" s="155">
        <f t="shared" si="4"/>
        <v>0</v>
      </c>
      <c r="P43" s="155">
        <v>0</v>
      </c>
      <c r="Q43" s="155">
        <f t="shared" si="5"/>
        <v>0</v>
      </c>
      <c r="R43" s="156"/>
      <c r="S43" s="156" t="s">
        <v>133</v>
      </c>
      <c r="T43" s="156" t="s">
        <v>147</v>
      </c>
      <c r="U43" s="156">
        <v>0.154</v>
      </c>
      <c r="V43" s="156">
        <f t="shared" si="6"/>
        <v>6.28</v>
      </c>
      <c r="W43" s="156"/>
      <c r="X43" s="156" t="s">
        <v>135</v>
      </c>
      <c r="Y43" s="156" t="s">
        <v>136</v>
      </c>
      <c r="Z43" s="145"/>
      <c r="AA43" s="145"/>
      <c r="AB43" s="145"/>
      <c r="AC43" s="145"/>
      <c r="AD43" s="145"/>
      <c r="AE43" s="145"/>
      <c r="AF43" s="145"/>
      <c r="AG43" s="145" t="s">
        <v>148</v>
      </c>
      <c r="AH43" s="145"/>
      <c r="AI43" s="145"/>
      <c r="AJ43" s="145"/>
      <c r="AK43" s="145"/>
      <c r="AL43" s="145"/>
      <c r="AM43" s="145"/>
      <c r="AN43" s="145"/>
      <c r="AO43" s="145"/>
      <c r="AP43" s="145"/>
      <c r="AQ43" s="145"/>
      <c r="AR43" s="145"/>
      <c r="AS43" s="145"/>
      <c r="AT43" s="145"/>
      <c r="AU43" s="145"/>
      <c r="AV43" s="145"/>
      <c r="AW43" s="145"/>
      <c r="AX43" s="145"/>
      <c r="AY43" s="145"/>
      <c r="AZ43" s="145"/>
      <c r="BA43" s="145"/>
      <c r="BB43" s="145"/>
      <c r="BC43" s="145"/>
      <c r="BD43" s="145"/>
      <c r="BE43" s="145"/>
      <c r="BF43" s="145"/>
      <c r="BG43" s="145"/>
      <c r="BH43" s="145"/>
    </row>
    <row r="44" spans="1:60" outlineLevel="1" x14ac:dyDescent="0.2">
      <c r="A44" s="173">
        <v>26</v>
      </c>
      <c r="B44" s="174" t="s">
        <v>323</v>
      </c>
      <c r="C44" s="181" t="s">
        <v>324</v>
      </c>
      <c r="D44" s="175" t="s">
        <v>140</v>
      </c>
      <c r="E44" s="176">
        <v>122.4</v>
      </c>
      <c r="F44" s="177"/>
      <c r="G44" s="178">
        <f t="shared" si="0"/>
        <v>0</v>
      </c>
      <c r="H44" s="157"/>
      <c r="I44" s="156">
        <f t="shared" si="1"/>
        <v>0</v>
      </c>
      <c r="J44" s="157"/>
      <c r="K44" s="156">
        <f t="shared" si="2"/>
        <v>0</v>
      </c>
      <c r="L44" s="156">
        <v>21</v>
      </c>
      <c r="M44" s="156">
        <f t="shared" si="3"/>
        <v>0</v>
      </c>
      <c r="N44" s="155">
        <v>4.0000000000000003E-5</v>
      </c>
      <c r="O44" s="155">
        <f t="shared" si="4"/>
        <v>0</v>
      </c>
      <c r="P44" s="155">
        <v>0</v>
      </c>
      <c r="Q44" s="155">
        <f t="shared" si="5"/>
        <v>0</v>
      </c>
      <c r="R44" s="156"/>
      <c r="S44" s="156" t="s">
        <v>133</v>
      </c>
      <c r="T44" s="156" t="s">
        <v>147</v>
      </c>
      <c r="U44" s="156">
        <v>7.0000000000000007E-2</v>
      </c>
      <c r="V44" s="156">
        <f t="shared" si="6"/>
        <v>8.57</v>
      </c>
      <c r="W44" s="156"/>
      <c r="X44" s="156" t="s">
        <v>135</v>
      </c>
      <c r="Y44" s="156" t="s">
        <v>136</v>
      </c>
      <c r="Z44" s="145"/>
      <c r="AA44" s="145"/>
      <c r="AB44" s="145"/>
      <c r="AC44" s="145"/>
      <c r="AD44" s="145"/>
      <c r="AE44" s="145"/>
      <c r="AF44" s="145"/>
      <c r="AG44" s="145" t="s">
        <v>148</v>
      </c>
      <c r="AH44" s="145"/>
      <c r="AI44" s="145"/>
      <c r="AJ44" s="145"/>
      <c r="AK44" s="145"/>
      <c r="AL44" s="145"/>
      <c r="AM44" s="145"/>
      <c r="AN44" s="145"/>
      <c r="AO44" s="145"/>
      <c r="AP44" s="145"/>
      <c r="AQ44" s="145"/>
      <c r="AR44" s="145"/>
      <c r="AS44" s="145"/>
      <c r="AT44" s="145"/>
      <c r="AU44" s="145"/>
      <c r="AV44" s="145"/>
      <c r="AW44" s="145"/>
      <c r="AX44" s="145"/>
      <c r="AY44" s="145"/>
      <c r="AZ44" s="145"/>
      <c r="BA44" s="145"/>
      <c r="BB44" s="145"/>
      <c r="BC44" s="145"/>
      <c r="BD44" s="145"/>
      <c r="BE44" s="145"/>
      <c r="BF44" s="145"/>
      <c r="BG44" s="145"/>
      <c r="BH44" s="145"/>
    </row>
    <row r="45" spans="1:60" ht="22.5" outlineLevel="1" x14ac:dyDescent="0.2">
      <c r="A45" s="167">
        <v>27</v>
      </c>
      <c r="B45" s="168" t="s">
        <v>325</v>
      </c>
      <c r="C45" s="182" t="s">
        <v>326</v>
      </c>
      <c r="D45" s="169" t="s">
        <v>132</v>
      </c>
      <c r="E45" s="170">
        <v>55.134999999999998</v>
      </c>
      <c r="F45" s="171"/>
      <c r="G45" s="172">
        <f t="shared" si="0"/>
        <v>0</v>
      </c>
      <c r="H45" s="157"/>
      <c r="I45" s="156">
        <f t="shared" si="1"/>
        <v>0</v>
      </c>
      <c r="J45" s="157"/>
      <c r="K45" s="156">
        <f t="shared" si="2"/>
        <v>0</v>
      </c>
      <c r="L45" s="156">
        <v>21</v>
      </c>
      <c r="M45" s="156">
        <f t="shared" si="3"/>
        <v>0</v>
      </c>
      <c r="N45" s="155">
        <v>3.3500000000000002E-2</v>
      </c>
      <c r="O45" s="155">
        <f t="shared" si="4"/>
        <v>1.85</v>
      </c>
      <c r="P45" s="155">
        <v>0</v>
      </c>
      <c r="Q45" s="155">
        <f t="shared" si="5"/>
        <v>0</v>
      </c>
      <c r="R45" s="156" t="s">
        <v>272</v>
      </c>
      <c r="S45" s="156" t="s">
        <v>133</v>
      </c>
      <c r="T45" s="156" t="s">
        <v>134</v>
      </c>
      <c r="U45" s="156">
        <v>0</v>
      </c>
      <c r="V45" s="156">
        <f t="shared" si="6"/>
        <v>0</v>
      </c>
      <c r="W45" s="156"/>
      <c r="X45" s="156" t="s">
        <v>273</v>
      </c>
      <c r="Y45" s="156" t="s">
        <v>136</v>
      </c>
      <c r="Z45" s="145"/>
      <c r="AA45" s="145"/>
      <c r="AB45" s="145"/>
      <c r="AC45" s="145"/>
      <c r="AD45" s="145"/>
      <c r="AE45" s="145"/>
      <c r="AF45" s="145"/>
      <c r="AG45" s="145" t="s">
        <v>274</v>
      </c>
      <c r="AH45" s="145"/>
      <c r="AI45" s="145"/>
      <c r="AJ45" s="145"/>
      <c r="AK45" s="145"/>
      <c r="AL45" s="145"/>
      <c r="AM45" s="145"/>
      <c r="AN45" s="145"/>
      <c r="AO45" s="145"/>
      <c r="AP45" s="145"/>
      <c r="AQ45" s="145"/>
      <c r="AR45" s="145"/>
      <c r="AS45" s="145"/>
      <c r="AT45" s="145"/>
      <c r="AU45" s="145"/>
      <c r="AV45" s="145"/>
      <c r="AW45" s="145"/>
      <c r="AX45" s="145"/>
      <c r="AY45" s="145"/>
      <c r="AZ45" s="145"/>
      <c r="BA45" s="145"/>
      <c r="BB45" s="145"/>
      <c r="BC45" s="145"/>
      <c r="BD45" s="145"/>
      <c r="BE45" s="145"/>
      <c r="BF45" s="145"/>
      <c r="BG45" s="145"/>
      <c r="BH45" s="145"/>
    </row>
    <row r="46" spans="1:60" outlineLevel="1" x14ac:dyDescent="0.2">
      <c r="A46" s="152">
        <v>28</v>
      </c>
      <c r="B46" s="153" t="s">
        <v>327</v>
      </c>
      <c r="C46" s="183" t="s">
        <v>328</v>
      </c>
      <c r="D46" s="154" t="s">
        <v>0</v>
      </c>
      <c r="E46" s="179"/>
      <c r="F46" s="157"/>
      <c r="G46" s="156">
        <f t="shared" si="0"/>
        <v>0</v>
      </c>
      <c r="H46" s="157"/>
      <c r="I46" s="156">
        <f t="shared" si="1"/>
        <v>0</v>
      </c>
      <c r="J46" s="157"/>
      <c r="K46" s="156">
        <f t="shared" si="2"/>
        <v>0</v>
      </c>
      <c r="L46" s="156">
        <v>21</v>
      </c>
      <c r="M46" s="156">
        <f t="shared" si="3"/>
        <v>0</v>
      </c>
      <c r="N46" s="155">
        <v>0</v>
      </c>
      <c r="O46" s="155">
        <f t="shared" si="4"/>
        <v>0</v>
      </c>
      <c r="P46" s="155">
        <v>0</v>
      </c>
      <c r="Q46" s="155">
        <f t="shared" si="5"/>
        <v>0</v>
      </c>
      <c r="R46" s="156"/>
      <c r="S46" s="156" t="s">
        <v>133</v>
      </c>
      <c r="T46" s="156" t="s">
        <v>134</v>
      </c>
      <c r="U46" s="156">
        <v>0</v>
      </c>
      <c r="V46" s="156">
        <f t="shared" si="6"/>
        <v>0</v>
      </c>
      <c r="W46" s="156"/>
      <c r="X46" s="156" t="s">
        <v>194</v>
      </c>
      <c r="Y46" s="156" t="s">
        <v>136</v>
      </c>
      <c r="Z46" s="145"/>
      <c r="AA46" s="145"/>
      <c r="AB46" s="145"/>
      <c r="AC46" s="145"/>
      <c r="AD46" s="145"/>
      <c r="AE46" s="145"/>
      <c r="AF46" s="145"/>
      <c r="AG46" s="145" t="s">
        <v>195</v>
      </c>
      <c r="AH46" s="145"/>
      <c r="AI46" s="145"/>
      <c r="AJ46" s="145"/>
      <c r="AK46" s="145"/>
      <c r="AL46" s="145"/>
      <c r="AM46" s="145"/>
      <c r="AN46" s="145"/>
      <c r="AO46" s="145"/>
      <c r="AP46" s="145"/>
      <c r="AQ46" s="145"/>
      <c r="AR46" s="145"/>
      <c r="AS46" s="145"/>
      <c r="AT46" s="145"/>
      <c r="AU46" s="145"/>
      <c r="AV46" s="145"/>
      <c r="AW46" s="145"/>
      <c r="AX46" s="145"/>
      <c r="AY46" s="145"/>
      <c r="AZ46" s="145"/>
      <c r="BA46" s="145"/>
      <c r="BB46" s="145"/>
      <c r="BC46" s="145"/>
      <c r="BD46" s="145"/>
      <c r="BE46" s="145"/>
      <c r="BF46" s="145"/>
      <c r="BG46" s="145"/>
      <c r="BH46" s="145"/>
    </row>
    <row r="47" spans="1:60" x14ac:dyDescent="0.2">
      <c r="A47" s="160" t="s">
        <v>128</v>
      </c>
      <c r="B47" s="161" t="s">
        <v>91</v>
      </c>
      <c r="C47" s="180" t="s">
        <v>92</v>
      </c>
      <c r="D47" s="162"/>
      <c r="E47" s="163"/>
      <c r="F47" s="164"/>
      <c r="G47" s="165">
        <f>SUMIF(AG48:AG55,"&lt;&gt;NOR",G48:G55)</f>
        <v>0</v>
      </c>
      <c r="H47" s="159"/>
      <c r="I47" s="159">
        <f>SUM(I48:I55)</f>
        <v>0</v>
      </c>
      <c r="J47" s="159"/>
      <c r="K47" s="159">
        <f>SUM(K48:K55)</f>
        <v>0</v>
      </c>
      <c r="L47" s="159"/>
      <c r="M47" s="159">
        <f>SUM(M48:M55)</f>
        <v>0</v>
      </c>
      <c r="N47" s="158"/>
      <c r="O47" s="158">
        <f>SUM(O48:O55)</f>
        <v>1.7600000000000002</v>
      </c>
      <c r="P47" s="158"/>
      <c r="Q47" s="158">
        <f>SUM(Q48:Q55)</f>
        <v>0.73</v>
      </c>
      <c r="R47" s="159"/>
      <c r="S47" s="159"/>
      <c r="T47" s="159"/>
      <c r="U47" s="159"/>
      <c r="V47" s="159">
        <f>SUM(V48:V55)</f>
        <v>137.81</v>
      </c>
      <c r="W47" s="159"/>
      <c r="X47" s="159"/>
      <c r="Y47" s="159"/>
      <c r="AG47" t="s">
        <v>129</v>
      </c>
    </row>
    <row r="48" spans="1:60" ht="22.5" outlineLevel="1" x14ac:dyDescent="0.2">
      <c r="A48" s="173">
        <v>29</v>
      </c>
      <c r="B48" s="174" t="s">
        <v>329</v>
      </c>
      <c r="C48" s="181" t="s">
        <v>330</v>
      </c>
      <c r="D48" s="175" t="s">
        <v>132</v>
      </c>
      <c r="E48" s="176">
        <v>208</v>
      </c>
      <c r="F48" s="177"/>
      <c r="G48" s="178">
        <f t="shared" ref="G48:G55" si="7">ROUND(E48*F48,2)</f>
        <v>0</v>
      </c>
      <c r="H48" s="157"/>
      <c r="I48" s="156">
        <f t="shared" ref="I48:I55" si="8">ROUND(E48*H48,2)</f>
        <v>0</v>
      </c>
      <c r="J48" s="157"/>
      <c r="K48" s="156">
        <f t="shared" ref="K48:K55" si="9">ROUND(E48*J48,2)</f>
        <v>0</v>
      </c>
      <c r="L48" s="156">
        <v>21</v>
      </c>
      <c r="M48" s="156">
        <f t="shared" ref="M48:M55" si="10">G48*(1+L48/100)</f>
        <v>0</v>
      </c>
      <c r="N48" s="155">
        <v>0</v>
      </c>
      <c r="O48" s="155">
        <f t="shared" ref="O48:O55" si="11">ROUND(E48*N48,2)</f>
        <v>0</v>
      </c>
      <c r="P48" s="155">
        <v>0</v>
      </c>
      <c r="Q48" s="155">
        <f t="shared" ref="Q48:Q55" si="12">ROUND(E48*P48,2)</f>
        <v>0</v>
      </c>
      <c r="R48" s="156"/>
      <c r="S48" s="156" t="s">
        <v>133</v>
      </c>
      <c r="T48" s="156" t="s">
        <v>147</v>
      </c>
      <c r="U48" s="156">
        <v>1.6E-2</v>
      </c>
      <c r="V48" s="156">
        <f t="shared" ref="V48:V55" si="13">ROUND(E48*U48,2)</f>
        <v>3.33</v>
      </c>
      <c r="W48" s="156"/>
      <c r="X48" s="156" t="s">
        <v>135</v>
      </c>
      <c r="Y48" s="156" t="s">
        <v>136</v>
      </c>
      <c r="Z48" s="145"/>
      <c r="AA48" s="145"/>
      <c r="AB48" s="145"/>
      <c r="AC48" s="145"/>
      <c r="AD48" s="145"/>
      <c r="AE48" s="145"/>
      <c r="AF48" s="145"/>
      <c r="AG48" s="145" t="s">
        <v>148</v>
      </c>
      <c r="AH48" s="145"/>
      <c r="AI48" s="145"/>
      <c r="AJ48" s="145"/>
      <c r="AK48" s="145"/>
      <c r="AL48" s="145"/>
      <c r="AM48" s="145"/>
      <c r="AN48" s="145"/>
      <c r="AO48" s="145"/>
      <c r="AP48" s="145"/>
      <c r="AQ48" s="145"/>
      <c r="AR48" s="145"/>
      <c r="AS48" s="145"/>
      <c r="AT48" s="145"/>
      <c r="AU48" s="145"/>
      <c r="AV48" s="145"/>
      <c r="AW48" s="145"/>
      <c r="AX48" s="145"/>
      <c r="AY48" s="145"/>
      <c r="AZ48" s="145"/>
      <c r="BA48" s="145"/>
      <c r="BB48" s="145"/>
      <c r="BC48" s="145"/>
      <c r="BD48" s="145"/>
      <c r="BE48" s="145"/>
      <c r="BF48" s="145"/>
      <c r="BG48" s="145"/>
      <c r="BH48" s="145"/>
    </row>
    <row r="49" spans="1:60" outlineLevel="1" x14ac:dyDescent="0.2">
      <c r="A49" s="173">
        <v>30</v>
      </c>
      <c r="B49" s="174" t="s">
        <v>331</v>
      </c>
      <c r="C49" s="181" t="s">
        <v>332</v>
      </c>
      <c r="D49" s="175" t="s">
        <v>132</v>
      </c>
      <c r="E49" s="176">
        <v>208</v>
      </c>
      <c r="F49" s="177"/>
      <c r="G49" s="178">
        <f t="shared" si="7"/>
        <v>0</v>
      </c>
      <c r="H49" s="157"/>
      <c r="I49" s="156">
        <f t="shared" si="8"/>
        <v>0</v>
      </c>
      <c r="J49" s="157"/>
      <c r="K49" s="156">
        <f t="shared" si="9"/>
        <v>0</v>
      </c>
      <c r="L49" s="156">
        <v>21</v>
      </c>
      <c r="M49" s="156">
        <f t="shared" si="10"/>
        <v>0</v>
      </c>
      <c r="N49" s="155">
        <v>0</v>
      </c>
      <c r="O49" s="155">
        <f t="shared" si="11"/>
        <v>0</v>
      </c>
      <c r="P49" s="155">
        <v>0</v>
      </c>
      <c r="Q49" s="155">
        <f t="shared" si="12"/>
        <v>0</v>
      </c>
      <c r="R49" s="156"/>
      <c r="S49" s="156" t="s">
        <v>133</v>
      </c>
      <c r="T49" s="156" t="s">
        <v>147</v>
      </c>
      <c r="U49" s="156">
        <v>0.14699999999999999</v>
      </c>
      <c r="V49" s="156">
        <f t="shared" si="13"/>
        <v>30.58</v>
      </c>
      <c r="W49" s="156"/>
      <c r="X49" s="156" t="s">
        <v>135</v>
      </c>
      <c r="Y49" s="156" t="s">
        <v>136</v>
      </c>
      <c r="Z49" s="145"/>
      <c r="AA49" s="145"/>
      <c r="AB49" s="145"/>
      <c r="AC49" s="145"/>
      <c r="AD49" s="145"/>
      <c r="AE49" s="145"/>
      <c r="AF49" s="145"/>
      <c r="AG49" s="145" t="s">
        <v>148</v>
      </c>
      <c r="AH49" s="145"/>
      <c r="AI49" s="145"/>
      <c r="AJ49" s="145"/>
      <c r="AK49" s="145"/>
      <c r="AL49" s="145"/>
      <c r="AM49" s="145"/>
      <c r="AN49" s="145"/>
      <c r="AO49" s="145"/>
      <c r="AP49" s="145"/>
      <c r="AQ49" s="145"/>
      <c r="AR49" s="145"/>
      <c r="AS49" s="145"/>
      <c r="AT49" s="145"/>
      <c r="AU49" s="145"/>
      <c r="AV49" s="145"/>
      <c r="AW49" s="145"/>
      <c r="AX49" s="145"/>
      <c r="AY49" s="145"/>
      <c r="AZ49" s="145"/>
      <c r="BA49" s="145"/>
      <c r="BB49" s="145"/>
      <c r="BC49" s="145"/>
      <c r="BD49" s="145"/>
      <c r="BE49" s="145"/>
      <c r="BF49" s="145"/>
      <c r="BG49" s="145"/>
      <c r="BH49" s="145"/>
    </row>
    <row r="50" spans="1:60" outlineLevel="1" x14ac:dyDescent="0.2">
      <c r="A50" s="173">
        <v>31</v>
      </c>
      <c r="B50" s="174" t="s">
        <v>333</v>
      </c>
      <c r="C50" s="181" t="s">
        <v>334</v>
      </c>
      <c r="D50" s="175" t="s">
        <v>132</v>
      </c>
      <c r="E50" s="176">
        <v>208</v>
      </c>
      <c r="F50" s="177"/>
      <c r="G50" s="178">
        <f t="shared" si="7"/>
        <v>0</v>
      </c>
      <c r="H50" s="157"/>
      <c r="I50" s="156">
        <f t="shared" si="8"/>
        <v>0</v>
      </c>
      <c r="J50" s="157"/>
      <c r="K50" s="156">
        <f t="shared" si="9"/>
        <v>0</v>
      </c>
      <c r="L50" s="156">
        <v>21</v>
      </c>
      <c r="M50" s="156">
        <f t="shared" si="10"/>
        <v>0</v>
      </c>
      <c r="N50" s="155">
        <v>0</v>
      </c>
      <c r="O50" s="155">
        <f t="shared" si="11"/>
        <v>0</v>
      </c>
      <c r="P50" s="155">
        <v>0</v>
      </c>
      <c r="Q50" s="155">
        <f t="shared" si="12"/>
        <v>0</v>
      </c>
      <c r="R50" s="156"/>
      <c r="S50" s="156" t="s">
        <v>133</v>
      </c>
      <c r="T50" s="156" t="s">
        <v>147</v>
      </c>
      <c r="U50" s="156">
        <v>4.5999999999999999E-2</v>
      </c>
      <c r="V50" s="156">
        <f t="shared" si="13"/>
        <v>9.57</v>
      </c>
      <c r="W50" s="156"/>
      <c r="X50" s="156" t="s">
        <v>135</v>
      </c>
      <c r="Y50" s="156" t="s">
        <v>136</v>
      </c>
      <c r="Z50" s="145"/>
      <c r="AA50" s="145"/>
      <c r="AB50" s="145"/>
      <c r="AC50" s="145"/>
      <c r="AD50" s="145"/>
      <c r="AE50" s="145"/>
      <c r="AF50" s="145"/>
      <c r="AG50" s="145" t="s">
        <v>148</v>
      </c>
      <c r="AH50" s="145"/>
      <c r="AI50" s="145"/>
      <c r="AJ50" s="145"/>
      <c r="AK50" s="145"/>
      <c r="AL50" s="145"/>
      <c r="AM50" s="145"/>
      <c r="AN50" s="145"/>
      <c r="AO50" s="145"/>
      <c r="AP50" s="145"/>
      <c r="AQ50" s="145"/>
      <c r="AR50" s="145"/>
      <c r="AS50" s="145"/>
      <c r="AT50" s="145"/>
      <c r="AU50" s="145"/>
      <c r="AV50" s="145"/>
      <c r="AW50" s="145"/>
      <c r="AX50" s="145"/>
      <c r="AY50" s="145"/>
      <c r="AZ50" s="145"/>
      <c r="BA50" s="145"/>
      <c r="BB50" s="145"/>
      <c r="BC50" s="145"/>
      <c r="BD50" s="145"/>
      <c r="BE50" s="145"/>
      <c r="BF50" s="145"/>
      <c r="BG50" s="145"/>
      <c r="BH50" s="145"/>
    </row>
    <row r="51" spans="1:60" outlineLevel="1" x14ac:dyDescent="0.2">
      <c r="A51" s="173">
        <v>32</v>
      </c>
      <c r="B51" s="174" t="s">
        <v>335</v>
      </c>
      <c r="C51" s="181" t="s">
        <v>336</v>
      </c>
      <c r="D51" s="175" t="s">
        <v>132</v>
      </c>
      <c r="E51" s="176">
        <v>208</v>
      </c>
      <c r="F51" s="177"/>
      <c r="G51" s="178">
        <f t="shared" si="7"/>
        <v>0</v>
      </c>
      <c r="H51" s="157"/>
      <c r="I51" s="156">
        <f t="shared" si="8"/>
        <v>0</v>
      </c>
      <c r="J51" s="157"/>
      <c r="K51" s="156">
        <f t="shared" si="9"/>
        <v>0</v>
      </c>
      <c r="L51" s="156">
        <v>21</v>
      </c>
      <c r="M51" s="156">
        <f t="shared" si="10"/>
        <v>0</v>
      </c>
      <c r="N51" s="155">
        <v>2.3000000000000001E-4</v>
      </c>
      <c r="O51" s="155">
        <f t="shared" si="11"/>
        <v>0.05</v>
      </c>
      <c r="P51" s="155">
        <v>0</v>
      </c>
      <c r="Q51" s="155">
        <f t="shared" si="12"/>
        <v>0</v>
      </c>
      <c r="R51" s="156"/>
      <c r="S51" s="156" t="s">
        <v>133</v>
      </c>
      <c r="T51" s="156" t="s">
        <v>147</v>
      </c>
      <c r="U51" s="156">
        <v>0.34849999999999998</v>
      </c>
      <c r="V51" s="156">
        <f t="shared" si="13"/>
        <v>72.489999999999995</v>
      </c>
      <c r="W51" s="156"/>
      <c r="X51" s="156" t="s">
        <v>135</v>
      </c>
      <c r="Y51" s="156" t="s">
        <v>136</v>
      </c>
      <c r="Z51" s="145"/>
      <c r="AA51" s="145"/>
      <c r="AB51" s="145"/>
      <c r="AC51" s="145"/>
      <c r="AD51" s="145"/>
      <c r="AE51" s="145"/>
      <c r="AF51" s="145"/>
      <c r="AG51" s="145" t="s">
        <v>148</v>
      </c>
      <c r="AH51" s="145"/>
      <c r="AI51" s="145"/>
      <c r="AJ51" s="145"/>
      <c r="AK51" s="145"/>
      <c r="AL51" s="145"/>
      <c r="AM51" s="145"/>
      <c r="AN51" s="145"/>
      <c r="AO51" s="145"/>
      <c r="AP51" s="145"/>
      <c r="AQ51" s="145"/>
      <c r="AR51" s="145"/>
      <c r="AS51" s="145"/>
      <c r="AT51" s="145"/>
      <c r="AU51" s="145"/>
      <c r="AV51" s="145"/>
      <c r="AW51" s="145"/>
      <c r="AX51" s="145"/>
      <c r="AY51" s="145"/>
      <c r="AZ51" s="145"/>
      <c r="BA51" s="145"/>
      <c r="BB51" s="145"/>
      <c r="BC51" s="145"/>
      <c r="BD51" s="145"/>
      <c r="BE51" s="145"/>
      <c r="BF51" s="145"/>
      <c r="BG51" s="145"/>
      <c r="BH51" s="145"/>
    </row>
    <row r="52" spans="1:60" ht="22.5" outlineLevel="1" x14ac:dyDescent="0.2">
      <c r="A52" s="173">
        <v>33</v>
      </c>
      <c r="B52" s="174" t="s">
        <v>337</v>
      </c>
      <c r="C52" s="181" t="s">
        <v>338</v>
      </c>
      <c r="D52" s="175" t="s">
        <v>132</v>
      </c>
      <c r="E52" s="176">
        <v>208</v>
      </c>
      <c r="F52" s="177"/>
      <c r="G52" s="178">
        <f t="shared" si="7"/>
        <v>0</v>
      </c>
      <c r="H52" s="157"/>
      <c r="I52" s="156">
        <f t="shared" si="8"/>
        <v>0</v>
      </c>
      <c r="J52" s="157"/>
      <c r="K52" s="156">
        <f t="shared" si="9"/>
        <v>0</v>
      </c>
      <c r="L52" s="156">
        <v>21</v>
      </c>
      <c r="M52" s="156">
        <f t="shared" si="10"/>
        <v>0</v>
      </c>
      <c r="N52" s="155">
        <v>0</v>
      </c>
      <c r="O52" s="155">
        <f t="shared" si="11"/>
        <v>0</v>
      </c>
      <c r="P52" s="155">
        <v>3.5000000000000001E-3</v>
      </c>
      <c r="Q52" s="155">
        <f t="shared" si="12"/>
        <v>0.73</v>
      </c>
      <c r="R52" s="156"/>
      <c r="S52" s="156" t="s">
        <v>133</v>
      </c>
      <c r="T52" s="156" t="s">
        <v>147</v>
      </c>
      <c r="U52" s="156">
        <v>0.105</v>
      </c>
      <c r="V52" s="156">
        <f t="shared" si="13"/>
        <v>21.84</v>
      </c>
      <c r="W52" s="156"/>
      <c r="X52" s="156" t="s">
        <v>135</v>
      </c>
      <c r="Y52" s="156" t="s">
        <v>136</v>
      </c>
      <c r="Z52" s="145"/>
      <c r="AA52" s="145"/>
      <c r="AB52" s="145"/>
      <c r="AC52" s="145"/>
      <c r="AD52" s="145"/>
      <c r="AE52" s="145"/>
      <c r="AF52" s="145"/>
      <c r="AG52" s="145" t="s">
        <v>148</v>
      </c>
      <c r="AH52" s="145"/>
      <c r="AI52" s="145"/>
      <c r="AJ52" s="145"/>
      <c r="AK52" s="145"/>
      <c r="AL52" s="145"/>
      <c r="AM52" s="145"/>
      <c r="AN52" s="145"/>
      <c r="AO52" s="145"/>
      <c r="AP52" s="145"/>
      <c r="AQ52" s="145"/>
      <c r="AR52" s="145"/>
      <c r="AS52" s="145"/>
      <c r="AT52" s="145"/>
      <c r="AU52" s="145"/>
      <c r="AV52" s="145"/>
      <c r="AW52" s="145"/>
      <c r="AX52" s="145"/>
      <c r="AY52" s="145"/>
      <c r="AZ52" s="145"/>
      <c r="BA52" s="145"/>
      <c r="BB52" s="145"/>
      <c r="BC52" s="145"/>
      <c r="BD52" s="145"/>
      <c r="BE52" s="145"/>
      <c r="BF52" s="145"/>
      <c r="BG52" s="145"/>
      <c r="BH52" s="145"/>
    </row>
    <row r="53" spans="1:60" ht="22.5" outlineLevel="1" x14ac:dyDescent="0.2">
      <c r="A53" s="173">
        <v>34</v>
      </c>
      <c r="B53" s="174" t="s">
        <v>339</v>
      </c>
      <c r="C53" s="181" t="s">
        <v>340</v>
      </c>
      <c r="D53" s="175" t="s">
        <v>132</v>
      </c>
      <c r="E53" s="176">
        <v>208</v>
      </c>
      <c r="F53" s="177"/>
      <c r="G53" s="178">
        <f t="shared" si="7"/>
        <v>0</v>
      </c>
      <c r="H53" s="157"/>
      <c r="I53" s="156">
        <f t="shared" si="8"/>
        <v>0</v>
      </c>
      <c r="J53" s="157"/>
      <c r="K53" s="156">
        <f t="shared" si="9"/>
        <v>0</v>
      </c>
      <c r="L53" s="156">
        <v>21</v>
      </c>
      <c r="M53" s="156">
        <f t="shared" si="10"/>
        <v>0</v>
      </c>
      <c r="N53" s="155">
        <v>3.1099999999999999E-3</v>
      </c>
      <c r="O53" s="155">
        <f t="shared" si="11"/>
        <v>0.65</v>
      </c>
      <c r="P53" s="155">
        <v>0</v>
      </c>
      <c r="Q53" s="155">
        <f t="shared" si="12"/>
        <v>0</v>
      </c>
      <c r="R53" s="156" t="s">
        <v>272</v>
      </c>
      <c r="S53" s="156" t="s">
        <v>133</v>
      </c>
      <c r="T53" s="156" t="s">
        <v>134</v>
      </c>
      <c r="U53" s="156">
        <v>0</v>
      </c>
      <c r="V53" s="156">
        <f t="shared" si="13"/>
        <v>0</v>
      </c>
      <c r="W53" s="156"/>
      <c r="X53" s="156" t="s">
        <v>273</v>
      </c>
      <c r="Y53" s="156" t="s">
        <v>136</v>
      </c>
      <c r="Z53" s="145"/>
      <c r="AA53" s="145"/>
      <c r="AB53" s="145"/>
      <c r="AC53" s="145"/>
      <c r="AD53" s="145"/>
      <c r="AE53" s="145"/>
      <c r="AF53" s="145"/>
      <c r="AG53" s="145" t="s">
        <v>274</v>
      </c>
      <c r="AH53" s="145"/>
      <c r="AI53" s="145"/>
      <c r="AJ53" s="145"/>
      <c r="AK53" s="145"/>
      <c r="AL53" s="145"/>
      <c r="AM53" s="145"/>
      <c r="AN53" s="145"/>
      <c r="AO53" s="145"/>
      <c r="AP53" s="145"/>
      <c r="AQ53" s="145"/>
      <c r="AR53" s="145"/>
      <c r="AS53" s="145"/>
      <c r="AT53" s="145"/>
      <c r="AU53" s="145"/>
      <c r="AV53" s="145"/>
      <c r="AW53" s="145"/>
      <c r="AX53" s="145"/>
      <c r="AY53" s="145"/>
      <c r="AZ53" s="145"/>
      <c r="BA53" s="145"/>
      <c r="BB53" s="145"/>
      <c r="BC53" s="145"/>
      <c r="BD53" s="145"/>
      <c r="BE53" s="145"/>
      <c r="BF53" s="145"/>
      <c r="BG53" s="145"/>
      <c r="BH53" s="145"/>
    </row>
    <row r="54" spans="1:60" outlineLevel="1" x14ac:dyDescent="0.2">
      <c r="A54" s="167">
        <v>35</v>
      </c>
      <c r="B54" s="168" t="s">
        <v>341</v>
      </c>
      <c r="C54" s="182" t="s">
        <v>342</v>
      </c>
      <c r="D54" s="169" t="s">
        <v>202</v>
      </c>
      <c r="E54" s="170">
        <v>1060.8</v>
      </c>
      <c r="F54" s="171"/>
      <c r="G54" s="172">
        <f t="shared" si="7"/>
        <v>0</v>
      </c>
      <c r="H54" s="157"/>
      <c r="I54" s="156">
        <f t="shared" si="8"/>
        <v>0</v>
      </c>
      <c r="J54" s="157"/>
      <c r="K54" s="156">
        <f t="shared" si="9"/>
        <v>0</v>
      </c>
      <c r="L54" s="156">
        <v>21</v>
      </c>
      <c r="M54" s="156">
        <f t="shared" si="10"/>
        <v>0</v>
      </c>
      <c r="N54" s="155">
        <v>1E-3</v>
      </c>
      <c r="O54" s="155">
        <f t="shared" si="11"/>
        <v>1.06</v>
      </c>
      <c r="P54" s="155">
        <v>0</v>
      </c>
      <c r="Q54" s="155">
        <f t="shared" si="12"/>
        <v>0</v>
      </c>
      <c r="R54" s="156" t="s">
        <v>272</v>
      </c>
      <c r="S54" s="156" t="s">
        <v>133</v>
      </c>
      <c r="T54" s="156" t="s">
        <v>134</v>
      </c>
      <c r="U54" s="156">
        <v>0</v>
      </c>
      <c r="V54" s="156">
        <f t="shared" si="13"/>
        <v>0</v>
      </c>
      <c r="W54" s="156"/>
      <c r="X54" s="156" t="s">
        <v>273</v>
      </c>
      <c r="Y54" s="156" t="s">
        <v>136</v>
      </c>
      <c r="Z54" s="145"/>
      <c r="AA54" s="145"/>
      <c r="AB54" s="145"/>
      <c r="AC54" s="145"/>
      <c r="AD54" s="145"/>
      <c r="AE54" s="145"/>
      <c r="AF54" s="145"/>
      <c r="AG54" s="145" t="s">
        <v>274</v>
      </c>
      <c r="AH54" s="145"/>
      <c r="AI54" s="145"/>
      <c r="AJ54" s="145"/>
      <c r="AK54" s="145"/>
      <c r="AL54" s="145"/>
      <c r="AM54" s="145"/>
      <c r="AN54" s="145"/>
      <c r="AO54" s="145"/>
      <c r="AP54" s="145"/>
      <c r="AQ54" s="145"/>
      <c r="AR54" s="145"/>
      <c r="AS54" s="145"/>
      <c r="AT54" s="145"/>
      <c r="AU54" s="145"/>
      <c r="AV54" s="145"/>
      <c r="AW54" s="145"/>
      <c r="AX54" s="145"/>
      <c r="AY54" s="145"/>
      <c r="AZ54" s="145"/>
      <c r="BA54" s="145"/>
      <c r="BB54" s="145"/>
      <c r="BC54" s="145"/>
      <c r="BD54" s="145"/>
      <c r="BE54" s="145"/>
      <c r="BF54" s="145"/>
      <c r="BG54" s="145"/>
      <c r="BH54" s="145"/>
    </row>
    <row r="55" spans="1:60" outlineLevel="1" x14ac:dyDescent="0.2">
      <c r="A55" s="152">
        <v>36</v>
      </c>
      <c r="B55" s="153" t="s">
        <v>343</v>
      </c>
      <c r="C55" s="183" t="s">
        <v>344</v>
      </c>
      <c r="D55" s="154" t="s">
        <v>0</v>
      </c>
      <c r="E55" s="179"/>
      <c r="F55" s="157"/>
      <c r="G55" s="156">
        <f t="shared" si="7"/>
        <v>0</v>
      </c>
      <c r="H55" s="157"/>
      <c r="I55" s="156">
        <f t="shared" si="8"/>
        <v>0</v>
      </c>
      <c r="J55" s="157"/>
      <c r="K55" s="156">
        <f t="shared" si="9"/>
        <v>0</v>
      </c>
      <c r="L55" s="156">
        <v>21</v>
      </c>
      <c r="M55" s="156">
        <f t="shared" si="10"/>
        <v>0</v>
      </c>
      <c r="N55" s="155">
        <v>0</v>
      </c>
      <c r="O55" s="155">
        <f t="shared" si="11"/>
        <v>0</v>
      </c>
      <c r="P55" s="155">
        <v>0</v>
      </c>
      <c r="Q55" s="155">
        <f t="shared" si="12"/>
        <v>0</v>
      </c>
      <c r="R55" s="156"/>
      <c r="S55" s="156" t="s">
        <v>133</v>
      </c>
      <c r="T55" s="156" t="s">
        <v>134</v>
      </c>
      <c r="U55" s="156">
        <v>0</v>
      </c>
      <c r="V55" s="156">
        <f t="shared" si="13"/>
        <v>0</v>
      </c>
      <c r="W55" s="156"/>
      <c r="X55" s="156" t="s">
        <v>194</v>
      </c>
      <c r="Y55" s="156" t="s">
        <v>136</v>
      </c>
      <c r="Z55" s="145"/>
      <c r="AA55" s="145"/>
      <c r="AB55" s="145"/>
      <c r="AC55" s="145"/>
      <c r="AD55" s="145"/>
      <c r="AE55" s="145"/>
      <c r="AF55" s="145"/>
      <c r="AG55" s="145" t="s">
        <v>195</v>
      </c>
      <c r="AH55" s="145"/>
      <c r="AI55" s="145"/>
      <c r="AJ55" s="145"/>
      <c r="AK55" s="145"/>
      <c r="AL55" s="145"/>
      <c r="AM55" s="145"/>
      <c r="AN55" s="145"/>
      <c r="AO55" s="145"/>
      <c r="AP55" s="145"/>
      <c r="AQ55" s="145"/>
      <c r="AR55" s="145"/>
      <c r="AS55" s="145"/>
      <c r="AT55" s="145"/>
      <c r="AU55" s="145"/>
      <c r="AV55" s="145"/>
      <c r="AW55" s="145"/>
      <c r="AX55" s="145"/>
      <c r="AY55" s="145"/>
      <c r="AZ55" s="145"/>
      <c r="BA55" s="145"/>
      <c r="BB55" s="145"/>
      <c r="BC55" s="145"/>
      <c r="BD55" s="145"/>
      <c r="BE55" s="145"/>
      <c r="BF55" s="145"/>
      <c r="BG55" s="145"/>
      <c r="BH55" s="145"/>
    </row>
    <row r="56" spans="1:60" x14ac:dyDescent="0.2">
      <c r="A56" s="160" t="s">
        <v>128</v>
      </c>
      <c r="B56" s="161" t="s">
        <v>93</v>
      </c>
      <c r="C56" s="180" t="s">
        <v>94</v>
      </c>
      <c r="D56" s="162"/>
      <c r="E56" s="163"/>
      <c r="F56" s="164"/>
      <c r="G56" s="165">
        <f>SUMIF(AG57:AG63,"&lt;&gt;NOR",G57:G63)</f>
        <v>0</v>
      </c>
      <c r="H56" s="159"/>
      <c r="I56" s="159">
        <f>SUM(I57:I63)</f>
        <v>0</v>
      </c>
      <c r="J56" s="159"/>
      <c r="K56" s="159">
        <f>SUM(K57:K63)</f>
        <v>0</v>
      </c>
      <c r="L56" s="159"/>
      <c r="M56" s="159">
        <f>SUM(M57:M63)</f>
        <v>0</v>
      </c>
      <c r="N56" s="158"/>
      <c r="O56" s="158">
        <f>SUM(O57:O63)</f>
        <v>0.54</v>
      </c>
      <c r="P56" s="158"/>
      <c r="Q56" s="158">
        <f>SUM(Q57:Q63)</f>
        <v>0</v>
      </c>
      <c r="R56" s="159"/>
      <c r="S56" s="159"/>
      <c r="T56" s="159"/>
      <c r="U56" s="159"/>
      <c r="V56" s="159">
        <f>SUM(V57:V63)</f>
        <v>40.380000000000003</v>
      </c>
      <c r="W56" s="159"/>
      <c r="X56" s="159"/>
      <c r="Y56" s="159"/>
      <c r="AG56" t="s">
        <v>129</v>
      </c>
    </row>
    <row r="57" spans="1:60" outlineLevel="1" x14ac:dyDescent="0.2">
      <c r="A57" s="173">
        <v>37</v>
      </c>
      <c r="B57" s="174" t="s">
        <v>345</v>
      </c>
      <c r="C57" s="181" t="s">
        <v>346</v>
      </c>
      <c r="D57" s="175" t="s">
        <v>132</v>
      </c>
      <c r="E57" s="176">
        <v>30</v>
      </c>
      <c r="F57" s="177"/>
      <c r="G57" s="178">
        <f t="shared" ref="G57:G63" si="14">ROUND(E57*F57,2)</f>
        <v>0</v>
      </c>
      <c r="H57" s="157"/>
      <c r="I57" s="156">
        <f t="shared" ref="I57:I63" si="15">ROUND(E57*H57,2)</f>
        <v>0</v>
      </c>
      <c r="J57" s="157"/>
      <c r="K57" s="156">
        <f t="shared" ref="K57:K63" si="16">ROUND(E57*J57,2)</f>
        <v>0</v>
      </c>
      <c r="L57" s="156">
        <v>21</v>
      </c>
      <c r="M57" s="156">
        <f t="shared" ref="M57:M63" si="17">G57*(1+L57/100)</f>
        <v>0</v>
      </c>
      <c r="N57" s="155">
        <v>0</v>
      </c>
      <c r="O57" s="155">
        <f t="shared" ref="O57:O63" si="18">ROUND(E57*N57,2)</f>
        <v>0</v>
      </c>
      <c r="P57" s="155">
        <v>0</v>
      </c>
      <c r="Q57" s="155">
        <f t="shared" ref="Q57:Q63" si="19">ROUND(E57*P57,2)</f>
        <v>0</v>
      </c>
      <c r="R57" s="156"/>
      <c r="S57" s="156" t="s">
        <v>133</v>
      </c>
      <c r="T57" s="156" t="s">
        <v>134</v>
      </c>
      <c r="U57" s="156">
        <v>0.05</v>
      </c>
      <c r="V57" s="156">
        <f t="shared" ref="V57:V63" si="20">ROUND(E57*U57,2)</f>
        <v>1.5</v>
      </c>
      <c r="W57" s="156"/>
      <c r="X57" s="156" t="s">
        <v>135</v>
      </c>
      <c r="Y57" s="156" t="s">
        <v>136</v>
      </c>
      <c r="Z57" s="145"/>
      <c r="AA57" s="145"/>
      <c r="AB57" s="145"/>
      <c r="AC57" s="145"/>
      <c r="AD57" s="145"/>
      <c r="AE57" s="145"/>
      <c r="AF57" s="145"/>
      <c r="AG57" s="145" t="s">
        <v>148</v>
      </c>
      <c r="AH57" s="145"/>
      <c r="AI57" s="145"/>
      <c r="AJ57" s="145"/>
      <c r="AK57" s="145"/>
      <c r="AL57" s="145"/>
      <c r="AM57" s="145"/>
      <c r="AN57" s="145"/>
      <c r="AO57" s="145"/>
      <c r="AP57" s="145"/>
      <c r="AQ57" s="145"/>
      <c r="AR57" s="145"/>
      <c r="AS57" s="145"/>
      <c r="AT57" s="145"/>
      <c r="AU57" s="145"/>
      <c r="AV57" s="145"/>
      <c r="AW57" s="145"/>
      <c r="AX57" s="145"/>
      <c r="AY57" s="145"/>
      <c r="AZ57" s="145"/>
      <c r="BA57" s="145"/>
      <c r="BB57" s="145"/>
      <c r="BC57" s="145"/>
      <c r="BD57" s="145"/>
      <c r="BE57" s="145"/>
      <c r="BF57" s="145"/>
      <c r="BG57" s="145"/>
      <c r="BH57" s="145"/>
    </row>
    <row r="58" spans="1:60" ht="22.5" outlineLevel="1" x14ac:dyDescent="0.2">
      <c r="A58" s="173">
        <v>38</v>
      </c>
      <c r="B58" s="174" t="s">
        <v>347</v>
      </c>
      <c r="C58" s="181" t="s">
        <v>348</v>
      </c>
      <c r="D58" s="175" t="s">
        <v>158</v>
      </c>
      <c r="E58" s="176">
        <v>12</v>
      </c>
      <c r="F58" s="177"/>
      <c r="G58" s="178">
        <f t="shared" si="14"/>
        <v>0</v>
      </c>
      <c r="H58" s="157"/>
      <c r="I58" s="156">
        <f t="shared" si="15"/>
        <v>0</v>
      </c>
      <c r="J58" s="157"/>
      <c r="K58" s="156">
        <f t="shared" si="16"/>
        <v>0</v>
      </c>
      <c r="L58" s="156">
        <v>21</v>
      </c>
      <c r="M58" s="156">
        <f t="shared" si="17"/>
        <v>0</v>
      </c>
      <c r="N58" s="155">
        <v>0</v>
      </c>
      <c r="O58" s="155">
        <f t="shared" si="18"/>
        <v>0</v>
      </c>
      <c r="P58" s="155">
        <v>0</v>
      </c>
      <c r="Q58" s="155">
        <f t="shared" si="19"/>
        <v>0</v>
      </c>
      <c r="R58" s="156"/>
      <c r="S58" s="156" t="s">
        <v>133</v>
      </c>
      <c r="T58" s="156" t="s">
        <v>147</v>
      </c>
      <c r="U58" s="156">
        <v>0.1</v>
      </c>
      <c r="V58" s="156">
        <f t="shared" si="20"/>
        <v>1.2</v>
      </c>
      <c r="W58" s="156"/>
      <c r="X58" s="156" t="s">
        <v>135</v>
      </c>
      <c r="Y58" s="156" t="s">
        <v>136</v>
      </c>
      <c r="Z58" s="145"/>
      <c r="AA58" s="145"/>
      <c r="AB58" s="145"/>
      <c r="AC58" s="145"/>
      <c r="AD58" s="145"/>
      <c r="AE58" s="145"/>
      <c r="AF58" s="145"/>
      <c r="AG58" s="145" t="s">
        <v>148</v>
      </c>
      <c r="AH58" s="145"/>
      <c r="AI58" s="145"/>
      <c r="AJ58" s="145"/>
      <c r="AK58" s="145"/>
      <c r="AL58" s="145"/>
      <c r="AM58" s="145"/>
      <c r="AN58" s="145"/>
      <c r="AO58" s="145"/>
      <c r="AP58" s="145"/>
      <c r="AQ58" s="145"/>
      <c r="AR58" s="145"/>
      <c r="AS58" s="145"/>
      <c r="AT58" s="145"/>
      <c r="AU58" s="145"/>
      <c r="AV58" s="145"/>
      <c r="AW58" s="145"/>
      <c r="AX58" s="145"/>
      <c r="AY58" s="145"/>
      <c r="AZ58" s="145"/>
      <c r="BA58" s="145"/>
      <c r="BB58" s="145"/>
      <c r="BC58" s="145"/>
      <c r="BD58" s="145"/>
      <c r="BE58" s="145"/>
      <c r="BF58" s="145"/>
      <c r="BG58" s="145"/>
      <c r="BH58" s="145"/>
    </row>
    <row r="59" spans="1:60" ht="22.5" outlineLevel="1" x14ac:dyDescent="0.2">
      <c r="A59" s="173">
        <v>39</v>
      </c>
      <c r="B59" s="174" t="s">
        <v>349</v>
      </c>
      <c r="C59" s="181" t="s">
        <v>350</v>
      </c>
      <c r="D59" s="175" t="s">
        <v>158</v>
      </c>
      <c r="E59" s="176">
        <v>14</v>
      </c>
      <c r="F59" s="177"/>
      <c r="G59" s="178">
        <f t="shared" si="14"/>
        <v>0</v>
      </c>
      <c r="H59" s="157"/>
      <c r="I59" s="156">
        <f t="shared" si="15"/>
        <v>0</v>
      </c>
      <c r="J59" s="157"/>
      <c r="K59" s="156">
        <f t="shared" si="16"/>
        <v>0</v>
      </c>
      <c r="L59" s="156">
        <v>21</v>
      </c>
      <c r="M59" s="156">
        <f t="shared" si="17"/>
        <v>0</v>
      </c>
      <c r="N59" s="155">
        <v>1.0000000000000001E-5</v>
      </c>
      <c r="O59" s="155">
        <f t="shared" si="18"/>
        <v>0</v>
      </c>
      <c r="P59" s="155">
        <v>0</v>
      </c>
      <c r="Q59" s="155">
        <f t="shared" si="19"/>
        <v>0</v>
      </c>
      <c r="R59" s="156"/>
      <c r="S59" s="156" t="s">
        <v>133</v>
      </c>
      <c r="T59" s="156" t="s">
        <v>147</v>
      </c>
      <c r="U59" s="156">
        <v>0.11</v>
      </c>
      <c r="V59" s="156">
        <f t="shared" si="20"/>
        <v>1.54</v>
      </c>
      <c r="W59" s="156"/>
      <c r="X59" s="156" t="s">
        <v>135</v>
      </c>
      <c r="Y59" s="156" t="s">
        <v>136</v>
      </c>
      <c r="Z59" s="145"/>
      <c r="AA59" s="145"/>
      <c r="AB59" s="145"/>
      <c r="AC59" s="145"/>
      <c r="AD59" s="145"/>
      <c r="AE59" s="145"/>
      <c r="AF59" s="145"/>
      <c r="AG59" s="145" t="s">
        <v>148</v>
      </c>
      <c r="AH59" s="145"/>
      <c r="AI59" s="145"/>
      <c r="AJ59" s="145"/>
      <c r="AK59" s="145"/>
      <c r="AL59" s="145"/>
      <c r="AM59" s="145"/>
      <c r="AN59" s="145"/>
      <c r="AO59" s="145"/>
      <c r="AP59" s="145"/>
      <c r="AQ59" s="145"/>
      <c r="AR59" s="145"/>
      <c r="AS59" s="145"/>
      <c r="AT59" s="145"/>
      <c r="AU59" s="145"/>
      <c r="AV59" s="145"/>
      <c r="AW59" s="145"/>
      <c r="AX59" s="145"/>
      <c r="AY59" s="145"/>
      <c r="AZ59" s="145"/>
      <c r="BA59" s="145"/>
      <c r="BB59" s="145"/>
      <c r="BC59" s="145"/>
      <c r="BD59" s="145"/>
      <c r="BE59" s="145"/>
      <c r="BF59" s="145"/>
      <c r="BG59" s="145"/>
      <c r="BH59" s="145"/>
    </row>
    <row r="60" spans="1:60" ht="22.5" outlineLevel="1" x14ac:dyDescent="0.2">
      <c r="A60" s="173">
        <v>40</v>
      </c>
      <c r="B60" s="174" t="s">
        <v>351</v>
      </c>
      <c r="C60" s="181" t="s">
        <v>352</v>
      </c>
      <c r="D60" s="175" t="s">
        <v>132</v>
      </c>
      <c r="E60" s="176">
        <v>30</v>
      </c>
      <c r="F60" s="177"/>
      <c r="G60" s="178">
        <f t="shared" si="14"/>
        <v>0</v>
      </c>
      <c r="H60" s="157"/>
      <c r="I60" s="156">
        <f t="shared" si="15"/>
        <v>0</v>
      </c>
      <c r="J60" s="157"/>
      <c r="K60" s="156">
        <f t="shared" si="16"/>
        <v>0</v>
      </c>
      <c r="L60" s="156">
        <v>21</v>
      </c>
      <c r="M60" s="156">
        <f t="shared" si="17"/>
        <v>0</v>
      </c>
      <c r="N60" s="155">
        <v>5.0299999999999997E-3</v>
      </c>
      <c r="O60" s="155">
        <f t="shared" si="18"/>
        <v>0.15</v>
      </c>
      <c r="P60" s="155">
        <v>0</v>
      </c>
      <c r="Q60" s="155">
        <f t="shared" si="19"/>
        <v>0</v>
      </c>
      <c r="R60" s="156"/>
      <c r="S60" s="156" t="s">
        <v>133</v>
      </c>
      <c r="T60" s="156" t="s">
        <v>147</v>
      </c>
      <c r="U60" s="156">
        <v>1.0746</v>
      </c>
      <c r="V60" s="156">
        <f t="shared" si="20"/>
        <v>32.24</v>
      </c>
      <c r="W60" s="156"/>
      <c r="X60" s="156" t="s">
        <v>135</v>
      </c>
      <c r="Y60" s="156" t="s">
        <v>136</v>
      </c>
      <c r="Z60" s="145"/>
      <c r="AA60" s="145"/>
      <c r="AB60" s="145"/>
      <c r="AC60" s="145"/>
      <c r="AD60" s="145"/>
      <c r="AE60" s="145"/>
      <c r="AF60" s="145"/>
      <c r="AG60" s="145" t="s">
        <v>148</v>
      </c>
      <c r="AH60" s="145"/>
      <c r="AI60" s="145"/>
      <c r="AJ60" s="145"/>
      <c r="AK60" s="145"/>
      <c r="AL60" s="145"/>
      <c r="AM60" s="145"/>
      <c r="AN60" s="145"/>
      <c r="AO60" s="145"/>
      <c r="AP60" s="145"/>
      <c r="AQ60" s="145"/>
      <c r="AR60" s="145"/>
      <c r="AS60" s="145"/>
      <c r="AT60" s="145"/>
      <c r="AU60" s="145"/>
      <c r="AV60" s="145"/>
      <c r="AW60" s="145"/>
      <c r="AX60" s="145"/>
      <c r="AY60" s="145"/>
      <c r="AZ60" s="145"/>
      <c r="BA60" s="145"/>
      <c r="BB60" s="145"/>
      <c r="BC60" s="145"/>
      <c r="BD60" s="145"/>
      <c r="BE60" s="145"/>
      <c r="BF60" s="145"/>
      <c r="BG60" s="145"/>
      <c r="BH60" s="145"/>
    </row>
    <row r="61" spans="1:60" ht="22.5" outlineLevel="1" x14ac:dyDescent="0.2">
      <c r="A61" s="173">
        <v>41</v>
      </c>
      <c r="B61" s="174" t="s">
        <v>353</v>
      </c>
      <c r="C61" s="181" t="s">
        <v>354</v>
      </c>
      <c r="D61" s="175" t="s">
        <v>132</v>
      </c>
      <c r="E61" s="176">
        <v>30</v>
      </c>
      <c r="F61" s="177"/>
      <c r="G61" s="178">
        <f t="shared" si="14"/>
        <v>0</v>
      </c>
      <c r="H61" s="157"/>
      <c r="I61" s="156">
        <f t="shared" si="15"/>
        <v>0</v>
      </c>
      <c r="J61" s="157"/>
      <c r="K61" s="156">
        <f t="shared" si="16"/>
        <v>0</v>
      </c>
      <c r="L61" s="156">
        <v>21</v>
      </c>
      <c r="M61" s="156">
        <f t="shared" si="17"/>
        <v>0</v>
      </c>
      <c r="N61" s="155">
        <v>0</v>
      </c>
      <c r="O61" s="155">
        <f t="shared" si="18"/>
        <v>0</v>
      </c>
      <c r="P61" s="155">
        <v>0</v>
      </c>
      <c r="Q61" s="155">
        <f t="shared" si="19"/>
        <v>0</v>
      </c>
      <c r="R61" s="156"/>
      <c r="S61" s="156" t="s">
        <v>133</v>
      </c>
      <c r="T61" s="156" t="s">
        <v>147</v>
      </c>
      <c r="U61" s="156">
        <v>0.13</v>
      </c>
      <c r="V61" s="156">
        <f t="shared" si="20"/>
        <v>3.9</v>
      </c>
      <c r="W61" s="156"/>
      <c r="X61" s="156" t="s">
        <v>135</v>
      </c>
      <c r="Y61" s="156" t="s">
        <v>136</v>
      </c>
      <c r="Z61" s="145"/>
      <c r="AA61" s="145"/>
      <c r="AB61" s="145"/>
      <c r="AC61" s="145"/>
      <c r="AD61" s="145"/>
      <c r="AE61" s="145"/>
      <c r="AF61" s="145"/>
      <c r="AG61" s="145" t="s">
        <v>148</v>
      </c>
      <c r="AH61" s="145"/>
      <c r="AI61" s="145"/>
      <c r="AJ61" s="145"/>
      <c r="AK61" s="145"/>
      <c r="AL61" s="145"/>
      <c r="AM61" s="145"/>
      <c r="AN61" s="145"/>
      <c r="AO61" s="145"/>
      <c r="AP61" s="145"/>
      <c r="AQ61" s="145"/>
      <c r="AR61" s="145"/>
      <c r="AS61" s="145"/>
      <c r="AT61" s="145"/>
      <c r="AU61" s="145"/>
      <c r="AV61" s="145"/>
      <c r="AW61" s="145"/>
      <c r="AX61" s="145"/>
      <c r="AY61" s="145"/>
      <c r="AZ61" s="145"/>
      <c r="BA61" s="145"/>
      <c r="BB61" s="145"/>
      <c r="BC61" s="145"/>
      <c r="BD61" s="145"/>
      <c r="BE61" s="145"/>
      <c r="BF61" s="145"/>
      <c r="BG61" s="145"/>
      <c r="BH61" s="145"/>
    </row>
    <row r="62" spans="1:60" ht="22.5" outlineLevel="1" x14ac:dyDescent="0.2">
      <c r="A62" s="167">
        <v>42</v>
      </c>
      <c r="B62" s="168" t="s">
        <v>355</v>
      </c>
      <c r="C62" s="182" t="s">
        <v>356</v>
      </c>
      <c r="D62" s="169" t="s">
        <v>132</v>
      </c>
      <c r="E62" s="170">
        <v>34.5</v>
      </c>
      <c r="F62" s="171"/>
      <c r="G62" s="172">
        <f t="shared" si="14"/>
        <v>0</v>
      </c>
      <c r="H62" s="157"/>
      <c r="I62" s="156">
        <f t="shared" si="15"/>
        <v>0</v>
      </c>
      <c r="J62" s="157"/>
      <c r="K62" s="156">
        <f t="shared" si="16"/>
        <v>0</v>
      </c>
      <c r="L62" s="156">
        <v>21</v>
      </c>
      <c r="M62" s="156">
        <f t="shared" si="17"/>
        <v>0</v>
      </c>
      <c r="N62" s="155">
        <v>1.12E-2</v>
      </c>
      <c r="O62" s="155">
        <f t="shared" si="18"/>
        <v>0.39</v>
      </c>
      <c r="P62" s="155">
        <v>0</v>
      </c>
      <c r="Q62" s="155">
        <f t="shared" si="19"/>
        <v>0</v>
      </c>
      <c r="R62" s="156" t="s">
        <v>272</v>
      </c>
      <c r="S62" s="156" t="s">
        <v>133</v>
      </c>
      <c r="T62" s="156" t="s">
        <v>134</v>
      </c>
      <c r="U62" s="156">
        <v>0</v>
      </c>
      <c r="V62" s="156">
        <f t="shared" si="20"/>
        <v>0</v>
      </c>
      <c r="W62" s="156"/>
      <c r="X62" s="156" t="s">
        <v>273</v>
      </c>
      <c r="Y62" s="156" t="s">
        <v>136</v>
      </c>
      <c r="Z62" s="145"/>
      <c r="AA62" s="145"/>
      <c r="AB62" s="145"/>
      <c r="AC62" s="145"/>
      <c r="AD62" s="145"/>
      <c r="AE62" s="145"/>
      <c r="AF62" s="145"/>
      <c r="AG62" s="145" t="s">
        <v>274</v>
      </c>
      <c r="AH62" s="145"/>
      <c r="AI62" s="145"/>
      <c r="AJ62" s="145"/>
      <c r="AK62" s="145"/>
      <c r="AL62" s="145"/>
      <c r="AM62" s="145"/>
      <c r="AN62" s="145"/>
      <c r="AO62" s="145"/>
      <c r="AP62" s="145"/>
      <c r="AQ62" s="145"/>
      <c r="AR62" s="145"/>
      <c r="AS62" s="145"/>
      <c r="AT62" s="145"/>
      <c r="AU62" s="145"/>
      <c r="AV62" s="145"/>
      <c r="AW62" s="145"/>
      <c r="AX62" s="145"/>
      <c r="AY62" s="145"/>
      <c r="AZ62" s="145"/>
      <c r="BA62" s="145"/>
      <c r="BB62" s="145"/>
      <c r="BC62" s="145"/>
      <c r="BD62" s="145"/>
      <c r="BE62" s="145"/>
      <c r="BF62" s="145"/>
      <c r="BG62" s="145"/>
      <c r="BH62" s="145"/>
    </row>
    <row r="63" spans="1:60" outlineLevel="1" x14ac:dyDescent="0.2">
      <c r="A63" s="152">
        <v>43</v>
      </c>
      <c r="B63" s="153" t="s">
        <v>357</v>
      </c>
      <c r="C63" s="183" t="s">
        <v>358</v>
      </c>
      <c r="D63" s="154" t="s">
        <v>0</v>
      </c>
      <c r="E63" s="179"/>
      <c r="F63" s="157"/>
      <c r="G63" s="156">
        <f t="shared" si="14"/>
        <v>0</v>
      </c>
      <c r="H63" s="157"/>
      <c r="I63" s="156">
        <f t="shared" si="15"/>
        <v>0</v>
      </c>
      <c r="J63" s="157"/>
      <c r="K63" s="156">
        <f t="shared" si="16"/>
        <v>0</v>
      </c>
      <c r="L63" s="156">
        <v>21</v>
      </c>
      <c r="M63" s="156">
        <f t="shared" si="17"/>
        <v>0</v>
      </c>
      <c r="N63" s="155">
        <v>0</v>
      </c>
      <c r="O63" s="155">
        <f t="shared" si="18"/>
        <v>0</v>
      </c>
      <c r="P63" s="155">
        <v>0</v>
      </c>
      <c r="Q63" s="155">
        <f t="shared" si="19"/>
        <v>0</v>
      </c>
      <c r="R63" s="156"/>
      <c r="S63" s="156" t="s">
        <v>133</v>
      </c>
      <c r="T63" s="156" t="s">
        <v>147</v>
      </c>
      <c r="U63" s="156">
        <v>0</v>
      </c>
      <c r="V63" s="156">
        <f t="shared" si="20"/>
        <v>0</v>
      </c>
      <c r="W63" s="156"/>
      <c r="X63" s="156" t="s">
        <v>194</v>
      </c>
      <c r="Y63" s="156" t="s">
        <v>136</v>
      </c>
      <c r="Z63" s="145"/>
      <c r="AA63" s="145"/>
      <c r="AB63" s="145"/>
      <c r="AC63" s="145"/>
      <c r="AD63" s="145"/>
      <c r="AE63" s="145"/>
      <c r="AF63" s="145"/>
      <c r="AG63" s="145" t="s">
        <v>195</v>
      </c>
      <c r="AH63" s="145"/>
      <c r="AI63" s="145"/>
      <c r="AJ63" s="145"/>
      <c r="AK63" s="145"/>
      <c r="AL63" s="145"/>
      <c r="AM63" s="145"/>
      <c r="AN63" s="145"/>
      <c r="AO63" s="145"/>
      <c r="AP63" s="145"/>
      <c r="AQ63" s="145"/>
      <c r="AR63" s="145"/>
      <c r="AS63" s="145"/>
      <c r="AT63" s="145"/>
      <c r="AU63" s="145"/>
      <c r="AV63" s="145"/>
      <c r="AW63" s="145"/>
      <c r="AX63" s="145"/>
      <c r="AY63" s="145"/>
      <c r="AZ63" s="145"/>
      <c r="BA63" s="145"/>
      <c r="BB63" s="145"/>
      <c r="BC63" s="145"/>
      <c r="BD63" s="145"/>
      <c r="BE63" s="145"/>
      <c r="BF63" s="145"/>
      <c r="BG63" s="145"/>
      <c r="BH63" s="145"/>
    </row>
    <row r="64" spans="1:60" x14ac:dyDescent="0.2">
      <c r="A64" s="160" t="s">
        <v>128</v>
      </c>
      <c r="B64" s="161" t="s">
        <v>95</v>
      </c>
      <c r="C64" s="180" t="s">
        <v>96</v>
      </c>
      <c r="D64" s="162"/>
      <c r="E64" s="163"/>
      <c r="F64" s="164"/>
      <c r="G64" s="165">
        <f>SUMIF(AG65:AG67,"&lt;&gt;NOR",G65:G67)</f>
        <v>0</v>
      </c>
      <c r="H64" s="159"/>
      <c r="I64" s="159">
        <f>SUM(I65:I67)</f>
        <v>0</v>
      </c>
      <c r="J64" s="159"/>
      <c r="K64" s="159">
        <f>SUM(K65:K67)</f>
        <v>0</v>
      </c>
      <c r="L64" s="159"/>
      <c r="M64" s="159">
        <f>SUM(M65:M67)</f>
        <v>0</v>
      </c>
      <c r="N64" s="158"/>
      <c r="O64" s="158">
        <f>SUM(O65:O67)</f>
        <v>0.38</v>
      </c>
      <c r="P64" s="158"/>
      <c r="Q64" s="158">
        <f>SUM(Q65:Q67)</f>
        <v>0</v>
      </c>
      <c r="R64" s="159"/>
      <c r="S64" s="159"/>
      <c r="T64" s="159"/>
      <c r="U64" s="159"/>
      <c r="V64" s="159">
        <f>SUM(V65:V67)</f>
        <v>92.089999999999989</v>
      </c>
      <c r="W64" s="159"/>
      <c r="X64" s="159"/>
      <c r="Y64" s="159"/>
      <c r="AG64" t="s">
        <v>129</v>
      </c>
    </row>
    <row r="65" spans="1:60" outlineLevel="1" x14ac:dyDescent="0.2">
      <c r="A65" s="173">
        <v>44</v>
      </c>
      <c r="B65" s="174" t="s">
        <v>359</v>
      </c>
      <c r="C65" s="181" t="s">
        <v>360</v>
      </c>
      <c r="D65" s="175" t="s">
        <v>132</v>
      </c>
      <c r="E65" s="176">
        <v>612.28</v>
      </c>
      <c r="F65" s="177"/>
      <c r="G65" s="178">
        <f>ROUND(E65*F65,2)</f>
        <v>0</v>
      </c>
      <c r="H65" s="157"/>
      <c r="I65" s="156">
        <f>ROUND(E65*H65,2)</f>
        <v>0</v>
      </c>
      <c r="J65" s="157"/>
      <c r="K65" s="156">
        <f>ROUND(E65*J65,2)</f>
        <v>0</v>
      </c>
      <c r="L65" s="156">
        <v>21</v>
      </c>
      <c r="M65" s="156">
        <f>G65*(1+L65/100)</f>
        <v>0</v>
      </c>
      <c r="N65" s="155">
        <v>1.7000000000000001E-4</v>
      </c>
      <c r="O65" s="155">
        <f>ROUND(E65*N65,2)</f>
        <v>0.1</v>
      </c>
      <c r="P65" s="155">
        <v>0</v>
      </c>
      <c r="Q65" s="155">
        <f>ROUND(E65*P65,2)</f>
        <v>0</v>
      </c>
      <c r="R65" s="156"/>
      <c r="S65" s="156" t="s">
        <v>133</v>
      </c>
      <c r="T65" s="156" t="s">
        <v>147</v>
      </c>
      <c r="U65" s="156">
        <v>3.2480000000000002E-2</v>
      </c>
      <c r="V65" s="156">
        <f>ROUND(E65*U65,2)</f>
        <v>19.89</v>
      </c>
      <c r="W65" s="156"/>
      <c r="X65" s="156" t="s">
        <v>135</v>
      </c>
      <c r="Y65" s="156" t="s">
        <v>136</v>
      </c>
      <c r="Z65" s="145"/>
      <c r="AA65" s="145"/>
      <c r="AB65" s="145"/>
      <c r="AC65" s="145"/>
      <c r="AD65" s="145"/>
      <c r="AE65" s="145"/>
      <c r="AF65" s="145"/>
      <c r="AG65" s="145" t="s">
        <v>148</v>
      </c>
      <c r="AH65" s="145"/>
      <c r="AI65" s="145"/>
      <c r="AJ65" s="145"/>
      <c r="AK65" s="145"/>
      <c r="AL65" s="145"/>
      <c r="AM65" s="145"/>
      <c r="AN65" s="145"/>
      <c r="AO65" s="145"/>
      <c r="AP65" s="145"/>
      <c r="AQ65" s="145"/>
      <c r="AR65" s="145"/>
      <c r="AS65" s="145"/>
      <c r="AT65" s="145"/>
      <c r="AU65" s="145"/>
      <c r="AV65" s="145"/>
      <c r="AW65" s="145"/>
      <c r="AX65" s="145"/>
      <c r="AY65" s="145"/>
      <c r="AZ65" s="145"/>
      <c r="BA65" s="145"/>
      <c r="BB65" s="145"/>
      <c r="BC65" s="145"/>
      <c r="BD65" s="145"/>
      <c r="BE65" s="145"/>
      <c r="BF65" s="145"/>
      <c r="BG65" s="145"/>
      <c r="BH65" s="145"/>
    </row>
    <row r="66" spans="1:60" outlineLevel="1" x14ac:dyDescent="0.2">
      <c r="A66" s="173">
        <v>45</v>
      </c>
      <c r="B66" s="174" t="s">
        <v>361</v>
      </c>
      <c r="C66" s="181" t="s">
        <v>362</v>
      </c>
      <c r="D66" s="175" t="s">
        <v>132</v>
      </c>
      <c r="E66" s="176">
        <v>612.28</v>
      </c>
      <c r="F66" s="177"/>
      <c r="G66" s="178">
        <f>ROUND(E66*F66,2)</f>
        <v>0</v>
      </c>
      <c r="H66" s="157"/>
      <c r="I66" s="156">
        <f>ROUND(E66*H66,2)</f>
        <v>0</v>
      </c>
      <c r="J66" s="157"/>
      <c r="K66" s="156">
        <f>ROUND(E66*J66,2)</f>
        <v>0</v>
      </c>
      <c r="L66" s="156">
        <v>21</v>
      </c>
      <c r="M66" s="156">
        <f>G66*(1+L66/100)</f>
        <v>0</v>
      </c>
      <c r="N66" s="155">
        <v>4.6000000000000001E-4</v>
      </c>
      <c r="O66" s="155">
        <f>ROUND(E66*N66,2)</f>
        <v>0.28000000000000003</v>
      </c>
      <c r="P66" s="155">
        <v>0</v>
      </c>
      <c r="Q66" s="155">
        <f>ROUND(E66*P66,2)</f>
        <v>0</v>
      </c>
      <c r="R66" s="156"/>
      <c r="S66" s="156" t="s">
        <v>133</v>
      </c>
      <c r="T66" s="156" t="s">
        <v>147</v>
      </c>
      <c r="U66" s="156">
        <v>0.10191</v>
      </c>
      <c r="V66" s="156">
        <f>ROUND(E66*U66,2)</f>
        <v>62.4</v>
      </c>
      <c r="W66" s="156"/>
      <c r="X66" s="156" t="s">
        <v>135</v>
      </c>
      <c r="Y66" s="156" t="s">
        <v>136</v>
      </c>
      <c r="Z66" s="145"/>
      <c r="AA66" s="145"/>
      <c r="AB66" s="145"/>
      <c r="AC66" s="145"/>
      <c r="AD66" s="145"/>
      <c r="AE66" s="145"/>
      <c r="AF66" s="145"/>
      <c r="AG66" s="145" t="s">
        <v>148</v>
      </c>
      <c r="AH66" s="145"/>
      <c r="AI66" s="145"/>
      <c r="AJ66" s="145"/>
      <c r="AK66" s="145"/>
      <c r="AL66" s="145"/>
      <c r="AM66" s="145"/>
      <c r="AN66" s="145"/>
      <c r="AO66" s="145"/>
      <c r="AP66" s="145"/>
      <c r="AQ66" s="145"/>
      <c r="AR66" s="145"/>
      <c r="AS66" s="145"/>
      <c r="AT66" s="145"/>
      <c r="AU66" s="145"/>
      <c r="AV66" s="145"/>
      <c r="AW66" s="145"/>
      <c r="AX66" s="145"/>
      <c r="AY66" s="145"/>
      <c r="AZ66" s="145"/>
      <c r="BA66" s="145"/>
      <c r="BB66" s="145"/>
      <c r="BC66" s="145"/>
      <c r="BD66" s="145"/>
      <c r="BE66" s="145"/>
      <c r="BF66" s="145"/>
      <c r="BG66" s="145"/>
      <c r="BH66" s="145"/>
    </row>
    <row r="67" spans="1:60" outlineLevel="1" x14ac:dyDescent="0.2">
      <c r="A67" s="173">
        <v>46</v>
      </c>
      <c r="B67" s="174" t="s">
        <v>363</v>
      </c>
      <c r="C67" s="181" t="s">
        <v>364</v>
      </c>
      <c r="D67" s="175" t="s">
        <v>132</v>
      </c>
      <c r="E67" s="176">
        <v>612.28</v>
      </c>
      <c r="F67" s="177"/>
      <c r="G67" s="178">
        <f>ROUND(E67*F67,2)</f>
        <v>0</v>
      </c>
      <c r="H67" s="157"/>
      <c r="I67" s="156">
        <f>ROUND(E67*H67,2)</f>
        <v>0</v>
      </c>
      <c r="J67" s="157"/>
      <c r="K67" s="156">
        <f>ROUND(E67*J67,2)</f>
        <v>0</v>
      </c>
      <c r="L67" s="156">
        <v>21</v>
      </c>
      <c r="M67" s="156">
        <f>G67*(1+L67/100)</f>
        <v>0</v>
      </c>
      <c r="N67" s="155">
        <v>0</v>
      </c>
      <c r="O67" s="155">
        <f>ROUND(E67*N67,2)</f>
        <v>0</v>
      </c>
      <c r="P67" s="155">
        <v>0</v>
      </c>
      <c r="Q67" s="155">
        <f>ROUND(E67*P67,2)</f>
        <v>0</v>
      </c>
      <c r="R67" s="156"/>
      <c r="S67" s="156" t="s">
        <v>141</v>
      </c>
      <c r="T67" s="156" t="s">
        <v>134</v>
      </c>
      <c r="U67" s="156">
        <v>1.6E-2</v>
      </c>
      <c r="V67" s="156">
        <f>ROUND(E67*U67,2)</f>
        <v>9.8000000000000007</v>
      </c>
      <c r="W67" s="156"/>
      <c r="X67" s="156" t="s">
        <v>135</v>
      </c>
      <c r="Y67" s="156" t="s">
        <v>136</v>
      </c>
      <c r="Z67" s="145"/>
      <c r="AA67" s="145"/>
      <c r="AB67" s="145"/>
      <c r="AC67" s="145"/>
      <c r="AD67" s="145"/>
      <c r="AE67" s="145"/>
      <c r="AF67" s="145"/>
      <c r="AG67" s="145" t="s">
        <v>148</v>
      </c>
      <c r="AH67" s="145"/>
      <c r="AI67" s="145"/>
      <c r="AJ67" s="145"/>
      <c r="AK67" s="145"/>
      <c r="AL67" s="145"/>
      <c r="AM67" s="145"/>
      <c r="AN67" s="145"/>
      <c r="AO67" s="145"/>
      <c r="AP67" s="145"/>
      <c r="AQ67" s="145"/>
      <c r="AR67" s="145"/>
      <c r="AS67" s="145"/>
      <c r="AT67" s="145"/>
      <c r="AU67" s="145"/>
      <c r="AV67" s="145"/>
      <c r="AW67" s="145"/>
      <c r="AX67" s="145"/>
      <c r="AY67" s="145"/>
      <c r="AZ67" s="145"/>
      <c r="BA67" s="145"/>
      <c r="BB67" s="145"/>
      <c r="BC67" s="145"/>
      <c r="BD67" s="145"/>
      <c r="BE67" s="145"/>
      <c r="BF67" s="145"/>
      <c r="BG67" s="145"/>
      <c r="BH67" s="145"/>
    </row>
    <row r="68" spans="1:60" x14ac:dyDescent="0.2">
      <c r="A68" s="160" t="s">
        <v>128</v>
      </c>
      <c r="B68" s="161" t="s">
        <v>97</v>
      </c>
      <c r="C68" s="180" t="s">
        <v>98</v>
      </c>
      <c r="D68" s="162"/>
      <c r="E68" s="163"/>
      <c r="F68" s="164"/>
      <c r="G68" s="165">
        <f>SUMIF(AG69:AG77,"&lt;&gt;NOR",G69:G77)</f>
        <v>0</v>
      </c>
      <c r="H68" s="159"/>
      <c r="I68" s="159">
        <f>SUM(I69:I77)</f>
        <v>0</v>
      </c>
      <c r="J68" s="159"/>
      <c r="K68" s="159">
        <f>SUM(K69:K77)</f>
        <v>0</v>
      </c>
      <c r="L68" s="159"/>
      <c r="M68" s="159">
        <f>SUM(M69:M77)</f>
        <v>0</v>
      </c>
      <c r="N68" s="158"/>
      <c r="O68" s="158">
        <f>SUM(O69:O77)</f>
        <v>0</v>
      </c>
      <c r="P68" s="158"/>
      <c r="Q68" s="158">
        <f>SUM(Q69:Q77)</f>
        <v>0</v>
      </c>
      <c r="R68" s="159"/>
      <c r="S68" s="159"/>
      <c r="T68" s="159"/>
      <c r="U68" s="159"/>
      <c r="V68" s="159">
        <f>SUM(V69:V77)</f>
        <v>59.88</v>
      </c>
      <c r="W68" s="159"/>
      <c r="X68" s="159"/>
      <c r="Y68" s="159"/>
      <c r="AG68" t="s">
        <v>129</v>
      </c>
    </row>
    <row r="69" spans="1:60" ht="22.5" outlineLevel="1" x14ac:dyDescent="0.2">
      <c r="A69" s="173">
        <v>47</v>
      </c>
      <c r="B69" s="174" t="s">
        <v>365</v>
      </c>
      <c r="C69" s="181" t="s">
        <v>366</v>
      </c>
      <c r="D69" s="175" t="s">
        <v>367</v>
      </c>
      <c r="E69" s="176">
        <v>60.671999999999997</v>
      </c>
      <c r="F69" s="177"/>
      <c r="G69" s="178">
        <f t="shared" ref="G69:G77" si="21">ROUND(E69*F69,2)</f>
        <v>0</v>
      </c>
      <c r="H69" s="157"/>
      <c r="I69" s="156">
        <f t="shared" ref="I69:I77" si="22">ROUND(E69*H69,2)</f>
        <v>0</v>
      </c>
      <c r="J69" s="157"/>
      <c r="K69" s="156">
        <f t="shared" ref="K69:K77" si="23">ROUND(E69*J69,2)</f>
        <v>0</v>
      </c>
      <c r="L69" s="156">
        <v>21</v>
      </c>
      <c r="M69" s="156">
        <f t="shared" ref="M69:M77" si="24">G69*(1+L69/100)</f>
        <v>0</v>
      </c>
      <c r="N69" s="155">
        <v>0</v>
      </c>
      <c r="O69" s="155">
        <f t="shared" ref="O69:O77" si="25">ROUND(E69*N69,2)</f>
        <v>0</v>
      </c>
      <c r="P69" s="155">
        <v>0</v>
      </c>
      <c r="Q69" s="155">
        <f t="shared" ref="Q69:Q77" si="26">ROUND(E69*P69,2)</f>
        <v>0</v>
      </c>
      <c r="R69" s="156"/>
      <c r="S69" s="156" t="s">
        <v>133</v>
      </c>
      <c r="T69" s="156" t="s">
        <v>147</v>
      </c>
      <c r="U69" s="156">
        <v>0.59099999999999997</v>
      </c>
      <c r="V69" s="156">
        <f t="shared" ref="V69:V77" si="27">ROUND(E69*U69,2)</f>
        <v>35.86</v>
      </c>
      <c r="W69" s="156"/>
      <c r="X69" s="156" t="s">
        <v>135</v>
      </c>
      <c r="Y69" s="156" t="s">
        <v>136</v>
      </c>
      <c r="Z69" s="145"/>
      <c r="AA69" s="145"/>
      <c r="AB69" s="145"/>
      <c r="AC69" s="145"/>
      <c r="AD69" s="145"/>
      <c r="AE69" s="145"/>
      <c r="AF69" s="145"/>
      <c r="AG69" s="145" t="s">
        <v>148</v>
      </c>
      <c r="AH69" s="145"/>
      <c r="AI69" s="145"/>
      <c r="AJ69" s="145"/>
      <c r="AK69" s="145"/>
      <c r="AL69" s="145"/>
      <c r="AM69" s="145"/>
      <c r="AN69" s="145"/>
      <c r="AO69" s="145"/>
      <c r="AP69" s="145"/>
      <c r="AQ69" s="145"/>
      <c r="AR69" s="145"/>
      <c r="AS69" s="145"/>
      <c r="AT69" s="145"/>
      <c r="AU69" s="145"/>
      <c r="AV69" s="145"/>
      <c r="AW69" s="145"/>
      <c r="AX69" s="145"/>
      <c r="AY69" s="145"/>
      <c r="AZ69" s="145"/>
      <c r="BA69" s="145"/>
      <c r="BB69" s="145"/>
      <c r="BC69" s="145"/>
      <c r="BD69" s="145"/>
      <c r="BE69" s="145"/>
      <c r="BF69" s="145"/>
      <c r="BG69" s="145"/>
      <c r="BH69" s="145"/>
    </row>
    <row r="70" spans="1:60" outlineLevel="1" x14ac:dyDescent="0.2">
      <c r="A70" s="173">
        <v>48</v>
      </c>
      <c r="B70" s="174" t="s">
        <v>368</v>
      </c>
      <c r="C70" s="181" t="s">
        <v>369</v>
      </c>
      <c r="D70" s="175" t="s">
        <v>191</v>
      </c>
      <c r="E70" s="176">
        <v>20.224</v>
      </c>
      <c r="F70" s="177"/>
      <c r="G70" s="178">
        <f t="shared" si="21"/>
        <v>0</v>
      </c>
      <c r="H70" s="157"/>
      <c r="I70" s="156">
        <f t="shared" si="22"/>
        <v>0</v>
      </c>
      <c r="J70" s="157"/>
      <c r="K70" s="156">
        <f t="shared" si="23"/>
        <v>0</v>
      </c>
      <c r="L70" s="156">
        <v>21</v>
      </c>
      <c r="M70" s="156">
        <f t="shared" si="24"/>
        <v>0</v>
      </c>
      <c r="N70" s="155">
        <v>0</v>
      </c>
      <c r="O70" s="155">
        <f t="shared" si="25"/>
        <v>0</v>
      </c>
      <c r="P70" s="155">
        <v>0</v>
      </c>
      <c r="Q70" s="155">
        <f t="shared" si="26"/>
        <v>0</v>
      </c>
      <c r="R70" s="156"/>
      <c r="S70" s="156" t="s">
        <v>133</v>
      </c>
      <c r="T70" s="156" t="s">
        <v>134</v>
      </c>
      <c r="U70" s="156">
        <v>9.9000000000000005E-2</v>
      </c>
      <c r="V70" s="156">
        <f t="shared" si="27"/>
        <v>2</v>
      </c>
      <c r="W70" s="156"/>
      <c r="X70" s="156" t="s">
        <v>135</v>
      </c>
      <c r="Y70" s="156" t="s">
        <v>136</v>
      </c>
      <c r="Z70" s="145"/>
      <c r="AA70" s="145"/>
      <c r="AB70" s="145"/>
      <c r="AC70" s="145"/>
      <c r="AD70" s="145"/>
      <c r="AE70" s="145"/>
      <c r="AF70" s="145"/>
      <c r="AG70" s="145" t="s">
        <v>148</v>
      </c>
      <c r="AH70" s="145"/>
      <c r="AI70" s="145"/>
      <c r="AJ70" s="145"/>
      <c r="AK70" s="145"/>
      <c r="AL70" s="145"/>
      <c r="AM70" s="145"/>
      <c r="AN70" s="145"/>
      <c r="AO70" s="145"/>
      <c r="AP70" s="145"/>
      <c r="AQ70" s="145"/>
      <c r="AR70" s="145"/>
      <c r="AS70" s="145"/>
      <c r="AT70" s="145"/>
      <c r="AU70" s="145"/>
      <c r="AV70" s="145"/>
      <c r="AW70" s="145"/>
      <c r="AX70" s="145"/>
      <c r="AY70" s="145"/>
      <c r="AZ70" s="145"/>
      <c r="BA70" s="145"/>
      <c r="BB70" s="145"/>
      <c r="BC70" s="145"/>
      <c r="BD70" s="145"/>
      <c r="BE70" s="145"/>
      <c r="BF70" s="145"/>
      <c r="BG70" s="145"/>
      <c r="BH70" s="145"/>
    </row>
    <row r="71" spans="1:60" outlineLevel="1" x14ac:dyDescent="0.2">
      <c r="A71" s="173">
        <v>49</v>
      </c>
      <c r="B71" s="174" t="s">
        <v>218</v>
      </c>
      <c r="C71" s="181" t="s">
        <v>219</v>
      </c>
      <c r="D71" s="175" t="s">
        <v>191</v>
      </c>
      <c r="E71" s="176">
        <v>222.24</v>
      </c>
      <c r="F71" s="177"/>
      <c r="G71" s="178">
        <f t="shared" si="21"/>
        <v>0</v>
      </c>
      <c r="H71" s="157"/>
      <c r="I71" s="156">
        <f t="shared" si="22"/>
        <v>0</v>
      </c>
      <c r="J71" s="157"/>
      <c r="K71" s="156">
        <f t="shared" si="23"/>
        <v>0</v>
      </c>
      <c r="L71" s="156">
        <v>21</v>
      </c>
      <c r="M71" s="156">
        <f t="shared" si="24"/>
        <v>0</v>
      </c>
      <c r="N71" s="155">
        <v>0</v>
      </c>
      <c r="O71" s="155">
        <f t="shared" si="25"/>
        <v>0</v>
      </c>
      <c r="P71" s="155">
        <v>0</v>
      </c>
      <c r="Q71" s="155">
        <f t="shared" si="26"/>
        <v>0</v>
      </c>
      <c r="R71" s="156"/>
      <c r="S71" s="156" t="s">
        <v>133</v>
      </c>
      <c r="T71" s="156" t="s">
        <v>147</v>
      </c>
      <c r="U71" s="156">
        <v>0</v>
      </c>
      <c r="V71" s="156">
        <f t="shared" si="27"/>
        <v>0</v>
      </c>
      <c r="W71" s="156"/>
      <c r="X71" s="156" t="s">
        <v>135</v>
      </c>
      <c r="Y71" s="156" t="s">
        <v>136</v>
      </c>
      <c r="Z71" s="145"/>
      <c r="AA71" s="145"/>
      <c r="AB71" s="145"/>
      <c r="AC71" s="145"/>
      <c r="AD71" s="145"/>
      <c r="AE71" s="145"/>
      <c r="AF71" s="145"/>
      <c r="AG71" s="145" t="s">
        <v>148</v>
      </c>
      <c r="AH71" s="145"/>
      <c r="AI71" s="145"/>
      <c r="AJ71" s="145"/>
      <c r="AK71" s="145"/>
      <c r="AL71" s="145"/>
      <c r="AM71" s="145"/>
      <c r="AN71" s="145"/>
      <c r="AO71" s="145"/>
      <c r="AP71" s="145"/>
      <c r="AQ71" s="145"/>
      <c r="AR71" s="145"/>
      <c r="AS71" s="145"/>
      <c r="AT71" s="145"/>
      <c r="AU71" s="145"/>
      <c r="AV71" s="145"/>
      <c r="AW71" s="145"/>
      <c r="AX71" s="145"/>
      <c r="AY71" s="145"/>
      <c r="AZ71" s="145"/>
      <c r="BA71" s="145"/>
      <c r="BB71" s="145"/>
      <c r="BC71" s="145"/>
      <c r="BD71" s="145"/>
      <c r="BE71" s="145"/>
      <c r="BF71" s="145"/>
      <c r="BG71" s="145"/>
      <c r="BH71" s="145"/>
    </row>
    <row r="72" spans="1:60" outlineLevel="1" x14ac:dyDescent="0.2">
      <c r="A72" s="173">
        <v>50</v>
      </c>
      <c r="B72" s="174" t="s">
        <v>370</v>
      </c>
      <c r="C72" s="181" t="s">
        <v>371</v>
      </c>
      <c r="D72" s="175" t="s">
        <v>191</v>
      </c>
      <c r="E72" s="176">
        <v>20.223400000000002</v>
      </c>
      <c r="F72" s="177"/>
      <c r="G72" s="178">
        <f t="shared" si="21"/>
        <v>0</v>
      </c>
      <c r="H72" s="157"/>
      <c r="I72" s="156">
        <f t="shared" si="22"/>
        <v>0</v>
      </c>
      <c r="J72" s="157"/>
      <c r="K72" s="156">
        <f t="shared" si="23"/>
        <v>0</v>
      </c>
      <c r="L72" s="156">
        <v>21</v>
      </c>
      <c r="M72" s="156">
        <f t="shared" si="24"/>
        <v>0</v>
      </c>
      <c r="N72" s="155">
        <v>0</v>
      </c>
      <c r="O72" s="155">
        <f t="shared" si="25"/>
        <v>0</v>
      </c>
      <c r="P72" s="155">
        <v>0</v>
      </c>
      <c r="Q72" s="155">
        <f t="shared" si="26"/>
        <v>0</v>
      </c>
      <c r="R72" s="156"/>
      <c r="S72" s="156" t="s">
        <v>133</v>
      </c>
      <c r="T72" s="156" t="s">
        <v>147</v>
      </c>
      <c r="U72" s="156">
        <v>4.2000000000000003E-2</v>
      </c>
      <c r="V72" s="156">
        <f t="shared" si="27"/>
        <v>0.85</v>
      </c>
      <c r="W72" s="156"/>
      <c r="X72" s="156" t="s">
        <v>135</v>
      </c>
      <c r="Y72" s="156" t="s">
        <v>136</v>
      </c>
      <c r="Z72" s="145"/>
      <c r="AA72" s="145"/>
      <c r="AB72" s="145"/>
      <c r="AC72" s="145"/>
      <c r="AD72" s="145"/>
      <c r="AE72" s="145"/>
      <c r="AF72" s="145"/>
      <c r="AG72" s="145" t="s">
        <v>148</v>
      </c>
      <c r="AH72" s="145"/>
      <c r="AI72" s="145"/>
      <c r="AJ72" s="145"/>
      <c r="AK72" s="145"/>
      <c r="AL72" s="145"/>
      <c r="AM72" s="145"/>
      <c r="AN72" s="145"/>
      <c r="AO72" s="145"/>
      <c r="AP72" s="145"/>
      <c r="AQ72" s="145"/>
      <c r="AR72" s="145"/>
      <c r="AS72" s="145"/>
      <c r="AT72" s="145"/>
      <c r="AU72" s="145"/>
      <c r="AV72" s="145"/>
      <c r="AW72" s="145"/>
      <c r="AX72" s="145"/>
      <c r="AY72" s="145"/>
      <c r="AZ72" s="145"/>
      <c r="BA72" s="145"/>
      <c r="BB72" s="145"/>
      <c r="BC72" s="145"/>
      <c r="BD72" s="145"/>
      <c r="BE72" s="145"/>
      <c r="BF72" s="145"/>
      <c r="BG72" s="145"/>
      <c r="BH72" s="145"/>
    </row>
    <row r="73" spans="1:60" outlineLevel="1" x14ac:dyDescent="0.2">
      <c r="A73" s="173">
        <v>51</v>
      </c>
      <c r="B73" s="174" t="s">
        <v>372</v>
      </c>
      <c r="C73" s="181" t="s">
        <v>373</v>
      </c>
      <c r="D73" s="175" t="s">
        <v>191</v>
      </c>
      <c r="E73" s="176">
        <v>19.4954</v>
      </c>
      <c r="F73" s="177"/>
      <c r="G73" s="178">
        <f t="shared" si="21"/>
        <v>0</v>
      </c>
      <c r="H73" s="157"/>
      <c r="I73" s="156">
        <f t="shared" si="22"/>
        <v>0</v>
      </c>
      <c r="J73" s="157"/>
      <c r="K73" s="156">
        <f t="shared" si="23"/>
        <v>0</v>
      </c>
      <c r="L73" s="156">
        <v>21</v>
      </c>
      <c r="M73" s="156">
        <f t="shared" si="24"/>
        <v>0</v>
      </c>
      <c r="N73" s="155">
        <v>0</v>
      </c>
      <c r="O73" s="155">
        <f t="shared" si="25"/>
        <v>0</v>
      </c>
      <c r="P73" s="155">
        <v>0</v>
      </c>
      <c r="Q73" s="155">
        <f t="shared" si="26"/>
        <v>0</v>
      </c>
      <c r="R73" s="156"/>
      <c r="S73" s="156" t="s">
        <v>217</v>
      </c>
      <c r="T73" s="156" t="s">
        <v>134</v>
      </c>
      <c r="U73" s="156">
        <v>0</v>
      </c>
      <c r="V73" s="156">
        <f t="shared" si="27"/>
        <v>0</v>
      </c>
      <c r="W73" s="156"/>
      <c r="X73" s="156" t="s">
        <v>135</v>
      </c>
      <c r="Y73" s="156" t="s">
        <v>136</v>
      </c>
      <c r="Z73" s="145"/>
      <c r="AA73" s="145"/>
      <c r="AB73" s="145"/>
      <c r="AC73" s="145"/>
      <c r="AD73" s="145"/>
      <c r="AE73" s="145"/>
      <c r="AF73" s="145"/>
      <c r="AG73" s="145" t="s">
        <v>148</v>
      </c>
      <c r="AH73" s="145"/>
      <c r="AI73" s="145"/>
      <c r="AJ73" s="145"/>
      <c r="AK73" s="145"/>
      <c r="AL73" s="145"/>
      <c r="AM73" s="145"/>
      <c r="AN73" s="145"/>
      <c r="AO73" s="145"/>
      <c r="AP73" s="145"/>
      <c r="AQ73" s="145"/>
      <c r="AR73" s="145"/>
      <c r="AS73" s="145"/>
      <c r="AT73" s="145"/>
      <c r="AU73" s="145"/>
      <c r="AV73" s="145"/>
      <c r="AW73" s="145"/>
      <c r="AX73" s="145"/>
      <c r="AY73" s="145"/>
      <c r="AZ73" s="145"/>
      <c r="BA73" s="145"/>
      <c r="BB73" s="145"/>
      <c r="BC73" s="145"/>
      <c r="BD73" s="145"/>
      <c r="BE73" s="145"/>
      <c r="BF73" s="145"/>
      <c r="BG73" s="145"/>
      <c r="BH73" s="145"/>
    </row>
    <row r="74" spans="1:60" ht="22.5" outlineLevel="1" x14ac:dyDescent="0.2">
      <c r="A74" s="173">
        <v>52</v>
      </c>
      <c r="B74" s="174" t="s">
        <v>374</v>
      </c>
      <c r="C74" s="181" t="s">
        <v>375</v>
      </c>
      <c r="D74" s="175" t="s">
        <v>191</v>
      </c>
      <c r="E74" s="176">
        <v>0.72799999999999998</v>
      </c>
      <c r="F74" s="177"/>
      <c r="G74" s="178">
        <f t="shared" si="21"/>
        <v>0</v>
      </c>
      <c r="H74" s="157"/>
      <c r="I74" s="156">
        <f t="shared" si="22"/>
        <v>0</v>
      </c>
      <c r="J74" s="157"/>
      <c r="K74" s="156">
        <f t="shared" si="23"/>
        <v>0</v>
      </c>
      <c r="L74" s="156">
        <v>21</v>
      </c>
      <c r="M74" s="156">
        <f t="shared" si="24"/>
        <v>0</v>
      </c>
      <c r="N74" s="155">
        <v>0</v>
      </c>
      <c r="O74" s="155">
        <f t="shared" si="25"/>
        <v>0</v>
      </c>
      <c r="P74" s="155">
        <v>0</v>
      </c>
      <c r="Q74" s="155">
        <f t="shared" si="26"/>
        <v>0</v>
      </c>
      <c r="R74" s="156"/>
      <c r="S74" s="156" t="s">
        <v>133</v>
      </c>
      <c r="T74" s="156" t="s">
        <v>134</v>
      </c>
      <c r="U74" s="156">
        <v>0</v>
      </c>
      <c r="V74" s="156">
        <f t="shared" si="27"/>
        <v>0</v>
      </c>
      <c r="W74" s="156"/>
      <c r="X74" s="156" t="s">
        <v>135</v>
      </c>
      <c r="Y74" s="156" t="s">
        <v>136</v>
      </c>
      <c r="Z74" s="145"/>
      <c r="AA74" s="145"/>
      <c r="AB74" s="145"/>
      <c r="AC74" s="145"/>
      <c r="AD74" s="145"/>
      <c r="AE74" s="145"/>
      <c r="AF74" s="145"/>
      <c r="AG74" s="145" t="s">
        <v>148</v>
      </c>
      <c r="AH74" s="145"/>
      <c r="AI74" s="145"/>
      <c r="AJ74" s="145"/>
      <c r="AK74" s="145"/>
      <c r="AL74" s="145"/>
      <c r="AM74" s="145"/>
      <c r="AN74" s="145"/>
      <c r="AO74" s="145"/>
      <c r="AP74" s="145"/>
      <c r="AQ74" s="145"/>
      <c r="AR74" s="145"/>
      <c r="AS74" s="145"/>
      <c r="AT74" s="145"/>
      <c r="AU74" s="145"/>
      <c r="AV74" s="145"/>
      <c r="AW74" s="145"/>
      <c r="AX74" s="145"/>
      <c r="AY74" s="145"/>
      <c r="AZ74" s="145"/>
      <c r="BA74" s="145"/>
      <c r="BB74" s="145"/>
      <c r="BC74" s="145"/>
      <c r="BD74" s="145"/>
      <c r="BE74" s="145"/>
      <c r="BF74" s="145"/>
      <c r="BG74" s="145"/>
      <c r="BH74" s="145"/>
    </row>
    <row r="75" spans="1:60" outlineLevel="1" x14ac:dyDescent="0.2">
      <c r="A75" s="173">
        <v>53</v>
      </c>
      <c r="B75" s="174" t="s">
        <v>376</v>
      </c>
      <c r="C75" s="181" t="s">
        <v>377</v>
      </c>
      <c r="D75" s="175" t="s">
        <v>191</v>
      </c>
      <c r="E75" s="176">
        <v>20.223400000000002</v>
      </c>
      <c r="F75" s="177"/>
      <c r="G75" s="178">
        <f t="shared" si="21"/>
        <v>0</v>
      </c>
      <c r="H75" s="157"/>
      <c r="I75" s="156">
        <f t="shared" si="22"/>
        <v>0</v>
      </c>
      <c r="J75" s="157"/>
      <c r="K75" s="156">
        <f t="shared" si="23"/>
        <v>0</v>
      </c>
      <c r="L75" s="156">
        <v>21</v>
      </c>
      <c r="M75" s="156">
        <f t="shared" si="24"/>
        <v>0</v>
      </c>
      <c r="N75" s="155">
        <v>0</v>
      </c>
      <c r="O75" s="155">
        <f t="shared" si="25"/>
        <v>0</v>
      </c>
      <c r="P75" s="155">
        <v>0</v>
      </c>
      <c r="Q75" s="155">
        <f t="shared" si="26"/>
        <v>0</v>
      </c>
      <c r="R75" s="156"/>
      <c r="S75" s="156" t="s">
        <v>141</v>
      </c>
      <c r="T75" s="156" t="s">
        <v>134</v>
      </c>
      <c r="U75" s="156">
        <v>9.9000000000000005E-2</v>
      </c>
      <c r="V75" s="156">
        <f t="shared" si="27"/>
        <v>2</v>
      </c>
      <c r="W75" s="156"/>
      <c r="X75" s="156" t="s">
        <v>135</v>
      </c>
      <c r="Y75" s="156" t="s">
        <v>136</v>
      </c>
      <c r="Z75" s="145"/>
      <c r="AA75" s="145"/>
      <c r="AB75" s="145"/>
      <c r="AC75" s="145"/>
      <c r="AD75" s="145"/>
      <c r="AE75" s="145"/>
      <c r="AF75" s="145"/>
      <c r="AG75" s="145" t="s">
        <v>148</v>
      </c>
      <c r="AH75" s="145"/>
      <c r="AI75" s="145"/>
      <c r="AJ75" s="145"/>
      <c r="AK75" s="145"/>
      <c r="AL75" s="145"/>
      <c r="AM75" s="145"/>
      <c r="AN75" s="145"/>
      <c r="AO75" s="145"/>
      <c r="AP75" s="145"/>
      <c r="AQ75" s="145"/>
      <c r="AR75" s="145"/>
      <c r="AS75" s="145"/>
      <c r="AT75" s="145"/>
      <c r="AU75" s="145"/>
      <c r="AV75" s="145"/>
      <c r="AW75" s="145"/>
      <c r="AX75" s="145"/>
      <c r="AY75" s="145"/>
      <c r="AZ75" s="145"/>
      <c r="BA75" s="145"/>
      <c r="BB75" s="145"/>
      <c r="BC75" s="145"/>
      <c r="BD75" s="145"/>
      <c r="BE75" s="145"/>
      <c r="BF75" s="145"/>
      <c r="BG75" s="145"/>
      <c r="BH75" s="145"/>
    </row>
    <row r="76" spans="1:60" outlineLevel="1" x14ac:dyDescent="0.2">
      <c r="A76" s="173">
        <v>54</v>
      </c>
      <c r="B76" s="174" t="s">
        <v>378</v>
      </c>
      <c r="C76" s="181" t="s">
        <v>379</v>
      </c>
      <c r="D76" s="175" t="s">
        <v>191</v>
      </c>
      <c r="E76" s="176">
        <v>20.223400000000002</v>
      </c>
      <c r="F76" s="177"/>
      <c r="G76" s="178">
        <f t="shared" si="21"/>
        <v>0</v>
      </c>
      <c r="H76" s="157"/>
      <c r="I76" s="156">
        <f t="shared" si="22"/>
        <v>0</v>
      </c>
      <c r="J76" s="157"/>
      <c r="K76" s="156">
        <f t="shared" si="23"/>
        <v>0</v>
      </c>
      <c r="L76" s="156">
        <v>21</v>
      </c>
      <c r="M76" s="156">
        <f t="shared" si="24"/>
        <v>0</v>
      </c>
      <c r="N76" s="155">
        <v>0</v>
      </c>
      <c r="O76" s="155">
        <f t="shared" si="25"/>
        <v>0</v>
      </c>
      <c r="P76" s="155">
        <v>0</v>
      </c>
      <c r="Q76" s="155">
        <f t="shared" si="26"/>
        <v>0</v>
      </c>
      <c r="R76" s="156"/>
      <c r="S76" s="156" t="s">
        <v>133</v>
      </c>
      <c r="T76" s="156" t="s">
        <v>282</v>
      </c>
      <c r="U76" s="156">
        <v>0.94199999999999995</v>
      </c>
      <c r="V76" s="156">
        <f t="shared" si="27"/>
        <v>19.05</v>
      </c>
      <c r="W76" s="156"/>
      <c r="X76" s="156" t="s">
        <v>380</v>
      </c>
      <c r="Y76" s="156" t="s">
        <v>136</v>
      </c>
      <c r="Z76" s="145"/>
      <c r="AA76" s="145"/>
      <c r="AB76" s="145"/>
      <c r="AC76" s="145"/>
      <c r="AD76" s="145"/>
      <c r="AE76" s="145"/>
      <c r="AF76" s="145"/>
      <c r="AG76" s="145" t="s">
        <v>381</v>
      </c>
      <c r="AH76" s="145"/>
      <c r="AI76" s="145"/>
      <c r="AJ76" s="145"/>
      <c r="AK76" s="145"/>
      <c r="AL76" s="145"/>
      <c r="AM76" s="145"/>
      <c r="AN76" s="145"/>
      <c r="AO76" s="145"/>
      <c r="AP76" s="145"/>
      <c r="AQ76" s="145"/>
      <c r="AR76" s="145"/>
      <c r="AS76" s="145"/>
      <c r="AT76" s="145"/>
      <c r="AU76" s="145"/>
      <c r="AV76" s="145"/>
      <c r="AW76" s="145"/>
      <c r="AX76" s="145"/>
      <c r="AY76" s="145"/>
      <c r="AZ76" s="145"/>
      <c r="BA76" s="145"/>
      <c r="BB76" s="145"/>
      <c r="BC76" s="145"/>
      <c r="BD76" s="145"/>
      <c r="BE76" s="145"/>
      <c r="BF76" s="145"/>
      <c r="BG76" s="145"/>
      <c r="BH76" s="145"/>
    </row>
    <row r="77" spans="1:60" outlineLevel="1" x14ac:dyDescent="0.2">
      <c r="A77" s="167">
        <v>55</v>
      </c>
      <c r="B77" s="168" t="s">
        <v>382</v>
      </c>
      <c r="C77" s="182" t="s">
        <v>383</v>
      </c>
      <c r="D77" s="169" t="s">
        <v>191</v>
      </c>
      <c r="E77" s="170">
        <v>20.223400000000002</v>
      </c>
      <c r="F77" s="171"/>
      <c r="G77" s="172">
        <f t="shared" si="21"/>
        <v>0</v>
      </c>
      <c r="H77" s="157"/>
      <c r="I77" s="156">
        <f t="shared" si="22"/>
        <v>0</v>
      </c>
      <c r="J77" s="157"/>
      <c r="K77" s="156">
        <f t="shared" si="23"/>
        <v>0</v>
      </c>
      <c r="L77" s="156">
        <v>21</v>
      </c>
      <c r="M77" s="156">
        <f t="shared" si="24"/>
        <v>0</v>
      </c>
      <c r="N77" s="155">
        <v>0</v>
      </c>
      <c r="O77" s="155">
        <f t="shared" si="25"/>
        <v>0</v>
      </c>
      <c r="P77" s="155">
        <v>0</v>
      </c>
      <c r="Q77" s="155">
        <f t="shared" si="26"/>
        <v>0</v>
      </c>
      <c r="R77" s="156"/>
      <c r="S77" s="156" t="s">
        <v>133</v>
      </c>
      <c r="T77" s="156" t="s">
        <v>282</v>
      </c>
      <c r="U77" s="156">
        <v>6.0000000000000001E-3</v>
      </c>
      <c r="V77" s="156">
        <f t="shared" si="27"/>
        <v>0.12</v>
      </c>
      <c r="W77" s="156"/>
      <c r="X77" s="156" t="s">
        <v>380</v>
      </c>
      <c r="Y77" s="156" t="s">
        <v>136</v>
      </c>
      <c r="Z77" s="145"/>
      <c r="AA77" s="145"/>
      <c r="AB77" s="145"/>
      <c r="AC77" s="145"/>
      <c r="AD77" s="145"/>
      <c r="AE77" s="145"/>
      <c r="AF77" s="145"/>
      <c r="AG77" s="145" t="s">
        <v>381</v>
      </c>
      <c r="AH77" s="145"/>
      <c r="AI77" s="145"/>
      <c r="AJ77" s="145"/>
      <c r="AK77" s="145"/>
      <c r="AL77" s="145"/>
      <c r="AM77" s="145"/>
      <c r="AN77" s="145"/>
      <c r="AO77" s="145"/>
      <c r="AP77" s="145"/>
      <c r="AQ77" s="145"/>
      <c r="AR77" s="145"/>
      <c r="AS77" s="145"/>
      <c r="AT77" s="145"/>
      <c r="AU77" s="145"/>
      <c r="AV77" s="145"/>
      <c r="AW77" s="145"/>
      <c r="AX77" s="145"/>
      <c r="AY77" s="145"/>
      <c r="AZ77" s="145"/>
      <c r="BA77" s="145"/>
      <c r="BB77" s="145"/>
      <c r="BC77" s="145"/>
      <c r="BD77" s="145"/>
      <c r="BE77" s="145"/>
      <c r="BF77" s="145"/>
      <c r="BG77" s="145"/>
      <c r="BH77" s="145"/>
    </row>
    <row r="78" spans="1:60" x14ac:dyDescent="0.2">
      <c r="A78" s="3"/>
      <c r="B78" s="4"/>
      <c r="C78" s="184"/>
      <c r="D78" s="6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AE78">
        <v>12</v>
      </c>
      <c r="AF78">
        <v>21</v>
      </c>
      <c r="AG78" t="s">
        <v>114</v>
      </c>
    </row>
    <row r="79" spans="1:60" x14ac:dyDescent="0.2">
      <c r="A79" s="148"/>
      <c r="B79" s="149" t="s">
        <v>31</v>
      </c>
      <c r="C79" s="185"/>
      <c r="D79" s="150"/>
      <c r="E79" s="151"/>
      <c r="F79" s="151"/>
      <c r="G79" s="166">
        <f>G8+G11+G15+G17+G19+G24+G26+G28+G31+G35+G38+G47+G56+G64+G68</f>
        <v>0</v>
      </c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AE79">
        <f>SUMIF(L7:L77,AE78,G7:G77)</f>
        <v>0</v>
      </c>
      <c r="AF79">
        <f>SUMIF(L7:L77,AF78,G7:G77)</f>
        <v>0</v>
      </c>
      <c r="AG79" t="s">
        <v>211</v>
      </c>
    </row>
    <row r="80" spans="1:60" x14ac:dyDescent="0.2">
      <c r="A80" s="3"/>
      <c r="B80" s="4"/>
      <c r="C80" s="184"/>
      <c r="D80" s="6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</row>
    <row r="81" spans="1:33" x14ac:dyDescent="0.2">
      <c r="A81" s="3"/>
      <c r="B81" s="4"/>
      <c r="C81" s="184"/>
      <c r="D81" s="6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</row>
    <row r="82" spans="1:33" x14ac:dyDescent="0.2">
      <c r="A82" s="249" t="s">
        <v>212</v>
      </c>
      <c r="B82" s="249"/>
      <c r="C82" s="250"/>
      <c r="D82" s="6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</row>
    <row r="83" spans="1:33" x14ac:dyDescent="0.2">
      <c r="A83" s="251"/>
      <c r="B83" s="252"/>
      <c r="C83" s="253"/>
      <c r="D83" s="252"/>
      <c r="E83" s="252"/>
      <c r="F83" s="252"/>
      <c r="G83" s="254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AG83" t="s">
        <v>213</v>
      </c>
    </row>
    <row r="84" spans="1:33" x14ac:dyDescent="0.2">
      <c r="A84" s="255"/>
      <c r="B84" s="256"/>
      <c r="C84" s="257"/>
      <c r="D84" s="256"/>
      <c r="E84" s="256"/>
      <c r="F84" s="256"/>
      <c r="G84" s="258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</row>
    <row r="85" spans="1:33" x14ac:dyDescent="0.2">
      <c r="A85" s="255"/>
      <c r="B85" s="256"/>
      <c r="C85" s="257"/>
      <c r="D85" s="256"/>
      <c r="E85" s="256"/>
      <c r="F85" s="256"/>
      <c r="G85" s="258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</row>
    <row r="86" spans="1:33" x14ac:dyDescent="0.2">
      <c r="A86" s="255"/>
      <c r="B86" s="256"/>
      <c r="C86" s="257"/>
      <c r="D86" s="256"/>
      <c r="E86" s="256"/>
      <c r="F86" s="256"/>
      <c r="G86" s="258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</row>
    <row r="87" spans="1:33" x14ac:dyDescent="0.2">
      <c r="A87" s="259"/>
      <c r="B87" s="260"/>
      <c r="C87" s="261"/>
      <c r="D87" s="260"/>
      <c r="E87" s="260"/>
      <c r="F87" s="260"/>
      <c r="G87" s="262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</row>
    <row r="88" spans="1:33" x14ac:dyDescent="0.2">
      <c r="A88" s="3"/>
      <c r="B88" s="4"/>
      <c r="C88" s="184"/>
      <c r="D88" s="6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</row>
    <row r="89" spans="1:33" x14ac:dyDescent="0.2">
      <c r="C89" s="186"/>
      <c r="D89" s="10"/>
      <c r="AG89" t="s">
        <v>214</v>
      </c>
    </row>
    <row r="90" spans="1:33" x14ac:dyDescent="0.2">
      <c r="D90" s="10"/>
    </row>
    <row r="91" spans="1:33" x14ac:dyDescent="0.2">
      <c r="D91" s="10"/>
    </row>
    <row r="92" spans="1:33" x14ac:dyDescent="0.2">
      <c r="D92" s="10"/>
    </row>
    <row r="93" spans="1:33" x14ac:dyDescent="0.2">
      <c r="D93" s="10"/>
    </row>
    <row r="94" spans="1:33" x14ac:dyDescent="0.2">
      <c r="D94" s="10"/>
    </row>
    <row r="95" spans="1:33" x14ac:dyDescent="0.2">
      <c r="D95" s="10"/>
    </row>
    <row r="96" spans="1:33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83:G87"/>
    <mergeCell ref="A1:G1"/>
    <mergeCell ref="C2:G2"/>
    <mergeCell ref="C3:G3"/>
    <mergeCell ref="C4:G4"/>
    <mergeCell ref="A82:C82"/>
  </mergeCells>
  <pageMargins left="0.59055118110236204" right="0.196850393700787" top="0.78740157499999996" bottom="0.78740157499999996" header="0.3" footer="0.3"/>
  <pageSetup paperSize="9" orientation="portrait" horizontalDpi="4294967294" verticalDpi="0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BB9AC9-2326-4863-8F13-FB9612C3C12C}">
  <sheetPr>
    <outlinePr summaryBelow="0"/>
  </sheetPr>
  <dimension ref="A1:BH5000"/>
  <sheetViews>
    <sheetView tabSelected="1" workbookViewId="0">
      <pane ySplit="7" topLeftCell="A26" activePane="bottomLeft" state="frozen"/>
      <selection pane="bottomLeft" activeCell="C44" sqref="C44"/>
    </sheetView>
  </sheetViews>
  <sheetFormatPr defaultRowHeight="12.75" outlineLevelRow="1" x14ac:dyDescent="0.2"/>
  <cols>
    <col min="1" max="1" width="3.42578125" customWidth="1"/>
    <col min="2" max="2" width="12.5703125" style="119" customWidth="1"/>
    <col min="3" max="3" width="38.28515625" style="119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42" t="s">
        <v>7</v>
      </c>
      <c r="B1" s="242"/>
      <c r="C1" s="242"/>
      <c r="D1" s="242"/>
      <c r="E1" s="242"/>
      <c r="F1" s="242"/>
      <c r="G1" s="242"/>
      <c r="AG1" t="s">
        <v>102</v>
      </c>
    </row>
    <row r="2" spans="1:60" ht="24.95" customHeight="1" x14ac:dyDescent="0.2">
      <c r="A2" s="50" t="s">
        <v>8</v>
      </c>
      <c r="B2" s="49"/>
      <c r="C2" s="243"/>
      <c r="D2" s="244"/>
      <c r="E2" s="244"/>
      <c r="F2" s="244"/>
      <c r="G2" s="245"/>
      <c r="AG2" t="s">
        <v>103</v>
      </c>
    </row>
    <row r="3" spans="1:60" ht="24.95" customHeight="1" x14ac:dyDescent="0.2">
      <c r="A3" s="50" t="s">
        <v>9</v>
      </c>
      <c r="B3" s="49" t="s">
        <v>44</v>
      </c>
      <c r="C3" s="243" t="s">
        <v>45</v>
      </c>
      <c r="D3" s="244"/>
      <c r="E3" s="244"/>
      <c r="F3" s="244"/>
      <c r="G3" s="245"/>
      <c r="AC3" s="119" t="s">
        <v>103</v>
      </c>
      <c r="AG3" t="s">
        <v>104</v>
      </c>
    </row>
    <row r="4" spans="1:60" ht="24.95" customHeight="1" x14ac:dyDescent="0.2">
      <c r="A4" s="138" t="s">
        <v>10</v>
      </c>
      <c r="B4" s="139" t="s">
        <v>52</v>
      </c>
      <c r="C4" s="246" t="s">
        <v>53</v>
      </c>
      <c r="D4" s="247"/>
      <c r="E4" s="247"/>
      <c r="F4" s="247"/>
      <c r="G4" s="248"/>
      <c r="AG4" t="s">
        <v>105</v>
      </c>
    </row>
    <row r="5" spans="1:60" x14ac:dyDescent="0.2">
      <c r="D5" s="10"/>
    </row>
    <row r="6" spans="1:60" ht="38.25" x14ac:dyDescent="0.2">
      <c r="A6" s="141" t="s">
        <v>106</v>
      </c>
      <c r="B6" s="143" t="s">
        <v>107</v>
      </c>
      <c r="C6" s="143" t="s">
        <v>108</v>
      </c>
      <c r="D6" s="142" t="s">
        <v>109</v>
      </c>
      <c r="E6" s="141" t="s">
        <v>110</v>
      </c>
      <c r="F6" s="140" t="s">
        <v>111</v>
      </c>
      <c r="G6" s="141" t="s">
        <v>31</v>
      </c>
      <c r="H6" s="144" t="s">
        <v>32</v>
      </c>
      <c r="I6" s="144" t="s">
        <v>112</v>
      </c>
      <c r="J6" s="144" t="s">
        <v>33</v>
      </c>
      <c r="K6" s="144" t="s">
        <v>113</v>
      </c>
      <c r="L6" s="144" t="s">
        <v>114</v>
      </c>
      <c r="M6" s="144" t="s">
        <v>115</v>
      </c>
      <c r="N6" s="144" t="s">
        <v>116</v>
      </c>
      <c r="O6" s="144" t="s">
        <v>117</v>
      </c>
      <c r="P6" s="144" t="s">
        <v>118</v>
      </c>
      <c r="Q6" s="144" t="s">
        <v>119</v>
      </c>
      <c r="R6" s="144" t="s">
        <v>120</v>
      </c>
      <c r="S6" s="144" t="s">
        <v>121</v>
      </c>
      <c r="T6" s="144" t="s">
        <v>122</v>
      </c>
      <c r="U6" s="144" t="s">
        <v>123</v>
      </c>
      <c r="V6" s="144" t="s">
        <v>124</v>
      </c>
      <c r="W6" s="144" t="s">
        <v>125</v>
      </c>
      <c r="X6" s="144" t="s">
        <v>126</v>
      </c>
      <c r="Y6" s="144" t="s">
        <v>127</v>
      </c>
    </row>
    <row r="7" spans="1:60" hidden="1" x14ac:dyDescent="0.2">
      <c r="A7" s="3"/>
      <c r="B7" s="4"/>
      <c r="C7" s="4"/>
      <c r="D7" s="6"/>
      <c r="E7" s="146"/>
      <c r="F7" s="147"/>
      <c r="G7" s="147"/>
      <c r="H7" s="147"/>
      <c r="I7" s="147"/>
      <c r="J7" s="147"/>
      <c r="K7" s="147"/>
      <c r="L7" s="147"/>
      <c r="M7" s="147"/>
      <c r="N7" s="146"/>
      <c r="O7" s="146"/>
      <c r="P7" s="146"/>
      <c r="Q7" s="146"/>
      <c r="R7" s="147"/>
      <c r="S7" s="147"/>
      <c r="T7" s="147"/>
      <c r="U7" s="147"/>
      <c r="V7" s="147"/>
      <c r="W7" s="147"/>
      <c r="X7" s="147"/>
      <c r="Y7" s="147"/>
    </row>
    <row r="8" spans="1:60" x14ac:dyDescent="0.2">
      <c r="A8" s="160" t="s">
        <v>128</v>
      </c>
      <c r="B8" s="161" t="s">
        <v>77</v>
      </c>
      <c r="C8" s="180" t="s">
        <v>78</v>
      </c>
      <c r="D8" s="162"/>
      <c r="E8" s="163"/>
      <c r="F8" s="164"/>
      <c r="G8" s="165">
        <f>SUMIF(AG9:AG9,"&lt;&gt;NOR",G9:G9)</f>
        <v>0</v>
      </c>
      <c r="H8" s="159"/>
      <c r="I8" s="159">
        <f>SUM(I9:I9)</f>
        <v>0</v>
      </c>
      <c r="J8" s="159"/>
      <c r="K8" s="159">
        <f>SUM(K9:K9)</f>
        <v>0</v>
      </c>
      <c r="L8" s="159"/>
      <c r="M8" s="159">
        <f>SUM(M9:M9)</f>
        <v>0</v>
      </c>
      <c r="N8" s="158"/>
      <c r="O8" s="158">
        <f>SUM(O9:O9)</f>
        <v>0</v>
      </c>
      <c r="P8" s="158"/>
      <c r="Q8" s="158">
        <f>SUM(Q9:Q9)</f>
        <v>0.03</v>
      </c>
      <c r="R8" s="159"/>
      <c r="S8" s="159"/>
      <c r="T8" s="159"/>
      <c r="U8" s="159"/>
      <c r="V8" s="159">
        <f>SUM(V9:V9)</f>
        <v>2.7</v>
      </c>
      <c r="W8" s="159"/>
      <c r="X8" s="159"/>
      <c r="Y8" s="159"/>
      <c r="AG8" t="s">
        <v>129</v>
      </c>
    </row>
    <row r="9" spans="1:60" outlineLevel="1" x14ac:dyDescent="0.2">
      <c r="A9" s="173">
        <v>1</v>
      </c>
      <c r="B9" s="174" t="s">
        <v>130</v>
      </c>
      <c r="C9" s="181" t="s">
        <v>131</v>
      </c>
      <c r="D9" s="175" t="s">
        <v>132</v>
      </c>
      <c r="E9" s="176">
        <v>13.5</v>
      </c>
      <c r="F9" s="177"/>
      <c r="G9" s="178">
        <f>ROUND(E9*F9,2)</f>
        <v>0</v>
      </c>
      <c r="H9" s="157"/>
      <c r="I9" s="156">
        <f>ROUND(E9*H9,2)</f>
        <v>0</v>
      </c>
      <c r="J9" s="157"/>
      <c r="K9" s="156">
        <f>ROUND(E9*J9,2)</f>
        <v>0</v>
      </c>
      <c r="L9" s="156">
        <v>21</v>
      </c>
      <c r="M9" s="156">
        <f>G9*(1+L9/100)</f>
        <v>0</v>
      </c>
      <c r="N9" s="155">
        <v>0</v>
      </c>
      <c r="O9" s="155">
        <f>ROUND(E9*N9,2)</f>
        <v>0</v>
      </c>
      <c r="P9" s="155">
        <v>2.0999999999999999E-3</v>
      </c>
      <c r="Q9" s="155">
        <f>ROUND(E9*P9,2)</f>
        <v>0.03</v>
      </c>
      <c r="R9" s="156"/>
      <c r="S9" s="156" t="s">
        <v>133</v>
      </c>
      <c r="T9" s="156" t="s">
        <v>134</v>
      </c>
      <c r="U9" s="156">
        <v>0.2</v>
      </c>
      <c r="V9" s="156">
        <f>ROUND(E9*U9,2)</f>
        <v>2.7</v>
      </c>
      <c r="W9" s="156"/>
      <c r="X9" s="156" t="s">
        <v>135</v>
      </c>
      <c r="Y9" s="156" t="s">
        <v>136</v>
      </c>
      <c r="Z9" s="145"/>
      <c r="AA9" s="145"/>
      <c r="AB9" s="145"/>
      <c r="AC9" s="145"/>
      <c r="AD9" s="145"/>
      <c r="AE9" s="145"/>
      <c r="AF9" s="145"/>
      <c r="AG9" s="145" t="s">
        <v>137</v>
      </c>
      <c r="AH9" s="145"/>
      <c r="AI9" s="145"/>
      <c r="AJ9" s="145"/>
      <c r="AK9" s="145"/>
      <c r="AL9" s="145"/>
      <c r="AM9" s="145"/>
      <c r="AN9" s="145"/>
      <c r="AO9" s="145"/>
      <c r="AP9" s="145"/>
      <c r="AQ9" s="145"/>
      <c r="AR9" s="145"/>
      <c r="AS9" s="145"/>
      <c r="AT9" s="145"/>
      <c r="AU9" s="145"/>
      <c r="AV9" s="145"/>
      <c r="AW9" s="145"/>
      <c r="AX9" s="145"/>
      <c r="AY9" s="145"/>
      <c r="AZ9" s="145"/>
      <c r="BA9" s="145"/>
      <c r="BB9" s="145"/>
      <c r="BC9" s="145"/>
      <c r="BD9" s="145"/>
      <c r="BE9" s="145"/>
      <c r="BF9" s="145"/>
      <c r="BG9" s="145"/>
      <c r="BH9" s="145"/>
    </row>
    <row r="10" spans="1:60" x14ac:dyDescent="0.2">
      <c r="A10" s="160" t="s">
        <v>128</v>
      </c>
      <c r="B10" s="161" t="s">
        <v>79</v>
      </c>
      <c r="C10" s="180" t="s">
        <v>80</v>
      </c>
      <c r="D10" s="162"/>
      <c r="E10" s="163"/>
      <c r="F10" s="164"/>
      <c r="G10" s="165">
        <f>SUMIF(AG11:AG12,"&lt;&gt;NOR",G11:G12)</f>
        <v>0</v>
      </c>
      <c r="H10" s="159"/>
      <c r="I10" s="159">
        <f>SUM(I11:I12)</f>
        <v>0</v>
      </c>
      <c r="J10" s="159"/>
      <c r="K10" s="159">
        <f>SUM(K11:K12)</f>
        <v>0</v>
      </c>
      <c r="L10" s="159"/>
      <c r="M10" s="159">
        <f>SUM(M11:M12)</f>
        <v>0</v>
      </c>
      <c r="N10" s="158"/>
      <c r="O10" s="158">
        <f>SUM(O11:O12)</f>
        <v>0</v>
      </c>
      <c r="P10" s="158"/>
      <c r="Q10" s="158">
        <f>SUM(Q11:Q12)</f>
        <v>0.35</v>
      </c>
      <c r="R10" s="159"/>
      <c r="S10" s="159"/>
      <c r="T10" s="159"/>
      <c r="U10" s="159"/>
      <c r="V10" s="159">
        <f>SUM(V11:V12)</f>
        <v>17.98</v>
      </c>
      <c r="W10" s="159"/>
      <c r="X10" s="159"/>
      <c r="Y10" s="159"/>
      <c r="AG10" t="s">
        <v>129</v>
      </c>
    </row>
    <row r="11" spans="1:60" outlineLevel="1" x14ac:dyDescent="0.2">
      <c r="A11" s="173">
        <v>2</v>
      </c>
      <c r="B11" s="174" t="s">
        <v>138</v>
      </c>
      <c r="C11" s="181" t="s">
        <v>139</v>
      </c>
      <c r="D11" s="175" t="s">
        <v>140</v>
      </c>
      <c r="E11" s="176">
        <v>42</v>
      </c>
      <c r="F11" s="177"/>
      <c r="G11" s="178">
        <f>ROUND(E11*F11,2)</f>
        <v>0</v>
      </c>
      <c r="H11" s="157"/>
      <c r="I11" s="156">
        <f>ROUND(E11*H11,2)</f>
        <v>0</v>
      </c>
      <c r="J11" s="157"/>
      <c r="K11" s="156">
        <f>ROUND(E11*J11,2)</f>
        <v>0</v>
      </c>
      <c r="L11" s="156">
        <v>21</v>
      </c>
      <c r="M11" s="156">
        <f>G11*(1+L11/100)</f>
        <v>0</v>
      </c>
      <c r="N11" s="155">
        <v>0</v>
      </c>
      <c r="O11" s="155">
        <f>ROUND(E11*N11,2)</f>
        <v>0</v>
      </c>
      <c r="P11" s="155">
        <v>2.1299999999999999E-3</v>
      </c>
      <c r="Q11" s="155">
        <f>ROUND(E11*P11,2)</f>
        <v>0.09</v>
      </c>
      <c r="R11" s="156"/>
      <c r="S11" s="156" t="s">
        <v>141</v>
      </c>
      <c r="T11" s="156" t="s">
        <v>134</v>
      </c>
      <c r="U11" s="156">
        <v>0.17299999999999999</v>
      </c>
      <c r="V11" s="156">
        <f>ROUND(E11*U11,2)</f>
        <v>7.27</v>
      </c>
      <c r="W11" s="156"/>
      <c r="X11" s="156" t="s">
        <v>135</v>
      </c>
      <c r="Y11" s="156" t="s">
        <v>136</v>
      </c>
      <c r="Z11" s="145"/>
      <c r="AA11" s="145"/>
      <c r="AB11" s="145"/>
      <c r="AC11" s="145"/>
      <c r="AD11" s="145"/>
      <c r="AE11" s="145"/>
      <c r="AF11" s="145"/>
      <c r="AG11" s="145" t="s">
        <v>137</v>
      </c>
      <c r="AH11" s="145"/>
      <c r="AI11" s="145"/>
      <c r="AJ11" s="145"/>
      <c r="AK11" s="145"/>
      <c r="AL11" s="145"/>
      <c r="AM11" s="145"/>
      <c r="AN11" s="145"/>
      <c r="AO11" s="145"/>
      <c r="AP11" s="145"/>
      <c r="AQ11" s="145"/>
      <c r="AR11" s="145"/>
      <c r="AS11" s="145"/>
      <c r="AT11" s="145"/>
      <c r="AU11" s="145"/>
      <c r="AV11" s="145"/>
      <c r="AW11" s="145"/>
      <c r="AX11" s="145"/>
      <c r="AY11" s="145"/>
      <c r="AZ11" s="145"/>
      <c r="BA11" s="145"/>
      <c r="BB11" s="145"/>
      <c r="BC11" s="145"/>
      <c r="BD11" s="145"/>
      <c r="BE11" s="145"/>
      <c r="BF11" s="145"/>
      <c r="BG11" s="145"/>
      <c r="BH11" s="145"/>
    </row>
    <row r="12" spans="1:60" outlineLevel="1" x14ac:dyDescent="0.2">
      <c r="A12" s="173">
        <v>3</v>
      </c>
      <c r="B12" s="174" t="s">
        <v>142</v>
      </c>
      <c r="C12" s="181" t="s">
        <v>143</v>
      </c>
      <c r="D12" s="175" t="s">
        <v>140</v>
      </c>
      <c r="E12" s="176">
        <v>52.5</v>
      </c>
      <c r="F12" s="177"/>
      <c r="G12" s="178">
        <f>ROUND(E12*F12,2)</f>
        <v>0</v>
      </c>
      <c r="H12" s="157"/>
      <c r="I12" s="156">
        <f>ROUND(E12*H12,2)</f>
        <v>0</v>
      </c>
      <c r="J12" s="157"/>
      <c r="K12" s="156">
        <f>ROUND(E12*J12,2)</f>
        <v>0</v>
      </c>
      <c r="L12" s="156">
        <v>21</v>
      </c>
      <c r="M12" s="156">
        <f>G12*(1+L12/100)</f>
        <v>0</v>
      </c>
      <c r="N12" s="155">
        <v>0</v>
      </c>
      <c r="O12" s="155">
        <f>ROUND(E12*N12,2)</f>
        <v>0</v>
      </c>
      <c r="P12" s="155">
        <v>4.9699999999999996E-3</v>
      </c>
      <c r="Q12" s="155">
        <f>ROUND(E12*P12,2)</f>
        <v>0.26</v>
      </c>
      <c r="R12" s="156"/>
      <c r="S12" s="156" t="s">
        <v>141</v>
      </c>
      <c r="T12" s="156" t="s">
        <v>134</v>
      </c>
      <c r="U12" s="156">
        <v>0.20399999999999999</v>
      </c>
      <c r="V12" s="156">
        <f>ROUND(E12*U12,2)</f>
        <v>10.71</v>
      </c>
      <c r="W12" s="156"/>
      <c r="X12" s="156" t="s">
        <v>135</v>
      </c>
      <c r="Y12" s="156" t="s">
        <v>136</v>
      </c>
      <c r="Z12" s="145"/>
      <c r="AA12" s="145"/>
      <c r="AB12" s="145"/>
      <c r="AC12" s="145"/>
      <c r="AD12" s="145"/>
      <c r="AE12" s="145"/>
      <c r="AF12" s="145"/>
      <c r="AG12" s="145" t="s">
        <v>137</v>
      </c>
      <c r="AH12" s="145"/>
      <c r="AI12" s="145"/>
      <c r="AJ12" s="145"/>
      <c r="AK12" s="145"/>
      <c r="AL12" s="145"/>
      <c r="AM12" s="145"/>
      <c r="AN12" s="145"/>
      <c r="AO12" s="145"/>
      <c r="AP12" s="145"/>
      <c r="AQ12" s="145"/>
      <c r="AR12" s="145"/>
      <c r="AS12" s="145"/>
      <c r="AT12" s="145"/>
      <c r="AU12" s="145"/>
      <c r="AV12" s="145"/>
      <c r="AW12" s="145"/>
      <c r="AX12" s="145"/>
      <c r="AY12" s="145"/>
      <c r="AZ12" s="145"/>
      <c r="BA12" s="145"/>
      <c r="BB12" s="145"/>
      <c r="BC12" s="145"/>
      <c r="BD12" s="145"/>
      <c r="BE12" s="145"/>
      <c r="BF12" s="145"/>
      <c r="BG12" s="145"/>
      <c r="BH12" s="145"/>
    </row>
    <row r="13" spans="1:60" x14ac:dyDescent="0.2">
      <c r="A13" s="160" t="s">
        <v>128</v>
      </c>
      <c r="B13" s="161" t="s">
        <v>87</v>
      </c>
      <c r="C13" s="180" t="s">
        <v>88</v>
      </c>
      <c r="D13" s="162"/>
      <c r="E13" s="163"/>
      <c r="F13" s="164"/>
      <c r="G13" s="165">
        <f>SUMIF(AG14:AG14,"&lt;&gt;NOR",G14:G14)</f>
        <v>0</v>
      </c>
      <c r="H13" s="159"/>
      <c r="I13" s="159">
        <f>SUM(I14:I14)</f>
        <v>0</v>
      </c>
      <c r="J13" s="159"/>
      <c r="K13" s="159">
        <f>SUM(K14:K14)</f>
        <v>0</v>
      </c>
      <c r="L13" s="159"/>
      <c r="M13" s="159">
        <f>SUM(M14:M14)</f>
        <v>0</v>
      </c>
      <c r="N13" s="158"/>
      <c r="O13" s="158">
        <f>SUM(O14:O14)</f>
        <v>0</v>
      </c>
      <c r="P13" s="158"/>
      <c r="Q13" s="158">
        <f>SUM(Q14:Q14)</f>
        <v>0</v>
      </c>
      <c r="R13" s="159"/>
      <c r="S13" s="159"/>
      <c r="T13" s="159"/>
      <c r="U13" s="159"/>
      <c r="V13" s="159">
        <f>SUM(V14:V14)</f>
        <v>2.88</v>
      </c>
      <c r="W13" s="159"/>
      <c r="X13" s="159"/>
      <c r="Y13" s="159"/>
      <c r="AG13" t="s">
        <v>129</v>
      </c>
    </row>
    <row r="14" spans="1:60" ht="22.5" outlineLevel="1" x14ac:dyDescent="0.2">
      <c r="A14" s="173">
        <v>4</v>
      </c>
      <c r="B14" s="174" t="s">
        <v>144</v>
      </c>
      <c r="C14" s="181" t="s">
        <v>145</v>
      </c>
      <c r="D14" s="175" t="s">
        <v>146</v>
      </c>
      <c r="E14" s="176">
        <v>12</v>
      </c>
      <c r="F14" s="177"/>
      <c r="G14" s="178">
        <f>ROUND(E14*F14,2)</f>
        <v>0</v>
      </c>
      <c r="H14" s="157"/>
      <c r="I14" s="156">
        <f>ROUND(E14*H14,2)</f>
        <v>0</v>
      </c>
      <c r="J14" s="157"/>
      <c r="K14" s="156">
        <f>ROUND(E14*J14,2)</f>
        <v>0</v>
      </c>
      <c r="L14" s="156">
        <v>21</v>
      </c>
      <c r="M14" s="156">
        <f>G14*(1+L14/100)</f>
        <v>0</v>
      </c>
      <c r="N14" s="155">
        <v>3.6999999999999999E-4</v>
      </c>
      <c r="O14" s="155">
        <f>ROUND(E14*N14,2)</f>
        <v>0</v>
      </c>
      <c r="P14" s="155">
        <v>0</v>
      </c>
      <c r="Q14" s="155">
        <f>ROUND(E14*P14,2)</f>
        <v>0</v>
      </c>
      <c r="R14" s="156"/>
      <c r="S14" s="156" t="s">
        <v>133</v>
      </c>
      <c r="T14" s="156" t="s">
        <v>147</v>
      </c>
      <c r="U14" s="156">
        <v>0.24</v>
      </c>
      <c r="V14" s="156">
        <f>ROUND(E14*U14,2)</f>
        <v>2.88</v>
      </c>
      <c r="W14" s="156"/>
      <c r="X14" s="156" t="s">
        <v>135</v>
      </c>
      <c r="Y14" s="156" t="s">
        <v>136</v>
      </c>
      <c r="Z14" s="145"/>
      <c r="AA14" s="145"/>
      <c r="AB14" s="145"/>
      <c r="AC14" s="145"/>
      <c r="AD14" s="145"/>
      <c r="AE14" s="145"/>
      <c r="AF14" s="145"/>
      <c r="AG14" s="145" t="s">
        <v>148</v>
      </c>
      <c r="AH14" s="145"/>
      <c r="AI14" s="145"/>
      <c r="AJ14" s="145"/>
      <c r="AK14" s="145"/>
      <c r="AL14" s="145"/>
      <c r="AM14" s="145"/>
      <c r="AN14" s="145"/>
      <c r="AO14" s="145"/>
      <c r="AP14" s="145"/>
      <c r="AQ14" s="145"/>
      <c r="AR14" s="145"/>
      <c r="AS14" s="145"/>
      <c r="AT14" s="145"/>
      <c r="AU14" s="145"/>
      <c r="AV14" s="145"/>
      <c r="AW14" s="145"/>
      <c r="AX14" s="145"/>
      <c r="AY14" s="145"/>
      <c r="AZ14" s="145"/>
      <c r="BA14" s="145"/>
      <c r="BB14" s="145"/>
      <c r="BC14" s="145"/>
      <c r="BD14" s="145"/>
      <c r="BE14" s="145"/>
      <c r="BF14" s="145"/>
      <c r="BG14" s="145"/>
      <c r="BH14" s="145"/>
    </row>
    <row r="15" spans="1:60" x14ac:dyDescent="0.2">
      <c r="A15" s="160" t="s">
        <v>128</v>
      </c>
      <c r="B15" s="161" t="s">
        <v>79</v>
      </c>
      <c r="C15" s="180" t="s">
        <v>80</v>
      </c>
      <c r="D15" s="162"/>
      <c r="E15" s="163"/>
      <c r="F15" s="164"/>
      <c r="G15" s="165">
        <f>SUMIF(AG16:AG36,"&lt;&gt;NOR",G16:G36)</f>
        <v>0</v>
      </c>
      <c r="H15" s="159"/>
      <c r="I15" s="159">
        <f>SUM(I16:I36)</f>
        <v>0</v>
      </c>
      <c r="J15" s="159"/>
      <c r="K15" s="159">
        <f>SUM(K16:K36)</f>
        <v>0</v>
      </c>
      <c r="L15" s="159"/>
      <c r="M15" s="159">
        <f>SUM(M16:M36)</f>
        <v>0</v>
      </c>
      <c r="N15" s="158"/>
      <c r="O15" s="158">
        <f>SUM(O16:O36)</f>
        <v>0.39</v>
      </c>
      <c r="P15" s="158"/>
      <c r="Q15" s="158">
        <f>SUM(Q16:Q36)</f>
        <v>0.23</v>
      </c>
      <c r="R15" s="159"/>
      <c r="S15" s="159"/>
      <c r="T15" s="159"/>
      <c r="U15" s="159"/>
      <c r="V15" s="159">
        <f>SUM(V16:V36)</f>
        <v>132.47999999999996</v>
      </c>
      <c r="W15" s="159"/>
      <c r="X15" s="159"/>
      <c r="Y15" s="159"/>
      <c r="AG15" t="s">
        <v>129</v>
      </c>
    </row>
    <row r="16" spans="1:60" ht="22.5" outlineLevel="1" x14ac:dyDescent="0.2">
      <c r="A16" s="173">
        <v>5</v>
      </c>
      <c r="B16" s="174" t="s">
        <v>149</v>
      </c>
      <c r="C16" s="181" t="s">
        <v>150</v>
      </c>
      <c r="D16" s="175" t="s">
        <v>151</v>
      </c>
      <c r="E16" s="176">
        <v>1</v>
      </c>
      <c r="F16" s="177"/>
      <c r="G16" s="178">
        <f t="shared" ref="G16:G36" si="0">ROUND(E16*F16,2)</f>
        <v>0</v>
      </c>
      <c r="H16" s="157"/>
      <c r="I16" s="156">
        <f t="shared" ref="I16:I36" si="1">ROUND(E16*H16,2)</f>
        <v>0</v>
      </c>
      <c r="J16" s="157"/>
      <c r="K16" s="156">
        <f t="shared" ref="K16:K36" si="2">ROUND(E16*J16,2)</f>
        <v>0</v>
      </c>
      <c r="L16" s="156">
        <v>21</v>
      </c>
      <c r="M16" s="156">
        <f t="shared" ref="M16:M36" si="3">G16*(1+L16/100)</f>
        <v>0</v>
      </c>
      <c r="N16" s="155">
        <v>0</v>
      </c>
      <c r="O16" s="155">
        <f t="shared" ref="O16:O36" si="4">ROUND(E16*N16,2)</f>
        <v>0</v>
      </c>
      <c r="P16" s="155">
        <v>0</v>
      </c>
      <c r="Q16" s="155">
        <f t="shared" ref="Q16:Q36" si="5">ROUND(E16*P16,2)</f>
        <v>0</v>
      </c>
      <c r="R16" s="156"/>
      <c r="S16" s="156" t="s">
        <v>141</v>
      </c>
      <c r="T16" s="156" t="s">
        <v>134</v>
      </c>
      <c r="U16" s="156">
        <v>0</v>
      </c>
      <c r="V16" s="156">
        <f t="shared" ref="V16:V36" si="6">ROUND(E16*U16,2)</f>
        <v>0</v>
      </c>
      <c r="W16" s="156"/>
      <c r="X16" s="156" t="s">
        <v>152</v>
      </c>
      <c r="Y16" s="156" t="s">
        <v>136</v>
      </c>
      <c r="Z16" s="145"/>
      <c r="AA16" s="145"/>
      <c r="AB16" s="145"/>
      <c r="AC16" s="145"/>
      <c r="AD16" s="145"/>
      <c r="AE16" s="145"/>
      <c r="AF16" s="145"/>
      <c r="AG16" s="145" t="s">
        <v>153</v>
      </c>
      <c r="AH16" s="145"/>
      <c r="AI16" s="145"/>
      <c r="AJ16" s="145"/>
      <c r="AK16" s="145"/>
      <c r="AL16" s="145"/>
      <c r="AM16" s="145"/>
      <c r="AN16" s="145"/>
      <c r="AO16" s="145"/>
      <c r="AP16" s="145"/>
      <c r="AQ16" s="145"/>
      <c r="AR16" s="145"/>
      <c r="AS16" s="145"/>
      <c r="AT16" s="145"/>
      <c r="AU16" s="145"/>
      <c r="AV16" s="145"/>
      <c r="AW16" s="145"/>
      <c r="AX16" s="145"/>
      <c r="AY16" s="145"/>
      <c r="AZ16" s="145"/>
      <c r="BA16" s="145"/>
      <c r="BB16" s="145"/>
      <c r="BC16" s="145"/>
      <c r="BD16" s="145"/>
      <c r="BE16" s="145"/>
      <c r="BF16" s="145"/>
      <c r="BG16" s="145"/>
      <c r="BH16" s="145"/>
    </row>
    <row r="17" spans="1:60" outlineLevel="1" x14ac:dyDescent="0.2">
      <c r="A17" s="173">
        <v>6</v>
      </c>
      <c r="B17" s="174" t="s">
        <v>154</v>
      </c>
      <c r="C17" s="181" t="s">
        <v>155</v>
      </c>
      <c r="D17" s="175" t="s">
        <v>140</v>
      </c>
      <c r="E17" s="176">
        <v>35</v>
      </c>
      <c r="F17" s="177"/>
      <c r="G17" s="178">
        <f t="shared" si="0"/>
        <v>0</v>
      </c>
      <c r="H17" s="157"/>
      <c r="I17" s="156">
        <f t="shared" si="1"/>
        <v>0</v>
      </c>
      <c r="J17" s="157"/>
      <c r="K17" s="156">
        <f t="shared" si="2"/>
        <v>0</v>
      </c>
      <c r="L17" s="156">
        <v>21</v>
      </c>
      <c r="M17" s="156">
        <f t="shared" si="3"/>
        <v>0</v>
      </c>
      <c r="N17" s="155">
        <v>0</v>
      </c>
      <c r="O17" s="155">
        <f t="shared" si="4"/>
        <v>0</v>
      </c>
      <c r="P17" s="155">
        <v>6.7000000000000002E-3</v>
      </c>
      <c r="Q17" s="155">
        <f t="shared" si="5"/>
        <v>0.23</v>
      </c>
      <c r="R17" s="156"/>
      <c r="S17" s="156" t="s">
        <v>133</v>
      </c>
      <c r="T17" s="156" t="s">
        <v>134</v>
      </c>
      <c r="U17" s="156">
        <v>0.23899999999999999</v>
      </c>
      <c r="V17" s="156">
        <f t="shared" si="6"/>
        <v>8.3699999999999992</v>
      </c>
      <c r="W17" s="156"/>
      <c r="X17" s="156" t="s">
        <v>135</v>
      </c>
      <c r="Y17" s="156" t="s">
        <v>136</v>
      </c>
      <c r="Z17" s="145"/>
      <c r="AA17" s="145"/>
      <c r="AB17" s="145"/>
      <c r="AC17" s="145"/>
      <c r="AD17" s="145"/>
      <c r="AE17" s="145"/>
      <c r="AF17" s="145"/>
      <c r="AG17" s="145" t="s">
        <v>137</v>
      </c>
      <c r="AH17" s="145"/>
      <c r="AI17" s="145"/>
      <c r="AJ17" s="145"/>
      <c r="AK17" s="145"/>
      <c r="AL17" s="145"/>
      <c r="AM17" s="145"/>
      <c r="AN17" s="145"/>
      <c r="AO17" s="145"/>
      <c r="AP17" s="145"/>
      <c r="AQ17" s="145"/>
      <c r="AR17" s="145"/>
      <c r="AS17" s="145"/>
      <c r="AT17" s="145"/>
      <c r="AU17" s="145"/>
      <c r="AV17" s="145"/>
      <c r="AW17" s="145"/>
      <c r="AX17" s="145"/>
      <c r="AY17" s="145"/>
      <c r="AZ17" s="145"/>
      <c r="BA17" s="145"/>
      <c r="BB17" s="145"/>
      <c r="BC17" s="145"/>
      <c r="BD17" s="145"/>
      <c r="BE17" s="145"/>
      <c r="BF17" s="145"/>
      <c r="BG17" s="145"/>
      <c r="BH17" s="145"/>
    </row>
    <row r="18" spans="1:60" outlineLevel="1" x14ac:dyDescent="0.2">
      <c r="A18" s="173">
        <v>7</v>
      </c>
      <c r="B18" s="174" t="s">
        <v>156</v>
      </c>
      <c r="C18" s="181" t="s">
        <v>157</v>
      </c>
      <c r="D18" s="175" t="s">
        <v>158</v>
      </c>
      <c r="E18" s="176">
        <v>2</v>
      </c>
      <c r="F18" s="177"/>
      <c r="G18" s="178">
        <f t="shared" si="0"/>
        <v>0</v>
      </c>
      <c r="H18" s="157"/>
      <c r="I18" s="156">
        <f t="shared" si="1"/>
        <v>0</v>
      </c>
      <c r="J18" s="157"/>
      <c r="K18" s="156">
        <f t="shared" si="2"/>
        <v>0</v>
      </c>
      <c r="L18" s="156">
        <v>21</v>
      </c>
      <c r="M18" s="156">
        <f t="shared" si="3"/>
        <v>0</v>
      </c>
      <c r="N18" s="155">
        <v>0</v>
      </c>
      <c r="O18" s="155">
        <f t="shared" si="4"/>
        <v>0</v>
      </c>
      <c r="P18" s="155">
        <v>0</v>
      </c>
      <c r="Q18" s="155">
        <f t="shared" si="5"/>
        <v>0</v>
      </c>
      <c r="R18" s="156"/>
      <c r="S18" s="156" t="s">
        <v>133</v>
      </c>
      <c r="T18" s="156" t="s">
        <v>134</v>
      </c>
      <c r="U18" s="156">
        <v>0.16500000000000001</v>
      </c>
      <c r="V18" s="156">
        <f t="shared" si="6"/>
        <v>0.33</v>
      </c>
      <c r="W18" s="156"/>
      <c r="X18" s="156" t="s">
        <v>135</v>
      </c>
      <c r="Y18" s="156" t="s">
        <v>136</v>
      </c>
      <c r="Z18" s="145"/>
      <c r="AA18" s="145"/>
      <c r="AB18" s="145"/>
      <c r="AC18" s="145"/>
      <c r="AD18" s="145"/>
      <c r="AE18" s="145"/>
      <c r="AF18" s="145"/>
      <c r="AG18" s="145" t="s">
        <v>137</v>
      </c>
      <c r="AH18" s="145"/>
      <c r="AI18" s="145"/>
      <c r="AJ18" s="145"/>
      <c r="AK18" s="145"/>
      <c r="AL18" s="145"/>
      <c r="AM18" s="145"/>
      <c r="AN18" s="145"/>
      <c r="AO18" s="145"/>
      <c r="AP18" s="145"/>
      <c r="AQ18" s="145"/>
      <c r="AR18" s="145"/>
      <c r="AS18" s="145"/>
      <c r="AT18" s="145"/>
      <c r="AU18" s="145"/>
      <c r="AV18" s="145"/>
      <c r="AW18" s="145"/>
      <c r="AX18" s="145"/>
      <c r="AY18" s="145"/>
      <c r="AZ18" s="145"/>
      <c r="BA18" s="145"/>
      <c r="BB18" s="145"/>
      <c r="BC18" s="145"/>
      <c r="BD18" s="145"/>
      <c r="BE18" s="145"/>
      <c r="BF18" s="145"/>
      <c r="BG18" s="145"/>
      <c r="BH18" s="145"/>
    </row>
    <row r="19" spans="1:60" outlineLevel="1" x14ac:dyDescent="0.2">
      <c r="A19" s="173">
        <v>8</v>
      </c>
      <c r="B19" s="174" t="s">
        <v>159</v>
      </c>
      <c r="C19" s="181" t="s">
        <v>160</v>
      </c>
      <c r="D19" s="175" t="s">
        <v>140</v>
      </c>
      <c r="E19" s="176">
        <v>22</v>
      </c>
      <c r="F19" s="177"/>
      <c r="G19" s="178">
        <f t="shared" si="0"/>
        <v>0</v>
      </c>
      <c r="H19" s="157"/>
      <c r="I19" s="156">
        <f t="shared" si="1"/>
        <v>0</v>
      </c>
      <c r="J19" s="157"/>
      <c r="K19" s="156">
        <f t="shared" si="2"/>
        <v>0</v>
      </c>
      <c r="L19" s="156">
        <v>21</v>
      </c>
      <c r="M19" s="156">
        <f t="shared" si="3"/>
        <v>0</v>
      </c>
      <c r="N19" s="155">
        <v>3.9899999999999996E-3</v>
      </c>
      <c r="O19" s="155">
        <f t="shared" si="4"/>
        <v>0.09</v>
      </c>
      <c r="P19" s="155">
        <v>0</v>
      </c>
      <c r="Q19" s="155">
        <f t="shared" si="5"/>
        <v>0</v>
      </c>
      <c r="R19" s="156"/>
      <c r="S19" s="156" t="s">
        <v>133</v>
      </c>
      <c r="T19" s="156" t="s">
        <v>134</v>
      </c>
      <c r="U19" s="156">
        <v>0.54290000000000005</v>
      </c>
      <c r="V19" s="156">
        <f t="shared" si="6"/>
        <v>11.94</v>
      </c>
      <c r="W19" s="156"/>
      <c r="X19" s="156" t="s">
        <v>135</v>
      </c>
      <c r="Y19" s="156" t="s">
        <v>136</v>
      </c>
      <c r="Z19" s="145"/>
      <c r="AA19" s="145"/>
      <c r="AB19" s="145"/>
      <c r="AC19" s="145"/>
      <c r="AD19" s="145"/>
      <c r="AE19" s="145"/>
      <c r="AF19" s="145"/>
      <c r="AG19" s="145" t="s">
        <v>137</v>
      </c>
      <c r="AH19" s="145"/>
      <c r="AI19" s="145"/>
      <c r="AJ19" s="145"/>
      <c r="AK19" s="145"/>
      <c r="AL19" s="145"/>
      <c r="AM19" s="145"/>
      <c r="AN19" s="145"/>
      <c r="AO19" s="145"/>
      <c r="AP19" s="145"/>
      <c r="AQ19" s="145"/>
      <c r="AR19" s="145"/>
      <c r="AS19" s="145"/>
      <c r="AT19" s="145"/>
      <c r="AU19" s="145"/>
      <c r="AV19" s="145"/>
      <c r="AW19" s="145"/>
      <c r="AX19" s="145"/>
      <c r="AY19" s="145"/>
      <c r="AZ19" s="145"/>
      <c r="BA19" s="145"/>
      <c r="BB19" s="145"/>
      <c r="BC19" s="145"/>
      <c r="BD19" s="145"/>
      <c r="BE19" s="145"/>
      <c r="BF19" s="145"/>
      <c r="BG19" s="145"/>
      <c r="BH19" s="145"/>
    </row>
    <row r="20" spans="1:60" outlineLevel="1" x14ac:dyDescent="0.2">
      <c r="A20" s="173">
        <v>9</v>
      </c>
      <c r="B20" s="174" t="s">
        <v>161</v>
      </c>
      <c r="C20" s="181" t="s">
        <v>162</v>
      </c>
      <c r="D20" s="175" t="s">
        <v>140</v>
      </c>
      <c r="E20" s="176">
        <v>12</v>
      </c>
      <c r="F20" s="177"/>
      <c r="G20" s="178">
        <f t="shared" si="0"/>
        <v>0</v>
      </c>
      <c r="H20" s="157"/>
      <c r="I20" s="156">
        <f t="shared" si="1"/>
        <v>0</v>
      </c>
      <c r="J20" s="157"/>
      <c r="K20" s="156">
        <f t="shared" si="2"/>
        <v>0</v>
      </c>
      <c r="L20" s="156">
        <v>21</v>
      </c>
      <c r="M20" s="156">
        <f t="shared" si="3"/>
        <v>0</v>
      </c>
      <c r="N20" s="155">
        <v>5.1799999999999997E-3</v>
      </c>
      <c r="O20" s="155">
        <f t="shared" si="4"/>
        <v>0.06</v>
      </c>
      <c r="P20" s="155">
        <v>0</v>
      </c>
      <c r="Q20" s="155">
        <f t="shared" si="5"/>
        <v>0</v>
      </c>
      <c r="R20" s="156"/>
      <c r="S20" s="156" t="s">
        <v>141</v>
      </c>
      <c r="T20" s="156" t="s">
        <v>134</v>
      </c>
      <c r="U20" s="156">
        <v>0.63</v>
      </c>
      <c r="V20" s="156">
        <f t="shared" si="6"/>
        <v>7.56</v>
      </c>
      <c r="W20" s="156"/>
      <c r="X20" s="156" t="s">
        <v>135</v>
      </c>
      <c r="Y20" s="156" t="s">
        <v>136</v>
      </c>
      <c r="Z20" s="145"/>
      <c r="AA20" s="145"/>
      <c r="AB20" s="145"/>
      <c r="AC20" s="145"/>
      <c r="AD20" s="145"/>
      <c r="AE20" s="145"/>
      <c r="AF20" s="145"/>
      <c r="AG20" s="145" t="s">
        <v>137</v>
      </c>
      <c r="AH20" s="145"/>
      <c r="AI20" s="145"/>
      <c r="AJ20" s="145"/>
      <c r="AK20" s="145"/>
      <c r="AL20" s="145"/>
      <c r="AM20" s="145"/>
      <c r="AN20" s="145"/>
      <c r="AO20" s="145"/>
      <c r="AP20" s="145"/>
      <c r="AQ20" s="145"/>
      <c r="AR20" s="145"/>
      <c r="AS20" s="145"/>
      <c r="AT20" s="145"/>
      <c r="AU20" s="145"/>
      <c r="AV20" s="145"/>
      <c r="AW20" s="145"/>
      <c r="AX20" s="145"/>
      <c r="AY20" s="145"/>
      <c r="AZ20" s="145"/>
      <c r="BA20" s="145"/>
      <c r="BB20" s="145"/>
      <c r="BC20" s="145"/>
      <c r="BD20" s="145"/>
      <c r="BE20" s="145"/>
      <c r="BF20" s="145"/>
      <c r="BG20" s="145"/>
      <c r="BH20" s="145"/>
    </row>
    <row r="21" spans="1:60" outlineLevel="1" x14ac:dyDescent="0.2">
      <c r="A21" s="173">
        <v>10</v>
      </c>
      <c r="B21" s="174" t="s">
        <v>163</v>
      </c>
      <c r="C21" s="181" t="s">
        <v>164</v>
      </c>
      <c r="D21" s="175" t="s">
        <v>140</v>
      </c>
      <c r="E21" s="176">
        <v>28</v>
      </c>
      <c r="F21" s="177"/>
      <c r="G21" s="178">
        <f t="shared" si="0"/>
        <v>0</v>
      </c>
      <c r="H21" s="157"/>
      <c r="I21" s="156">
        <f t="shared" si="1"/>
        <v>0</v>
      </c>
      <c r="J21" s="157"/>
      <c r="K21" s="156">
        <f t="shared" si="2"/>
        <v>0</v>
      </c>
      <c r="L21" s="156">
        <v>21</v>
      </c>
      <c r="M21" s="156">
        <f t="shared" si="3"/>
        <v>0</v>
      </c>
      <c r="N21" s="155">
        <v>7.2999999999999996E-4</v>
      </c>
      <c r="O21" s="155">
        <f t="shared" si="4"/>
        <v>0.02</v>
      </c>
      <c r="P21" s="155">
        <v>0</v>
      </c>
      <c r="Q21" s="155">
        <f t="shared" si="5"/>
        <v>0</v>
      </c>
      <c r="R21" s="156"/>
      <c r="S21" s="156" t="s">
        <v>141</v>
      </c>
      <c r="T21" s="156" t="s">
        <v>134</v>
      </c>
      <c r="U21" s="156">
        <v>0.33</v>
      </c>
      <c r="V21" s="156">
        <f t="shared" si="6"/>
        <v>9.24</v>
      </c>
      <c r="W21" s="156"/>
      <c r="X21" s="156" t="s">
        <v>135</v>
      </c>
      <c r="Y21" s="156" t="s">
        <v>136</v>
      </c>
      <c r="Z21" s="145"/>
      <c r="AA21" s="145"/>
      <c r="AB21" s="145"/>
      <c r="AC21" s="145"/>
      <c r="AD21" s="145"/>
      <c r="AE21" s="145"/>
      <c r="AF21" s="145"/>
      <c r="AG21" s="145" t="s">
        <v>137</v>
      </c>
      <c r="AH21" s="145"/>
      <c r="AI21" s="145"/>
      <c r="AJ21" s="145"/>
      <c r="AK21" s="145"/>
      <c r="AL21" s="145"/>
      <c r="AM21" s="145"/>
      <c r="AN21" s="145"/>
      <c r="AO21" s="145"/>
      <c r="AP21" s="145"/>
      <c r="AQ21" s="145"/>
      <c r="AR21" s="145"/>
      <c r="AS21" s="145"/>
      <c r="AT21" s="145"/>
      <c r="AU21" s="145"/>
      <c r="AV21" s="145"/>
      <c r="AW21" s="145"/>
      <c r="AX21" s="145"/>
      <c r="AY21" s="145"/>
      <c r="AZ21" s="145"/>
      <c r="BA21" s="145"/>
      <c r="BB21" s="145"/>
      <c r="BC21" s="145"/>
      <c r="BD21" s="145"/>
      <c r="BE21" s="145"/>
      <c r="BF21" s="145"/>
      <c r="BG21" s="145"/>
      <c r="BH21" s="145"/>
    </row>
    <row r="22" spans="1:60" outlineLevel="1" x14ac:dyDescent="0.2">
      <c r="A22" s="173">
        <v>11</v>
      </c>
      <c r="B22" s="174" t="s">
        <v>165</v>
      </c>
      <c r="C22" s="181" t="s">
        <v>166</v>
      </c>
      <c r="D22" s="175" t="s">
        <v>140</v>
      </c>
      <c r="E22" s="176">
        <v>31</v>
      </c>
      <c r="F22" s="177"/>
      <c r="G22" s="178">
        <f t="shared" si="0"/>
        <v>0</v>
      </c>
      <c r="H22" s="157"/>
      <c r="I22" s="156">
        <f t="shared" si="1"/>
        <v>0</v>
      </c>
      <c r="J22" s="157"/>
      <c r="K22" s="156">
        <f t="shared" si="2"/>
        <v>0</v>
      </c>
      <c r="L22" s="156">
        <v>21</v>
      </c>
      <c r="M22" s="156">
        <f t="shared" si="3"/>
        <v>0</v>
      </c>
      <c r="N22" s="155">
        <v>1.3799999999999999E-3</v>
      </c>
      <c r="O22" s="155">
        <f t="shared" si="4"/>
        <v>0.04</v>
      </c>
      <c r="P22" s="155">
        <v>0</v>
      </c>
      <c r="Q22" s="155">
        <f t="shared" si="5"/>
        <v>0</v>
      </c>
      <c r="R22" s="156"/>
      <c r="S22" s="156" t="s">
        <v>141</v>
      </c>
      <c r="T22" s="156" t="s">
        <v>134</v>
      </c>
      <c r="U22" s="156">
        <v>0.48</v>
      </c>
      <c r="V22" s="156">
        <f t="shared" si="6"/>
        <v>14.88</v>
      </c>
      <c r="W22" s="156"/>
      <c r="X22" s="156" t="s">
        <v>135</v>
      </c>
      <c r="Y22" s="156" t="s">
        <v>136</v>
      </c>
      <c r="Z22" s="145"/>
      <c r="AA22" s="145"/>
      <c r="AB22" s="145"/>
      <c r="AC22" s="145"/>
      <c r="AD22" s="145"/>
      <c r="AE22" s="145"/>
      <c r="AF22" s="145"/>
      <c r="AG22" s="145" t="s">
        <v>137</v>
      </c>
      <c r="AH22" s="145"/>
      <c r="AI22" s="145"/>
      <c r="AJ22" s="145"/>
      <c r="AK22" s="145"/>
      <c r="AL22" s="145"/>
      <c r="AM22" s="145"/>
      <c r="AN22" s="145"/>
      <c r="AO22" s="145"/>
      <c r="AP22" s="145"/>
      <c r="AQ22" s="145"/>
      <c r="AR22" s="145"/>
      <c r="AS22" s="145"/>
      <c r="AT22" s="145"/>
      <c r="AU22" s="145"/>
      <c r="AV22" s="145"/>
      <c r="AW22" s="145"/>
      <c r="AX22" s="145"/>
      <c r="AY22" s="145"/>
      <c r="AZ22" s="145"/>
      <c r="BA22" s="145"/>
      <c r="BB22" s="145"/>
      <c r="BC22" s="145"/>
      <c r="BD22" s="145"/>
      <c r="BE22" s="145"/>
      <c r="BF22" s="145"/>
      <c r="BG22" s="145"/>
      <c r="BH22" s="145"/>
    </row>
    <row r="23" spans="1:60" outlineLevel="1" x14ac:dyDescent="0.2">
      <c r="A23" s="173">
        <v>12</v>
      </c>
      <c r="B23" s="174" t="s">
        <v>167</v>
      </c>
      <c r="C23" s="181" t="s">
        <v>168</v>
      </c>
      <c r="D23" s="175" t="s">
        <v>140</v>
      </c>
      <c r="E23" s="176">
        <v>31</v>
      </c>
      <c r="F23" s="177"/>
      <c r="G23" s="178">
        <f t="shared" si="0"/>
        <v>0</v>
      </c>
      <c r="H23" s="157"/>
      <c r="I23" s="156">
        <f t="shared" si="1"/>
        <v>0</v>
      </c>
      <c r="J23" s="157"/>
      <c r="K23" s="156">
        <f t="shared" si="2"/>
        <v>0</v>
      </c>
      <c r="L23" s="156">
        <v>21</v>
      </c>
      <c r="M23" s="156">
        <f t="shared" si="3"/>
        <v>0</v>
      </c>
      <c r="N23" s="155">
        <v>5.7499999999999999E-3</v>
      </c>
      <c r="O23" s="155">
        <f t="shared" si="4"/>
        <v>0.18</v>
      </c>
      <c r="P23" s="155">
        <v>0</v>
      </c>
      <c r="Q23" s="155">
        <f t="shared" si="5"/>
        <v>0</v>
      </c>
      <c r="R23" s="156"/>
      <c r="S23" s="156" t="s">
        <v>133</v>
      </c>
      <c r="T23" s="156" t="s">
        <v>134</v>
      </c>
      <c r="U23" s="156">
        <v>0.75470000000000004</v>
      </c>
      <c r="V23" s="156">
        <f t="shared" si="6"/>
        <v>23.4</v>
      </c>
      <c r="W23" s="156"/>
      <c r="X23" s="156" t="s">
        <v>135</v>
      </c>
      <c r="Y23" s="156" t="s">
        <v>136</v>
      </c>
      <c r="Z23" s="145"/>
      <c r="AA23" s="145"/>
      <c r="AB23" s="145"/>
      <c r="AC23" s="145"/>
      <c r="AD23" s="145"/>
      <c r="AE23" s="145"/>
      <c r="AF23" s="145"/>
      <c r="AG23" s="145" t="s">
        <v>148</v>
      </c>
      <c r="AH23" s="145"/>
      <c r="AI23" s="145"/>
      <c r="AJ23" s="145"/>
      <c r="AK23" s="145"/>
      <c r="AL23" s="145"/>
      <c r="AM23" s="145"/>
      <c r="AN23" s="145"/>
      <c r="AO23" s="145"/>
      <c r="AP23" s="145"/>
      <c r="AQ23" s="145"/>
      <c r="AR23" s="145"/>
      <c r="AS23" s="145"/>
      <c r="AT23" s="145"/>
      <c r="AU23" s="145"/>
      <c r="AV23" s="145"/>
      <c r="AW23" s="145"/>
      <c r="AX23" s="145"/>
      <c r="AY23" s="145"/>
      <c r="AZ23" s="145"/>
      <c r="BA23" s="145"/>
      <c r="BB23" s="145"/>
      <c r="BC23" s="145"/>
      <c r="BD23" s="145"/>
      <c r="BE23" s="145"/>
      <c r="BF23" s="145"/>
      <c r="BG23" s="145"/>
      <c r="BH23" s="145"/>
    </row>
    <row r="24" spans="1:60" ht="22.5" outlineLevel="1" x14ac:dyDescent="0.2">
      <c r="A24" s="173">
        <v>13</v>
      </c>
      <c r="B24" s="174" t="s">
        <v>169</v>
      </c>
      <c r="C24" s="181" t="s">
        <v>170</v>
      </c>
      <c r="D24" s="175" t="s">
        <v>158</v>
      </c>
      <c r="E24" s="176">
        <v>3</v>
      </c>
      <c r="F24" s="177"/>
      <c r="G24" s="178">
        <f t="shared" si="0"/>
        <v>0</v>
      </c>
      <c r="H24" s="157"/>
      <c r="I24" s="156">
        <f t="shared" si="1"/>
        <v>0</v>
      </c>
      <c r="J24" s="157"/>
      <c r="K24" s="156">
        <f t="shared" si="2"/>
        <v>0</v>
      </c>
      <c r="L24" s="156">
        <v>21</v>
      </c>
      <c r="M24" s="156">
        <f t="shared" si="3"/>
        <v>0</v>
      </c>
      <c r="N24" s="155">
        <v>3.2000000000000003E-4</v>
      </c>
      <c r="O24" s="155">
        <f t="shared" si="4"/>
        <v>0</v>
      </c>
      <c r="P24" s="155">
        <v>0</v>
      </c>
      <c r="Q24" s="155">
        <f t="shared" si="5"/>
        <v>0</v>
      </c>
      <c r="R24" s="156"/>
      <c r="S24" s="156" t="s">
        <v>141</v>
      </c>
      <c r="T24" s="156" t="s">
        <v>134</v>
      </c>
      <c r="U24" s="156">
        <v>0.22700000000000001</v>
      </c>
      <c r="V24" s="156">
        <f t="shared" si="6"/>
        <v>0.68</v>
      </c>
      <c r="W24" s="156"/>
      <c r="X24" s="156" t="s">
        <v>135</v>
      </c>
      <c r="Y24" s="156" t="s">
        <v>136</v>
      </c>
      <c r="Z24" s="145"/>
      <c r="AA24" s="145"/>
      <c r="AB24" s="145"/>
      <c r="AC24" s="145"/>
      <c r="AD24" s="145"/>
      <c r="AE24" s="145"/>
      <c r="AF24" s="145"/>
      <c r="AG24" s="145" t="s">
        <v>137</v>
      </c>
      <c r="AH24" s="145"/>
      <c r="AI24" s="145"/>
      <c r="AJ24" s="145"/>
      <c r="AK24" s="145"/>
      <c r="AL24" s="145"/>
      <c r="AM24" s="145"/>
      <c r="AN24" s="145"/>
      <c r="AO24" s="145"/>
      <c r="AP24" s="145"/>
      <c r="AQ24" s="145"/>
      <c r="AR24" s="145"/>
      <c r="AS24" s="145"/>
      <c r="AT24" s="145"/>
      <c r="AU24" s="145"/>
      <c r="AV24" s="145"/>
      <c r="AW24" s="145"/>
      <c r="AX24" s="145"/>
      <c r="AY24" s="145"/>
      <c r="AZ24" s="145"/>
      <c r="BA24" s="145"/>
      <c r="BB24" s="145"/>
      <c r="BC24" s="145"/>
      <c r="BD24" s="145"/>
      <c r="BE24" s="145"/>
      <c r="BF24" s="145"/>
      <c r="BG24" s="145"/>
      <c r="BH24" s="145"/>
    </row>
    <row r="25" spans="1:60" ht="22.5" outlineLevel="1" x14ac:dyDescent="0.2">
      <c r="A25" s="173">
        <v>14</v>
      </c>
      <c r="B25" s="174" t="s">
        <v>171</v>
      </c>
      <c r="C25" s="181" t="s">
        <v>172</v>
      </c>
      <c r="D25" s="175" t="s">
        <v>158</v>
      </c>
      <c r="E25" s="176">
        <v>3</v>
      </c>
      <c r="F25" s="177"/>
      <c r="G25" s="178">
        <f t="shared" si="0"/>
        <v>0</v>
      </c>
      <c r="H25" s="157"/>
      <c r="I25" s="156">
        <f t="shared" si="1"/>
        <v>0</v>
      </c>
      <c r="J25" s="157"/>
      <c r="K25" s="156">
        <f t="shared" si="2"/>
        <v>0</v>
      </c>
      <c r="L25" s="156">
        <v>21</v>
      </c>
      <c r="M25" s="156">
        <f t="shared" si="3"/>
        <v>0</v>
      </c>
      <c r="N25" s="155">
        <v>7.6999999999999996E-4</v>
      </c>
      <c r="O25" s="155">
        <f t="shared" si="4"/>
        <v>0</v>
      </c>
      <c r="P25" s="155">
        <v>0</v>
      </c>
      <c r="Q25" s="155">
        <f t="shared" si="5"/>
        <v>0</v>
      </c>
      <c r="R25" s="156"/>
      <c r="S25" s="156" t="s">
        <v>141</v>
      </c>
      <c r="T25" s="156" t="s">
        <v>134</v>
      </c>
      <c r="U25" s="156">
        <v>0.35099999999999998</v>
      </c>
      <c r="V25" s="156">
        <f t="shared" si="6"/>
        <v>1.05</v>
      </c>
      <c r="W25" s="156"/>
      <c r="X25" s="156" t="s">
        <v>135</v>
      </c>
      <c r="Y25" s="156" t="s">
        <v>136</v>
      </c>
      <c r="Z25" s="145"/>
      <c r="AA25" s="145"/>
      <c r="AB25" s="145"/>
      <c r="AC25" s="145"/>
      <c r="AD25" s="145"/>
      <c r="AE25" s="145"/>
      <c r="AF25" s="145"/>
      <c r="AG25" s="145" t="s">
        <v>137</v>
      </c>
      <c r="AH25" s="145"/>
      <c r="AI25" s="145"/>
      <c r="AJ25" s="145"/>
      <c r="AK25" s="145"/>
      <c r="AL25" s="145"/>
      <c r="AM25" s="145"/>
      <c r="AN25" s="145"/>
      <c r="AO25" s="145"/>
      <c r="AP25" s="145"/>
      <c r="AQ25" s="145"/>
      <c r="AR25" s="145"/>
      <c r="AS25" s="145"/>
      <c r="AT25" s="145"/>
      <c r="AU25" s="145"/>
      <c r="AV25" s="145"/>
      <c r="AW25" s="145"/>
      <c r="AX25" s="145"/>
      <c r="AY25" s="145"/>
      <c r="AZ25" s="145"/>
      <c r="BA25" s="145"/>
      <c r="BB25" s="145"/>
      <c r="BC25" s="145"/>
      <c r="BD25" s="145"/>
      <c r="BE25" s="145"/>
      <c r="BF25" s="145"/>
      <c r="BG25" s="145"/>
      <c r="BH25" s="145"/>
    </row>
    <row r="26" spans="1:60" ht="22.5" outlineLevel="1" x14ac:dyDescent="0.2">
      <c r="A26" s="173">
        <v>15</v>
      </c>
      <c r="B26" s="174" t="s">
        <v>173</v>
      </c>
      <c r="C26" s="181" t="s">
        <v>174</v>
      </c>
      <c r="D26" s="175" t="s">
        <v>158</v>
      </c>
      <c r="E26" s="176">
        <v>3</v>
      </c>
      <c r="F26" s="177"/>
      <c r="G26" s="178">
        <f t="shared" si="0"/>
        <v>0</v>
      </c>
      <c r="H26" s="157"/>
      <c r="I26" s="156">
        <f t="shared" si="1"/>
        <v>0</v>
      </c>
      <c r="J26" s="157"/>
      <c r="K26" s="156">
        <f t="shared" si="2"/>
        <v>0</v>
      </c>
      <c r="L26" s="156">
        <v>21</v>
      </c>
      <c r="M26" s="156">
        <f t="shared" si="3"/>
        <v>0</v>
      </c>
      <c r="N26" s="155">
        <v>1.24E-3</v>
      </c>
      <c r="O26" s="155">
        <f t="shared" si="4"/>
        <v>0</v>
      </c>
      <c r="P26" s="155">
        <v>0</v>
      </c>
      <c r="Q26" s="155">
        <f t="shared" si="5"/>
        <v>0</v>
      </c>
      <c r="R26" s="156"/>
      <c r="S26" s="156" t="s">
        <v>141</v>
      </c>
      <c r="T26" s="156" t="s">
        <v>134</v>
      </c>
      <c r="U26" s="156">
        <v>0.42399999999999999</v>
      </c>
      <c r="V26" s="156">
        <f t="shared" si="6"/>
        <v>1.27</v>
      </c>
      <c r="W26" s="156"/>
      <c r="X26" s="156" t="s">
        <v>135</v>
      </c>
      <c r="Y26" s="156" t="s">
        <v>136</v>
      </c>
      <c r="Z26" s="145"/>
      <c r="AA26" s="145"/>
      <c r="AB26" s="145"/>
      <c r="AC26" s="145"/>
      <c r="AD26" s="145"/>
      <c r="AE26" s="145"/>
      <c r="AF26" s="145"/>
      <c r="AG26" s="145" t="s">
        <v>137</v>
      </c>
      <c r="AH26" s="145"/>
      <c r="AI26" s="145"/>
      <c r="AJ26" s="145"/>
      <c r="AK26" s="145"/>
      <c r="AL26" s="145"/>
      <c r="AM26" s="145"/>
      <c r="AN26" s="145"/>
      <c r="AO26" s="145"/>
      <c r="AP26" s="145"/>
      <c r="AQ26" s="145"/>
      <c r="AR26" s="145"/>
      <c r="AS26" s="145"/>
      <c r="AT26" s="145"/>
      <c r="AU26" s="145"/>
      <c r="AV26" s="145"/>
      <c r="AW26" s="145"/>
      <c r="AX26" s="145"/>
      <c r="AY26" s="145"/>
      <c r="AZ26" s="145"/>
      <c r="BA26" s="145"/>
      <c r="BB26" s="145"/>
      <c r="BC26" s="145"/>
      <c r="BD26" s="145"/>
      <c r="BE26" s="145"/>
      <c r="BF26" s="145"/>
      <c r="BG26" s="145"/>
      <c r="BH26" s="145"/>
    </row>
    <row r="27" spans="1:60" outlineLevel="1" x14ac:dyDescent="0.2">
      <c r="A27" s="173">
        <v>16</v>
      </c>
      <c r="B27" s="174" t="s">
        <v>175</v>
      </c>
      <c r="C27" s="181" t="s">
        <v>176</v>
      </c>
      <c r="D27" s="175" t="s">
        <v>140</v>
      </c>
      <c r="E27" s="176">
        <v>30</v>
      </c>
      <c r="F27" s="177"/>
      <c r="G27" s="178">
        <f t="shared" si="0"/>
        <v>0</v>
      </c>
      <c r="H27" s="157"/>
      <c r="I27" s="156">
        <f t="shared" si="1"/>
        <v>0</v>
      </c>
      <c r="J27" s="157"/>
      <c r="K27" s="156">
        <f t="shared" si="2"/>
        <v>0</v>
      </c>
      <c r="L27" s="156">
        <v>21</v>
      </c>
      <c r="M27" s="156">
        <f t="shared" si="3"/>
        <v>0</v>
      </c>
      <c r="N27" s="155">
        <v>0</v>
      </c>
      <c r="O27" s="155">
        <f t="shared" si="4"/>
        <v>0</v>
      </c>
      <c r="P27" s="155">
        <v>0</v>
      </c>
      <c r="Q27" s="155">
        <f t="shared" si="5"/>
        <v>0</v>
      </c>
      <c r="R27" s="156"/>
      <c r="S27" s="156" t="s">
        <v>141</v>
      </c>
      <c r="T27" s="156" t="s">
        <v>134</v>
      </c>
      <c r="U27" s="156">
        <v>2.9000000000000001E-2</v>
      </c>
      <c r="V27" s="156">
        <f t="shared" si="6"/>
        <v>0.87</v>
      </c>
      <c r="W27" s="156"/>
      <c r="X27" s="156" t="s">
        <v>135</v>
      </c>
      <c r="Y27" s="156" t="s">
        <v>136</v>
      </c>
      <c r="Z27" s="145"/>
      <c r="AA27" s="145"/>
      <c r="AB27" s="145"/>
      <c r="AC27" s="145"/>
      <c r="AD27" s="145"/>
      <c r="AE27" s="145"/>
      <c r="AF27" s="145"/>
      <c r="AG27" s="145" t="s">
        <v>137</v>
      </c>
      <c r="AH27" s="145"/>
      <c r="AI27" s="145"/>
      <c r="AJ27" s="145"/>
      <c r="AK27" s="145"/>
      <c r="AL27" s="145"/>
      <c r="AM27" s="145"/>
      <c r="AN27" s="145"/>
      <c r="AO27" s="145"/>
      <c r="AP27" s="145"/>
      <c r="AQ27" s="145"/>
      <c r="AR27" s="145"/>
      <c r="AS27" s="145"/>
      <c r="AT27" s="145"/>
      <c r="AU27" s="145"/>
      <c r="AV27" s="145"/>
      <c r="AW27" s="145"/>
      <c r="AX27" s="145"/>
      <c r="AY27" s="145"/>
      <c r="AZ27" s="145"/>
      <c r="BA27" s="145"/>
      <c r="BB27" s="145"/>
      <c r="BC27" s="145"/>
      <c r="BD27" s="145"/>
      <c r="BE27" s="145"/>
      <c r="BF27" s="145"/>
      <c r="BG27" s="145"/>
      <c r="BH27" s="145"/>
    </row>
    <row r="28" spans="1:60" outlineLevel="1" x14ac:dyDescent="0.2">
      <c r="A28" s="173">
        <v>17</v>
      </c>
      <c r="B28" s="174" t="s">
        <v>177</v>
      </c>
      <c r="C28" s="181" t="s">
        <v>178</v>
      </c>
      <c r="D28" s="175" t="s">
        <v>140</v>
      </c>
      <c r="E28" s="176">
        <v>84</v>
      </c>
      <c r="F28" s="177"/>
      <c r="G28" s="178">
        <f t="shared" si="0"/>
        <v>0</v>
      </c>
      <c r="H28" s="157"/>
      <c r="I28" s="156">
        <f t="shared" si="1"/>
        <v>0</v>
      </c>
      <c r="J28" s="157"/>
      <c r="K28" s="156">
        <f t="shared" si="2"/>
        <v>0</v>
      </c>
      <c r="L28" s="156">
        <v>21</v>
      </c>
      <c r="M28" s="156">
        <f t="shared" si="3"/>
        <v>0</v>
      </c>
      <c r="N28" s="155">
        <v>0</v>
      </c>
      <c r="O28" s="155">
        <f t="shared" si="4"/>
        <v>0</v>
      </c>
      <c r="P28" s="155">
        <v>0</v>
      </c>
      <c r="Q28" s="155">
        <f t="shared" si="5"/>
        <v>0</v>
      </c>
      <c r="R28" s="156"/>
      <c r="S28" s="156" t="s">
        <v>141</v>
      </c>
      <c r="T28" s="156" t="s">
        <v>134</v>
      </c>
      <c r="U28" s="156">
        <v>3.1E-2</v>
      </c>
      <c r="V28" s="156">
        <f t="shared" si="6"/>
        <v>2.6</v>
      </c>
      <c r="W28" s="156"/>
      <c r="X28" s="156" t="s">
        <v>135</v>
      </c>
      <c r="Y28" s="156" t="s">
        <v>136</v>
      </c>
      <c r="Z28" s="145"/>
      <c r="AA28" s="145"/>
      <c r="AB28" s="145"/>
      <c r="AC28" s="145"/>
      <c r="AD28" s="145"/>
      <c r="AE28" s="145"/>
      <c r="AF28" s="145"/>
      <c r="AG28" s="145" t="s">
        <v>137</v>
      </c>
      <c r="AH28" s="145"/>
      <c r="AI28" s="145"/>
      <c r="AJ28" s="145"/>
      <c r="AK28" s="145"/>
      <c r="AL28" s="145"/>
      <c r="AM28" s="145"/>
      <c r="AN28" s="145"/>
      <c r="AO28" s="145"/>
      <c r="AP28" s="145"/>
      <c r="AQ28" s="145"/>
      <c r="AR28" s="145"/>
      <c r="AS28" s="145"/>
      <c r="AT28" s="145"/>
      <c r="AU28" s="145"/>
      <c r="AV28" s="145"/>
      <c r="AW28" s="145"/>
      <c r="AX28" s="145"/>
      <c r="AY28" s="145"/>
      <c r="AZ28" s="145"/>
      <c r="BA28" s="145"/>
      <c r="BB28" s="145"/>
      <c r="BC28" s="145"/>
      <c r="BD28" s="145"/>
      <c r="BE28" s="145"/>
      <c r="BF28" s="145"/>
      <c r="BG28" s="145"/>
      <c r="BH28" s="145"/>
    </row>
    <row r="29" spans="1:60" ht="22.5" outlineLevel="1" x14ac:dyDescent="0.2">
      <c r="A29" s="173">
        <v>18</v>
      </c>
      <c r="B29" s="174" t="s">
        <v>179</v>
      </c>
      <c r="C29" s="181" t="s">
        <v>180</v>
      </c>
      <c r="D29" s="175" t="s">
        <v>140</v>
      </c>
      <c r="E29" s="176">
        <v>114</v>
      </c>
      <c r="F29" s="177"/>
      <c r="G29" s="178">
        <f t="shared" si="0"/>
        <v>0</v>
      </c>
      <c r="H29" s="157"/>
      <c r="I29" s="156">
        <f t="shared" si="1"/>
        <v>0</v>
      </c>
      <c r="J29" s="157"/>
      <c r="K29" s="156">
        <f t="shared" si="2"/>
        <v>0</v>
      </c>
      <c r="L29" s="156">
        <v>21</v>
      </c>
      <c r="M29" s="156">
        <f t="shared" si="3"/>
        <v>0</v>
      </c>
      <c r="N29" s="155">
        <v>1.0000000000000001E-5</v>
      </c>
      <c r="O29" s="155">
        <f t="shared" si="4"/>
        <v>0</v>
      </c>
      <c r="P29" s="155">
        <v>0</v>
      </c>
      <c r="Q29" s="155">
        <f t="shared" si="5"/>
        <v>0</v>
      </c>
      <c r="R29" s="156"/>
      <c r="S29" s="156" t="s">
        <v>133</v>
      </c>
      <c r="T29" s="156" t="s">
        <v>134</v>
      </c>
      <c r="U29" s="156">
        <v>6.2E-2</v>
      </c>
      <c r="V29" s="156">
        <f t="shared" si="6"/>
        <v>7.07</v>
      </c>
      <c r="W29" s="156"/>
      <c r="X29" s="156" t="s">
        <v>135</v>
      </c>
      <c r="Y29" s="156" t="s">
        <v>136</v>
      </c>
      <c r="Z29" s="145"/>
      <c r="AA29" s="145"/>
      <c r="AB29" s="145"/>
      <c r="AC29" s="145"/>
      <c r="AD29" s="145"/>
      <c r="AE29" s="145"/>
      <c r="AF29" s="145"/>
      <c r="AG29" s="145" t="s">
        <v>137</v>
      </c>
      <c r="AH29" s="145"/>
      <c r="AI29" s="145"/>
      <c r="AJ29" s="145"/>
      <c r="AK29" s="145"/>
      <c r="AL29" s="145"/>
      <c r="AM29" s="145"/>
      <c r="AN29" s="145"/>
      <c r="AO29" s="145"/>
      <c r="AP29" s="145"/>
      <c r="AQ29" s="145"/>
      <c r="AR29" s="145"/>
      <c r="AS29" s="145"/>
      <c r="AT29" s="145"/>
      <c r="AU29" s="145"/>
      <c r="AV29" s="145"/>
      <c r="AW29" s="145"/>
      <c r="AX29" s="145"/>
      <c r="AY29" s="145"/>
      <c r="AZ29" s="145"/>
      <c r="BA29" s="145"/>
      <c r="BB29" s="145"/>
      <c r="BC29" s="145"/>
      <c r="BD29" s="145"/>
      <c r="BE29" s="145"/>
      <c r="BF29" s="145"/>
      <c r="BG29" s="145"/>
      <c r="BH29" s="145"/>
    </row>
    <row r="30" spans="1:60" outlineLevel="1" x14ac:dyDescent="0.2">
      <c r="A30" s="173">
        <v>19</v>
      </c>
      <c r="B30" s="174" t="s">
        <v>181</v>
      </c>
      <c r="C30" s="181" t="s">
        <v>182</v>
      </c>
      <c r="D30" s="175" t="s">
        <v>158</v>
      </c>
      <c r="E30" s="176">
        <v>12</v>
      </c>
      <c r="F30" s="177"/>
      <c r="G30" s="178">
        <f t="shared" si="0"/>
        <v>0</v>
      </c>
      <c r="H30" s="157"/>
      <c r="I30" s="156">
        <f t="shared" si="1"/>
        <v>0</v>
      </c>
      <c r="J30" s="157"/>
      <c r="K30" s="156">
        <f t="shared" si="2"/>
        <v>0</v>
      </c>
      <c r="L30" s="156">
        <v>21</v>
      </c>
      <c r="M30" s="156">
        <f t="shared" si="3"/>
        <v>0</v>
      </c>
      <c r="N30" s="155">
        <v>0</v>
      </c>
      <c r="O30" s="155">
        <f t="shared" si="4"/>
        <v>0</v>
      </c>
      <c r="P30" s="155">
        <v>0</v>
      </c>
      <c r="Q30" s="155">
        <f t="shared" si="5"/>
        <v>0</v>
      </c>
      <c r="R30" s="156"/>
      <c r="S30" s="156" t="s">
        <v>141</v>
      </c>
      <c r="T30" s="156" t="s">
        <v>134</v>
      </c>
      <c r="U30" s="156">
        <v>0.05</v>
      </c>
      <c r="V30" s="156">
        <f t="shared" si="6"/>
        <v>0.6</v>
      </c>
      <c r="W30" s="156"/>
      <c r="X30" s="156" t="s">
        <v>135</v>
      </c>
      <c r="Y30" s="156" t="s">
        <v>136</v>
      </c>
      <c r="Z30" s="145"/>
      <c r="AA30" s="145"/>
      <c r="AB30" s="145"/>
      <c r="AC30" s="145"/>
      <c r="AD30" s="145"/>
      <c r="AE30" s="145"/>
      <c r="AF30" s="145"/>
      <c r="AG30" s="145" t="s">
        <v>137</v>
      </c>
      <c r="AH30" s="145"/>
      <c r="AI30" s="145"/>
      <c r="AJ30" s="145"/>
      <c r="AK30" s="145"/>
      <c r="AL30" s="145"/>
      <c r="AM30" s="145"/>
      <c r="AN30" s="145"/>
      <c r="AO30" s="145"/>
      <c r="AP30" s="145"/>
      <c r="AQ30" s="145"/>
      <c r="AR30" s="145"/>
      <c r="AS30" s="145"/>
      <c r="AT30" s="145"/>
      <c r="AU30" s="145"/>
      <c r="AV30" s="145"/>
      <c r="AW30" s="145"/>
      <c r="AX30" s="145"/>
      <c r="AY30" s="145"/>
      <c r="AZ30" s="145"/>
      <c r="BA30" s="145"/>
      <c r="BB30" s="145"/>
      <c r="BC30" s="145"/>
      <c r="BD30" s="145"/>
      <c r="BE30" s="145"/>
      <c r="BF30" s="145"/>
      <c r="BG30" s="145"/>
      <c r="BH30" s="145"/>
    </row>
    <row r="31" spans="1:60" ht="22.5" outlineLevel="1" x14ac:dyDescent="0.2">
      <c r="A31" s="173">
        <v>20</v>
      </c>
      <c r="B31" s="174" t="s">
        <v>183</v>
      </c>
      <c r="C31" s="181" t="s">
        <v>184</v>
      </c>
      <c r="D31" s="175" t="s">
        <v>140</v>
      </c>
      <c r="E31" s="176">
        <v>62</v>
      </c>
      <c r="F31" s="177"/>
      <c r="G31" s="178">
        <f t="shared" si="0"/>
        <v>0</v>
      </c>
      <c r="H31" s="157"/>
      <c r="I31" s="156">
        <f t="shared" si="1"/>
        <v>0</v>
      </c>
      <c r="J31" s="157"/>
      <c r="K31" s="156">
        <f t="shared" si="2"/>
        <v>0</v>
      </c>
      <c r="L31" s="156">
        <v>21</v>
      </c>
      <c r="M31" s="156">
        <f t="shared" si="3"/>
        <v>0</v>
      </c>
      <c r="N31" s="155">
        <v>0</v>
      </c>
      <c r="O31" s="155">
        <f t="shared" si="4"/>
        <v>0</v>
      </c>
      <c r="P31" s="155">
        <v>0</v>
      </c>
      <c r="Q31" s="155">
        <f t="shared" si="5"/>
        <v>0</v>
      </c>
      <c r="R31" s="156"/>
      <c r="S31" s="156" t="s">
        <v>133</v>
      </c>
      <c r="T31" s="156" t="s">
        <v>134</v>
      </c>
      <c r="U31" s="156">
        <v>0.155</v>
      </c>
      <c r="V31" s="156">
        <f t="shared" si="6"/>
        <v>9.61</v>
      </c>
      <c r="W31" s="156"/>
      <c r="X31" s="156" t="s">
        <v>135</v>
      </c>
      <c r="Y31" s="156" t="s">
        <v>136</v>
      </c>
      <c r="Z31" s="145"/>
      <c r="AA31" s="145"/>
      <c r="AB31" s="145"/>
      <c r="AC31" s="145"/>
      <c r="AD31" s="145"/>
      <c r="AE31" s="145"/>
      <c r="AF31" s="145"/>
      <c r="AG31" s="145" t="s">
        <v>137</v>
      </c>
      <c r="AH31" s="145"/>
      <c r="AI31" s="145"/>
      <c r="AJ31" s="145"/>
      <c r="AK31" s="145"/>
      <c r="AL31" s="145"/>
      <c r="AM31" s="145"/>
      <c r="AN31" s="145"/>
      <c r="AO31" s="145"/>
      <c r="AP31" s="145"/>
      <c r="AQ31" s="145"/>
      <c r="AR31" s="145"/>
      <c r="AS31" s="145"/>
      <c r="AT31" s="145"/>
      <c r="AU31" s="145"/>
      <c r="AV31" s="145"/>
      <c r="AW31" s="145"/>
      <c r="AX31" s="145"/>
      <c r="AY31" s="145"/>
      <c r="AZ31" s="145"/>
      <c r="BA31" s="145"/>
      <c r="BB31" s="145"/>
      <c r="BC31" s="145"/>
      <c r="BD31" s="145"/>
      <c r="BE31" s="145"/>
      <c r="BF31" s="145"/>
      <c r="BG31" s="145"/>
      <c r="BH31" s="145"/>
    </row>
    <row r="32" spans="1:60" ht="22.5" outlineLevel="1" x14ac:dyDescent="0.2">
      <c r="A32" s="173">
        <v>21</v>
      </c>
      <c r="B32" s="174" t="s">
        <v>185</v>
      </c>
      <c r="C32" s="181" t="s">
        <v>186</v>
      </c>
      <c r="D32" s="175" t="s">
        <v>140</v>
      </c>
      <c r="E32" s="176">
        <v>72</v>
      </c>
      <c r="F32" s="177"/>
      <c r="G32" s="178">
        <f t="shared" si="0"/>
        <v>0</v>
      </c>
      <c r="H32" s="157"/>
      <c r="I32" s="156">
        <f t="shared" si="1"/>
        <v>0</v>
      </c>
      <c r="J32" s="157"/>
      <c r="K32" s="156">
        <f t="shared" si="2"/>
        <v>0</v>
      </c>
      <c r="L32" s="156">
        <v>21</v>
      </c>
      <c r="M32" s="156">
        <f t="shared" si="3"/>
        <v>0</v>
      </c>
      <c r="N32" s="155">
        <v>0</v>
      </c>
      <c r="O32" s="155">
        <f t="shared" si="4"/>
        <v>0</v>
      </c>
      <c r="P32" s="155">
        <v>0</v>
      </c>
      <c r="Q32" s="155">
        <f t="shared" si="5"/>
        <v>0</v>
      </c>
      <c r="R32" s="156"/>
      <c r="S32" s="156" t="s">
        <v>133</v>
      </c>
      <c r="T32" s="156" t="s">
        <v>134</v>
      </c>
      <c r="U32" s="156">
        <v>0.114</v>
      </c>
      <c r="V32" s="156">
        <f t="shared" si="6"/>
        <v>8.2100000000000009</v>
      </c>
      <c r="W32" s="156"/>
      <c r="X32" s="156" t="s">
        <v>135</v>
      </c>
      <c r="Y32" s="156" t="s">
        <v>136</v>
      </c>
      <c r="Z32" s="145"/>
      <c r="AA32" s="145"/>
      <c r="AB32" s="145"/>
      <c r="AC32" s="145"/>
      <c r="AD32" s="145"/>
      <c r="AE32" s="145"/>
      <c r="AF32" s="145"/>
      <c r="AG32" s="145" t="s">
        <v>137</v>
      </c>
      <c r="AH32" s="145"/>
      <c r="AI32" s="145"/>
      <c r="AJ32" s="145"/>
      <c r="AK32" s="145"/>
      <c r="AL32" s="145"/>
      <c r="AM32" s="145"/>
      <c r="AN32" s="145"/>
      <c r="AO32" s="145"/>
      <c r="AP32" s="145"/>
      <c r="AQ32" s="145"/>
      <c r="AR32" s="145"/>
      <c r="AS32" s="145"/>
      <c r="AT32" s="145"/>
      <c r="AU32" s="145"/>
      <c r="AV32" s="145"/>
      <c r="AW32" s="145"/>
      <c r="AX32" s="145"/>
      <c r="AY32" s="145"/>
      <c r="AZ32" s="145"/>
      <c r="BA32" s="145"/>
      <c r="BB32" s="145"/>
      <c r="BC32" s="145"/>
      <c r="BD32" s="145"/>
      <c r="BE32" s="145"/>
      <c r="BF32" s="145"/>
      <c r="BG32" s="145"/>
      <c r="BH32" s="145"/>
    </row>
    <row r="33" spans="1:60" ht="33.75" outlineLevel="1" x14ac:dyDescent="0.2">
      <c r="A33" s="173">
        <v>22</v>
      </c>
      <c r="B33" s="174" t="s">
        <v>187</v>
      </c>
      <c r="C33" s="181" t="s">
        <v>188</v>
      </c>
      <c r="D33" s="175" t="s">
        <v>140</v>
      </c>
      <c r="E33" s="176">
        <v>22</v>
      </c>
      <c r="F33" s="177"/>
      <c r="G33" s="178">
        <f t="shared" si="0"/>
        <v>0</v>
      </c>
      <c r="H33" s="157"/>
      <c r="I33" s="156">
        <f t="shared" si="1"/>
        <v>0</v>
      </c>
      <c r="J33" s="157"/>
      <c r="K33" s="156">
        <f t="shared" si="2"/>
        <v>0</v>
      </c>
      <c r="L33" s="156">
        <v>21</v>
      </c>
      <c r="M33" s="156">
        <f t="shared" si="3"/>
        <v>0</v>
      </c>
      <c r="N33" s="155">
        <v>0</v>
      </c>
      <c r="O33" s="155">
        <f t="shared" si="4"/>
        <v>0</v>
      </c>
      <c r="P33" s="155">
        <v>0</v>
      </c>
      <c r="Q33" s="155">
        <f t="shared" si="5"/>
        <v>0</v>
      </c>
      <c r="R33" s="156"/>
      <c r="S33" s="156" t="s">
        <v>133</v>
      </c>
      <c r="T33" s="156" t="s">
        <v>134</v>
      </c>
      <c r="U33" s="156">
        <v>8.2000000000000003E-2</v>
      </c>
      <c r="V33" s="156">
        <f t="shared" si="6"/>
        <v>1.8</v>
      </c>
      <c r="W33" s="156"/>
      <c r="X33" s="156" t="s">
        <v>135</v>
      </c>
      <c r="Y33" s="156" t="s">
        <v>136</v>
      </c>
      <c r="Z33" s="145"/>
      <c r="AA33" s="145"/>
      <c r="AB33" s="145"/>
      <c r="AC33" s="145"/>
      <c r="AD33" s="145"/>
      <c r="AE33" s="145"/>
      <c r="AF33" s="145"/>
      <c r="AG33" s="145" t="s">
        <v>137</v>
      </c>
      <c r="AH33" s="145"/>
      <c r="AI33" s="145"/>
      <c r="AJ33" s="145"/>
      <c r="AK33" s="145"/>
      <c r="AL33" s="145"/>
      <c r="AM33" s="145"/>
      <c r="AN33" s="145"/>
      <c r="AO33" s="145"/>
      <c r="AP33" s="145"/>
      <c r="AQ33" s="145"/>
      <c r="AR33" s="145"/>
      <c r="AS33" s="145"/>
      <c r="AT33" s="145"/>
      <c r="AU33" s="145"/>
      <c r="AV33" s="145"/>
      <c r="AW33" s="145"/>
      <c r="AX33" s="145"/>
      <c r="AY33" s="145"/>
      <c r="AZ33" s="145"/>
      <c r="BA33" s="145"/>
      <c r="BB33" s="145"/>
      <c r="BC33" s="145"/>
      <c r="BD33" s="145"/>
      <c r="BE33" s="145"/>
      <c r="BF33" s="145"/>
      <c r="BG33" s="145"/>
      <c r="BH33" s="145"/>
    </row>
    <row r="34" spans="1:60" outlineLevel="1" x14ac:dyDescent="0.2">
      <c r="A34" s="167">
        <v>23</v>
      </c>
      <c r="B34" s="168" t="s">
        <v>189</v>
      </c>
      <c r="C34" s="182" t="s">
        <v>190</v>
      </c>
      <c r="D34" s="169" t="s">
        <v>191</v>
      </c>
      <c r="E34" s="170">
        <v>0.77</v>
      </c>
      <c r="F34" s="171"/>
      <c r="G34" s="172">
        <f t="shared" si="0"/>
        <v>0</v>
      </c>
      <c r="H34" s="157"/>
      <c r="I34" s="156">
        <f t="shared" si="1"/>
        <v>0</v>
      </c>
      <c r="J34" s="157"/>
      <c r="K34" s="156">
        <f t="shared" si="2"/>
        <v>0</v>
      </c>
      <c r="L34" s="156">
        <v>21</v>
      </c>
      <c r="M34" s="156">
        <f t="shared" si="3"/>
        <v>0</v>
      </c>
      <c r="N34" s="155">
        <v>0</v>
      </c>
      <c r="O34" s="155">
        <f t="shared" si="4"/>
        <v>0</v>
      </c>
      <c r="P34" s="155">
        <v>0</v>
      </c>
      <c r="Q34" s="155">
        <f t="shared" si="5"/>
        <v>0</v>
      </c>
      <c r="R34" s="156"/>
      <c r="S34" s="156" t="s">
        <v>141</v>
      </c>
      <c r="T34" s="156" t="s">
        <v>134</v>
      </c>
      <c r="U34" s="156">
        <v>3.379</v>
      </c>
      <c r="V34" s="156">
        <f t="shared" si="6"/>
        <v>2.6</v>
      </c>
      <c r="W34" s="156"/>
      <c r="X34" s="156" t="s">
        <v>135</v>
      </c>
      <c r="Y34" s="156" t="s">
        <v>136</v>
      </c>
      <c r="Z34" s="145"/>
      <c r="AA34" s="145"/>
      <c r="AB34" s="145"/>
      <c r="AC34" s="145"/>
      <c r="AD34" s="145"/>
      <c r="AE34" s="145"/>
      <c r="AF34" s="145"/>
      <c r="AG34" s="145" t="s">
        <v>137</v>
      </c>
      <c r="AH34" s="145"/>
      <c r="AI34" s="145"/>
      <c r="AJ34" s="145"/>
      <c r="AK34" s="145"/>
      <c r="AL34" s="145"/>
      <c r="AM34" s="145"/>
      <c r="AN34" s="145"/>
      <c r="AO34" s="145"/>
      <c r="AP34" s="145"/>
      <c r="AQ34" s="145"/>
      <c r="AR34" s="145"/>
      <c r="AS34" s="145"/>
      <c r="AT34" s="145"/>
      <c r="AU34" s="145"/>
      <c r="AV34" s="145"/>
      <c r="AW34" s="145"/>
      <c r="AX34" s="145"/>
      <c r="AY34" s="145"/>
      <c r="AZ34" s="145"/>
      <c r="BA34" s="145"/>
      <c r="BB34" s="145"/>
      <c r="BC34" s="145"/>
      <c r="BD34" s="145"/>
      <c r="BE34" s="145"/>
      <c r="BF34" s="145"/>
      <c r="BG34" s="145"/>
      <c r="BH34" s="145"/>
    </row>
    <row r="35" spans="1:60" outlineLevel="1" x14ac:dyDescent="0.2">
      <c r="A35" s="152">
        <v>24</v>
      </c>
      <c r="B35" s="153" t="s">
        <v>192</v>
      </c>
      <c r="C35" s="183" t="s">
        <v>193</v>
      </c>
      <c r="D35" s="154" t="s">
        <v>0</v>
      </c>
      <c r="E35" s="179"/>
      <c r="F35" s="157"/>
      <c r="G35" s="156">
        <f t="shared" si="0"/>
        <v>0</v>
      </c>
      <c r="H35" s="157"/>
      <c r="I35" s="156">
        <f t="shared" si="1"/>
        <v>0</v>
      </c>
      <c r="J35" s="157"/>
      <c r="K35" s="156">
        <f t="shared" si="2"/>
        <v>0</v>
      </c>
      <c r="L35" s="156">
        <v>21</v>
      </c>
      <c r="M35" s="156">
        <f t="shared" si="3"/>
        <v>0</v>
      </c>
      <c r="N35" s="155">
        <v>0</v>
      </c>
      <c r="O35" s="155">
        <f t="shared" si="4"/>
        <v>0</v>
      </c>
      <c r="P35" s="155">
        <v>0</v>
      </c>
      <c r="Q35" s="155">
        <f t="shared" si="5"/>
        <v>0</v>
      </c>
      <c r="R35" s="156"/>
      <c r="S35" s="156" t="s">
        <v>141</v>
      </c>
      <c r="T35" s="156" t="s">
        <v>134</v>
      </c>
      <c r="U35" s="156">
        <v>1.33</v>
      </c>
      <c r="V35" s="156">
        <f t="shared" si="6"/>
        <v>0</v>
      </c>
      <c r="W35" s="156"/>
      <c r="X35" s="156" t="s">
        <v>194</v>
      </c>
      <c r="Y35" s="156" t="s">
        <v>136</v>
      </c>
      <c r="Z35" s="145"/>
      <c r="AA35" s="145"/>
      <c r="AB35" s="145"/>
      <c r="AC35" s="145"/>
      <c r="AD35" s="145"/>
      <c r="AE35" s="145"/>
      <c r="AF35" s="145"/>
      <c r="AG35" s="145" t="s">
        <v>195</v>
      </c>
      <c r="AH35" s="145"/>
      <c r="AI35" s="145"/>
      <c r="AJ35" s="145"/>
      <c r="AK35" s="145"/>
      <c r="AL35" s="145"/>
      <c r="AM35" s="145"/>
      <c r="AN35" s="145"/>
      <c r="AO35" s="145"/>
      <c r="AP35" s="145"/>
      <c r="AQ35" s="145"/>
      <c r="AR35" s="145"/>
      <c r="AS35" s="145"/>
      <c r="AT35" s="145"/>
      <c r="AU35" s="145"/>
      <c r="AV35" s="145"/>
      <c r="AW35" s="145"/>
      <c r="AX35" s="145"/>
      <c r="AY35" s="145"/>
      <c r="AZ35" s="145"/>
      <c r="BA35" s="145"/>
      <c r="BB35" s="145"/>
      <c r="BC35" s="145"/>
      <c r="BD35" s="145"/>
      <c r="BE35" s="145"/>
      <c r="BF35" s="145"/>
      <c r="BG35" s="145"/>
      <c r="BH35" s="145"/>
    </row>
    <row r="36" spans="1:60" outlineLevel="1" x14ac:dyDescent="0.2">
      <c r="A36" s="173">
        <v>25</v>
      </c>
      <c r="B36" s="174" t="s">
        <v>196</v>
      </c>
      <c r="C36" s="181" t="s">
        <v>197</v>
      </c>
      <c r="D36" s="175" t="s">
        <v>158</v>
      </c>
      <c r="E36" s="176">
        <v>48</v>
      </c>
      <c r="F36" s="177"/>
      <c r="G36" s="178">
        <f t="shared" si="0"/>
        <v>0</v>
      </c>
      <c r="H36" s="157"/>
      <c r="I36" s="156">
        <f t="shared" si="1"/>
        <v>0</v>
      </c>
      <c r="J36" s="157"/>
      <c r="K36" s="156">
        <f t="shared" si="2"/>
        <v>0</v>
      </c>
      <c r="L36" s="156">
        <v>21</v>
      </c>
      <c r="M36" s="156">
        <f t="shared" si="3"/>
        <v>0</v>
      </c>
      <c r="N36" s="155">
        <v>0</v>
      </c>
      <c r="O36" s="155">
        <f t="shared" si="4"/>
        <v>0</v>
      </c>
      <c r="P36" s="155">
        <v>0</v>
      </c>
      <c r="Q36" s="155">
        <f t="shared" si="5"/>
        <v>0</v>
      </c>
      <c r="R36" s="156"/>
      <c r="S36" s="156" t="s">
        <v>133</v>
      </c>
      <c r="T36" s="156" t="s">
        <v>134</v>
      </c>
      <c r="U36" s="156">
        <v>0.42499999999999999</v>
      </c>
      <c r="V36" s="156">
        <f t="shared" si="6"/>
        <v>20.399999999999999</v>
      </c>
      <c r="W36" s="156"/>
      <c r="X36" s="156" t="s">
        <v>135</v>
      </c>
      <c r="Y36" s="156" t="s">
        <v>136</v>
      </c>
      <c r="Z36" s="145"/>
      <c r="AA36" s="145"/>
      <c r="AB36" s="145"/>
      <c r="AC36" s="145"/>
      <c r="AD36" s="145"/>
      <c r="AE36" s="145"/>
      <c r="AF36" s="145"/>
      <c r="AG36" s="145" t="s">
        <v>137</v>
      </c>
      <c r="AH36" s="145"/>
      <c r="AI36" s="145"/>
      <c r="AJ36" s="145"/>
      <c r="AK36" s="145"/>
      <c r="AL36" s="145"/>
      <c r="AM36" s="145"/>
      <c r="AN36" s="145"/>
      <c r="AO36" s="145"/>
      <c r="AP36" s="145"/>
      <c r="AQ36" s="145"/>
      <c r="AR36" s="145"/>
      <c r="AS36" s="145"/>
      <c r="AT36" s="145"/>
      <c r="AU36" s="145"/>
      <c r="AV36" s="145"/>
      <c r="AW36" s="145"/>
      <c r="AX36" s="145"/>
      <c r="AY36" s="145"/>
      <c r="AZ36" s="145"/>
      <c r="BA36" s="145"/>
      <c r="BB36" s="145"/>
      <c r="BC36" s="145"/>
      <c r="BD36" s="145"/>
      <c r="BE36" s="145"/>
      <c r="BF36" s="145"/>
      <c r="BG36" s="145"/>
      <c r="BH36" s="145"/>
    </row>
    <row r="37" spans="1:60" x14ac:dyDescent="0.2">
      <c r="A37" s="160" t="s">
        <v>128</v>
      </c>
      <c r="B37" s="161" t="s">
        <v>83</v>
      </c>
      <c r="C37" s="180" t="s">
        <v>84</v>
      </c>
      <c r="D37" s="162"/>
      <c r="E37" s="163"/>
      <c r="F37" s="164"/>
      <c r="G37" s="165">
        <f>SUMIF(AG38:AG38,"&lt;&gt;NOR",G38:G38)</f>
        <v>0</v>
      </c>
      <c r="H37" s="159"/>
      <c r="I37" s="159">
        <f>SUM(I38:I38)</f>
        <v>0</v>
      </c>
      <c r="J37" s="159"/>
      <c r="K37" s="159">
        <f>SUM(K38:K38)</f>
        <v>0</v>
      </c>
      <c r="L37" s="159"/>
      <c r="M37" s="159">
        <f>SUM(M38:M38)</f>
        <v>0</v>
      </c>
      <c r="N37" s="158"/>
      <c r="O37" s="158">
        <f>SUM(O38:O38)</f>
        <v>0.01</v>
      </c>
      <c r="P37" s="158"/>
      <c r="Q37" s="158">
        <f>SUM(Q38:Q38)</f>
        <v>0</v>
      </c>
      <c r="R37" s="159"/>
      <c r="S37" s="159"/>
      <c r="T37" s="159"/>
      <c r="U37" s="159"/>
      <c r="V37" s="159">
        <f>SUM(V38:V38)</f>
        <v>0.6</v>
      </c>
      <c r="W37" s="159"/>
      <c r="X37" s="159"/>
      <c r="Y37" s="159"/>
      <c r="AG37" t="s">
        <v>129</v>
      </c>
    </row>
    <row r="38" spans="1:60" outlineLevel="1" x14ac:dyDescent="0.2">
      <c r="A38" s="173">
        <v>26</v>
      </c>
      <c r="B38" s="174" t="s">
        <v>198</v>
      </c>
      <c r="C38" s="181" t="s">
        <v>199</v>
      </c>
      <c r="D38" s="175" t="s">
        <v>158</v>
      </c>
      <c r="E38" s="176">
        <v>6</v>
      </c>
      <c r="F38" s="177"/>
      <c r="G38" s="178">
        <f>ROUND(E38*F38,2)</f>
        <v>0</v>
      </c>
      <c r="H38" s="157"/>
      <c r="I38" s="156">
        <f>ROUND(E38*H38,2)</f>
        <v>0</v>
      </c>
      <c r="J38" s="157"/>
      <c r="K38" s="156">
        <f>ROUND(E38*J38,2)</f>
        <v>0</v>
      </c>
      <c r="L38" s="156">
        <v>21</v>
      </c>
      <c r="M38" s="156">
        <f>G38*(1+L38/100)</f>
        <v>0</v>
      </c>
      <c r="N38" s="155">
        <v>1.1999999999999999E-3</v>
      </c>
      <c r="O38" s="155">
        <f>ROUND(E38*N38,2)</f>
        <v>0.01</v>
      </c>
      <c r="P38" s="155">
        <v>0</v>
      </c>
      <c r="Q38" s="155">
        <f>ROUND(E38*P38,2)</f>
        <v>0</v>
      </c>
      <c r="R38" s="156"/>
      <c r="S38" s="156" t="s">
        <v>141</v>
      </c>
      <c r="T38" s="156" t="s">
        <v>134</v>
      </c>
      <c r="U38" s="156">
        <v>0.1</v>
      </c>
      <c r="V38" s="156">
        <f>ROUND(E38*U38,2)</f>
        <v>0.6</v>
      </c>
      <c r="W38" s="156"/>
      <c r="X38" s="156" t="s">
        <v>135</v>
      </c>
      <c r="Y38" s="156" t="s">
        <v>136</v>
      </c>
      <c r="Z38" s="145"/>
      <c r="AA38" s="145"/>
      <c r="AB38" s="145"/>
      <c r="AC38" s="145"/>
      <c r="AD38" s="145"/>
      <c r="AE38" s="145"/>
      <c r="AF38" s="145"/>
      <c r="AG38" s="145" t="s">
        <v>137</v>
      </c>
      <c r="AH38" s="145"/>
      <c r="AI38" s="145"/>
      <c r="AJ38" s="145"/>
      <c r="AK38" s="145"/>
      <c r="AL38" s="145"/>
      <c r="AM38" s="145"/>
      <c r="AN38" s="145"/>
      <c r="AO38" s="145"/>
      <c r="AP38" s="145"/>
      <c r="AQ38" s="145"/>
      <c r="AR38" s="145"/>
      <c r="AS38" s="145"/>
      <c r="AT38" s="145"/>
      <c r="AU38" s="145"/>
      <c r="AV38" s="145"/>
      <c r="AW38" s="145"/>
      <c r="AX38" s="145"/>
      <c r="AY38" s="145"/>
      <c r="AZ38" s="145"/>
      <c r="BA38" s="145"/>
      <c r="BB38" s="145"/>
      <c r="BC38" s="145"/>
      <c r="BD38" s="145"/>
      <c r="BE38" s="145"/>
      <c r="BF38" s="145"/>
      <c r="BG38" s="145"/>
      <c r="BH38" s="145"/>
    </row>
    <row r="39" spans="1:60" x14ac:dyDescent="0.2">
      <c r="A39" s="160" t="s">
        <v>128</v>
      </c>
      <c r="B39" s="161" t="s">
        <v>87</v>
      </c>
      <c r="C39" s="180" t="s">
        <v>88</v>
      </c>
      <c r="D39" s="162"/>
      <c r="E39" s="163"/>
      <c r="F39" s="164"/>
      <c r="G39" s="165">
        <f>SUMIF(AG40:AG41,"&lt;&gt;NOR",G40:G41)</f>
        <v>0</v>
      </c>
      <c r="H39" s="159"/>
      <c r="I39" s="159">
        <f>SUM(I40:I41)</f>
        <v>0</v>
      </c>
      <c r="J39" s="159"/>
      <c r="K39" s="159">
        <f>SUM(K40:K41)</f>
        <v>0</v>
      </c>
      <c r="L39" s="159"/>
      <c r="M39" s="159">
        <f>SUM(M40:M41)</f>
        <v>0</v>
      </c>
      <c r="N39" s="158"/>
      <c r="O39" s="158">
        <f>SUM(O40:O41)</f>
        <v>0</v>
      </c>
      <c r="P39" s="158"/>
      <c r="Q39" s="158">
        <f>SUM(Q40:Q41)</f>
        <v>0</v>
      </c>
      <c r="R39" s="159"/>
      <c r="S39" s="159"/>
      <c r="T39" s="159"/>
      <c r="U39" s="159"/>
      <c r="V39" s="159">
        <f>SUM(V40:V41)</f>
        <v>25.56</v>
      </c>
      <c r="W39" s="159"/>
      <c r="X39" s="159"/>
      <c r="Y39" s="159"/>
      <c r="AG39" t="s">
        <v>129</v>
      </c>
    </row>
    <row r="40" spans="1:60" ht="22.5" outlineLevel="1" x14ac:dyDescent="0.2">
      <c r="A40" s="173">
        <v>27</v>
      </c>
      <c r="B40" s="174" t="s">
        <v>200</v>
      </c>
      <c r="C40" s="181" t="s">
        <v>201</v>
      </c>
      <c r="D40" s="175" t="s">
        <v>202</v>
      </c>
      <c r="E40" s="176">
        <v>60</v>
      </c>
      <c r="F40" s="177"/>
      <c r="G40" s="178">
        <f>ROUND(E40*F40,2)</f>
        <v>0</v>
      </c>
      <c r="H40" s="157"/>
      <c r="I40" s="156">
        <f>ROUND(E40*H40,2)</f>
        <v>0</v>
      </c>
      <c r="J40" s="157"/>
      <c r="K40" s="156">
        <f>ROUND(E40*J40,2)</f>
        <v>0</v>
      </c>
      <c r="L40" s="156">
        <v>21</v>
      </c>
      <c r="M40" s="156">
        <f>G40*(1+L40/100)</f>
        <v>0</v>
      </c>
      <c r="N40" s="155">
        <v>6.0000000000000002E-5</v>
      </c>
      <c r="O40" s="155">
        <f>ROUND(E40*N40,2)</f>
        <v>0</v>
      </c>
      <c r="P40" s="155">
        <v>0</v>
      </c>
      <c r="Q40" s="155">
        <f>ROUND(E40*P40,2)</f>
        <v>0</v>
      </c>
      <c r="R40" s="156"/>
      <c r="S40" s="156" t="s">
        <v>133</v>
      </c>
      <c r="T40" s="156" t="s">
        <v>217</v>
      </c>
      <c r="U40" s="156">
        <v>0.42599999999999999</v>
      </c>
      <c r="V40" s="156">
        <f>ROUND(E40*U40,2)</f>
        <v>25.56</v>
      </c>
      <c r="W40" s="156"/>
      <c r="X40" s="156" t="s">
        <v>135</v>
      </c>
      <c r="Y40" s="156" t="s">
        <v>136</v>
      </c>
      <c r="Z40" s="145"/>
      <c r="AA40" s="145"/>
      <c r="AB40" s="145"/>
      <c r="AC40" s="145"/>
      <c r="AD40" s="145"/>
      <c r="AE40" s="145"/>
      <c r="AF40" s="145"/>
      <c r="AG40" s="145" t="s">
        <v>148</v>
      </c>
      <c r="AH40" s="145"/>
      <c r="AI40" s="145"/>
      <c r="AJ40" s="145"/>
      <c r="AK40" s="145"/>
      <c r="AL40" s="145"/>
      <c r="AM40" s="145"/>
      <c r="AN40" s="145"/>
      <c r="AO40" s="145"/>
      <c r="AP40" s="145"/>
      <c r="AQ40" s="145"/>
      <c r="AR40" s="145"/>
      <c r="AS40" s="145"/>
      <c r="AT40" s="145"/>
      <c r="AU40" s="145"/>
      <c r="AV40" s="145"/>
      <c r="AW40" s="145"/>
      <c r="AX40" s="145"/>
      <c r="AY40" s="145"/>
      <c r="AZ40" s="145"/>
      <c r="BA40" s="145"/>
      <c r="BB40" s="145"/>
      <c r="BC40" s="145"/>
      <c r="BD40" s="145"/>
      <c r="BE40" s="145"/>
      <c r="BF40" s="145"/>
      <c r="BG40" s="145"/>
      <c r="BH40" s="145"/>
    </row>
    <row r="41" spans="1:60" outlineLevel="1" x14ac:dyDescent="0.2">
      <c r="A41" s="173">
        <v>28</v>
      </c>
      <c r="B41" s="174" t="s">
        <v>204</v>
      </c>
      <c r="C41" s="181" t="s">
        <v>205</v>
      </c>
      <c r="D41" s="175" t="s">
        <v>206</v>
      </c>
      <c r="E41" s="176">
        <v>1</v>
      </c>
      <c r="F41" s="177"/>
      <c r="G41" s="178">
        <f>ROUND(E41*F41,2)</f>
        <v>0</v>
      </c>
      <c r="H41" s="157"/>
      <c r="I41" s="156">
        <f>ROUND(E41*H41,2)</f>
        <v>0</v>
      </c>
      <c r="J41" s="157"/>
      <c r="K41" s="156">
        <f>ROUND(E41*J41,2)</f>
        <v>0</v>
      </c>
      <c r="L41" s="156">
        <v>21</v>
      </c>
      <c r="M41" s="156">
        <f>G41*(1+L41/100)</f>
        <v>0</v>
      </c>
      <c r="N41" s="155">
        <v>0</v>
      </c>
      <c r="O41" s="155">
        <f>ROUND(E41*N41,2)</f>
        <v>0</v>
      </c>
      <c r="P41" s="155">
        <v>0</v>
      </c>
      <c r="Q41" s="155">
        <f>ROUND(E41*P41,2)</f>
        <v>0</v>
      </c>
      <c r="R41" s="156"/>
      <c r="S41" s="156" t="s">
        <v>141</v>
      </c>
      <c r="T41" s="156" t="s">
        <v>134</v>
      </c>
      <c r="U41" s="156">
        <v>0</v>
      </c>
      <c r="V41" s="156">
        <f>ROUND(E41*U41,2)</f>
        <v>0</v>
      </c>
      <c r="W41" s="156"/>
      <c r="X41" s="156" t="s">
        <v>135</v>
      </c>
      <c r="Y41" s="156" t="s">
        <v>136</v>
      </c>
      <c r="Z41" s="145"/>
      <c r="AA41" s="145"/>
      <c r="AB41" s="145"/>
      <c r="AC41" s="145"/>
      <c r="AD41" s="145"/>
      <c r="AE41" s="145"/>
      <c r="AF41" s="145"/>
      <c r="AG41" s="145" t="s">
        <v>148</v>
      </c>
      <c r="AH41" s="145"/>
      <c r="AI41" s="145"/>
      <c r="AJ41" s="145"/>
      <c r="AK41" s="145"/>
      <c r="AL41" s="145"/>
      <c r="AM41" s="145"/>
      <c r="AN41" s="145"/>
      <c r="AO41" s="145"/>
      <c r="AP41" s="145"/>
      <c r="AQ41" s="145"/>
      <c r="AR41" s="145"/>
      <c r="AS41" s="145"/>
      <c r="AT41" s="145"/>
      <c r="AU41" s="145"/>
      <c r="AV41" s="145"/>
      <c r="AW41" s="145"/>
      <c r="AX41" s="145"/>
      <c r="AY41" s="145"/>
      <c r="AZ41" s="145"/>
      <c r="BA41" s="145"/>
      <c r="BB41" s="145"/>
      <c r="BC41" s="145"/>
      <c r="BD41" s="145"/>
      <c r="BE41" s="145"/>
      <c r="BF41" s="145"/>
      <c r="BG41" s="145"/>
      <c r="BH41" s="145"/>
    </row>
    <row r="42" spans="1:60" x14ac:dyDescent="0.2">
      <c r="A42" s="160" t="s">
        <v>128</v>
      </c>
      <c r="B42" s="161" t="s">
        <v>83</v>
      </c>
      <c r="C42" s="180" t="s">
        <v>84</v>
      </c>
      <c r="D42" s="162"/>
      <c r="E42" s="163"/>
      <c r="F42" s="164"/>
      <c r="G42" s="165">
        <f>SUMIF(AG43:AG44,"&lt;&gt;NOR",G43:G44)</f>
        <v>0</v>
      </c>
      <c r="H42" s="159"/>
      <c r="I42" s="159">
        <f>SUM(I43:I44)</f>
        <v>0</v>
      </c>
      <c r="J42" s="159"/>
      <c r="K42" s="159">
        <f>SUM(K43:K44)</f>
        <v>0</v>
      </c>
      <c r="L42" s="159"/>
      <c r="M42" s="159">
        <f>SUM(M43:M44)</f>
        <v>0</v>
      </c>
      <c r="N42" s="158"/>
      <c r="O42" s="158">
        <f>SUM(O43:O44)</f>
        <v>0.02</v>
      </c>
      <c r="P42" s="158"/>
      <c r="Q42" s="158">
        <f>SUM(Q43:Q44)</f>
        <v>0</v>
      </c>
      <c r="R42" s="159"/>
      <c r="S42" s="159"/>
      <c r="T42" s="159"/>
      <c r="U42" s="159"/>
      <c r="V42" s="159">
        <f>SUM(V43:V44)</f>
        <v>1.32</v>
      </c>
      <c r="W42" s="159"/>
      <c r="X42" s="159"/>
      <c r="Y42" s="159"/>
      <c r="AG42" t="s">
        <v>129</v>
      </c>
    </row>
    <row r="43" spans="1:60" outlineLevel="1" x14ac:dyDescent="0.2">
      <c r="A43" s="173">
        <v>29</v>
      </c>
      <c r="B43" s="174" t="s">
        <v>207</v>
      </c>
      <c r="C43" s="181" t="s">
        <v>208</v>
      </c>
      <c r="D43" s="175" t="s">
        <v>158</v>
      </c>
      <c r="E43" s="176">
        <v>11</v>
      </c>
      <c r="F43" s="177"/>
      <c r="G43" s="178">
        <f>ROUND(E43*F43,2)</f>
        <v>0</v>
      </c>
      <c r="H43" s="157"/>
      <c r="I43" s="156">
        <f>ROUND(E43*H43,2)</f>
        <v>0</v>
      </c>
      <c r="J43" s="157"/>
      <c r="K43" s="156">
        <f>ROUND(E43*J43,2)</f>
        <v>0</v>
      </c>
      <c r="L43" s="156">
        <v>21</v>
      </c>
      <c r="M43" s="156">
        <f>G43*(1+L43/100)</f>
        <v>0</v>
      </c>
      <c r="N43" s="155">
        <v>1.4E-3</v>
      </c>
      <c r="O43" s="155">
        <f>ROUND(E43*N43,2)</f>
        <v>0.02</v>
      </c>
      <c r="P43" s="155">
        <v>0</v>
      </c>
      <c r="Q43" s="155">
        <f>ROUND(E43*P43,2)</f>
        <v>0</v>
      </c>
      <c r="R43" s="156"/>
      <c r="S43" s="156" t="s">
        <v>141</v>
      </c>
      <c r="T43" s="156" t="s">
        <v>134</v>
      </c>
      <c r="U43" s="156">
        <v>0.12</v>
      </c>
      <c r="V43" s="156">
        <f>ROUND(E43*U43,2)</f>
        <v>1.32</v>
      </c>
      <c r="W43" s="156"/>
      <c r="X43" s="156" t="s">
        <v>135</v>
      </c>
      <c r="Y43" s="156" t="s">
        <v>136</v>
      </c>
      <c r="Z43" s="145"/>
      <c r="AA43" s="145"/>
      <c r="AB43" s="145"/>
      <c r="AC43" s="145"/>
      <c r="AD43" s="145"/>
      <c r="AE43" s="145"/>
      <c r="AF43" s="145"/>
      <c r="AG43" s="145" t="s">
        <v>137</v>
      </c>
      <c r="AH43" s="145"/>
      <c r="AI43" s="145"/>
      <c r="AJ43" s="145"/>
      <c r="AK43" s="145"/>
      <c r="AL43" s="145"/>
      <c r="AM43" s="145"/>
      <c r="AN43" s="145"/>
      <c r="AO43" s="145"/>
      <c r="AP43" s="145"/>
      <c r="AQ43" s="145"/>
      <c r="AR43" s="145"/>
      <c r="AS43" s="145"/>
      <c r="AT43" s="145"/>
      <c r="AU43" s="145"/>
      <c r="AV43" s="145"/>
      <c r="AW43" s="145"/>
      <c r="AX43" s="145"/>
      <c r="AY43" s="145"/>
      <c r="AZ43" s="145"/>
      <c r="BA43" s="145"/>
      <c r="BB43" s="145"/>
      <c r="BC43" s="145"/>
      <c r="BD43" s="145"/>
      <c r="BE43" s="145"/>
      <c r="BF43" s="145"/>
      <c r="BG43" s="145"/>
      <c r="BH43" s="145"/>
    </row>
    <row r="44" spans="1:60" outlineLevel="1" x14ac:dyDescent="0.2">
      <c r="A44" s="173">
        <v>30</v>
      </c>
      <c r="B44" s="174" t="s">
        <v>149</v>
      </c>
      <c r="C44" s="181" t="s">
        <v>392</v>
      </c>
      <c r="D44" s="175" t="s">
        <v>151</v>
      </c>
      <c r="E44" s="176">
        <v>2</v>
      </c>
      <c r="F44" s="177"/>
      <c r="G44" s="178">
        <f>ROUND(E44*F44,2)</f>
        <v>0</v>
      </c>
      <c r="H44" s="157"/>
      <c r="I44" s="156">
        <f>ROUND(E44*H44,2)</f>
        <v>0</v>
      </c>
      <c r="J44" s="157"/>
      <c r="K44" s="156">
        <f>ROUND(E44*J44,2)</f>
        <v>0</v>
      </c>
      <c r="L44" s="156">
        <v>21</v>
      </c>
      <c r="M44" s="156">
        <f>G44*(1+L44/100)</f>
        <v>0</v>
      </c>
      <c r="N44" s="155">
        <v>0</v>
      </c>
      <c r="O44" s="155">
        <f>ROUND(E44*N44,2)</f>
        <v>0</v>
      </c>
      <c r="P44" s="155">
        <v>0</v>
      </c>
      <c r="Q44" s="155">
        <f>ROUND(E44*P44,2)</f>
        <v>0</v>
      </c>
      <c r="R44" s="156"/>
      <c r="S44" s="156" t="s">
        <v>141</v>
      </c>
      <c r="T44" s="156" t="s">
        <v>134</v>
      </c>
      <c r="U44" s="156">
        <v>0</v>
      </c>
      <c r="V44" s="156">
        <f>ROUND(E44*U44,2)</f>
        <v>0</v>
      </c>
      <c r="W44" s="156"/>
      <c r="X44" s="156" t="s">
        <v>135</v>
      </c>
      <c r="Y44" s="156" t="s">
        <v>136</v>
      </c>
      <c r="Z44" s="145"/>
      <c r="AA44" s="145"/>
      <c r="AB44" s="145"/>
      <c r="AC44" s="145"/>
      <c r="AD44" s="145"/>
      <c r="AE44" s="145"/>
      <c r="AF44" s="145"/>
      <c r="AG44" s="145" t="s">
        <v>137</v>
      </c>
      <c r="AH44" s="145"/>
      <c r="AI44" s="145"/>
      <c r="AJ44" s="145"/>
      <c r="AK44" s="145"/>
      <c r="AL44" s="145"/>
      <c r="AM44" s="145"/>
      <c r="AN44" s="145"/>
      <c r="AO44" s="145"/>
      <c r="AP44" s="145"/>
      <c r="AQ44" s="145"/>
      <c r="AR44" s="145"/>
      <c r="AS44" s="145"/>
      <c r="AT44" s="145"/>
      <c r="AU44" s="145"/>
      <c r="AV44" s="145"/>
      <c r="AW44" s="145"/>
      <c r="AX44" s="145"/>
      <c r="AY44" s="145"/>
      <c r="AZ44" s="145"/>
      <c r="BA44" s="145"/>
      <c r="BB44" s="145"/>
      <c r="BC44" s="145"/>
      <c r="BD44" s="145"/>
      <c r="BE44" s="145"/>
      <c r="BF44" s="145"/>
      <c r="BG44" s="145"/>
      <c r="BH44" s="145"/>
    </row>
    <row r="45" spans="1:60" x14ac:dyDescent="0.2">
      <c r="A45" s="160" t="s">
        <v>128</v>
      </c>
      <c r="B45" s="161" t="s">
        <v>79</v>
      </c>
      <c r="C45" s="180" t="s">
        <v>80</v>
      </c>
      <c r="D45" s="162"/>
      <c r="E45" s="163"/>
      <c r="F45" s="164"/>
      <c r="G45" s="165">
        <f>SUMIF(AG46:AG46,"&lt;&gt;NOR",G46:G46)</f>
        <v>0</v>
      </c>
      <c r="H45" s="159"/>
      <c r="I45" s="159">
        <f>SUM(I46:I46)</f>
        <v>0</v>
      </c>
      <c r="J45" s="159"/>
      <c r="K45" s="159">
        <f>SUM(K46:K46)</f>
        <v>0</v>
      </c>
      <c r="L45" s="159"/>
      <c r="M45" s="159">
        <f>SUM(M46:M46)</f>
        <v>0</v>
      </c>
      <c r="N45" s="158"/>
      <c r="O45" s="158">
        <f>SUM(O46:O46)</f>
        <v>0</v>
      </c>
      <c r="P45" s="158"/>
      <c r="Q45" s="158">
        <f>SUM(Q46:Q46)</f>
        <v>0</v>
      </c>
      <c r="R45" s="159"/>
      <c r="S45" s="159"/>
      <c r="T45" s="159"/>
      <c r="U45" s="159"/>
      <c r="V45" s="159">
        <f>SUM(V46:V46)</f>
        <v>2.04</v>
      </c>
      <c r="W45" s="159"/>
      <c r="X45" s="159"/>
      <c r="Y45" s="159"/>
      <c r="AG45" t="s">
        <v>129</v>
      </c>
    </row>
    <row r="46" spans="1:60" ht="22.5" outlineLevel="1" x14ac:dyDescent="0.2">
      <c r="A46" s="167">
        <v>31</v>
      </c>
      <c r="B46" s="168" t="s">
        <v>209</v>
      </c>
      <c r="C46" s="182" t="s">
        <v>210</v>
      </c>
      <c r="D46" s="169" t="s">
        <v>158</v>
      </c>
      <c r="E46" s="170">
        <v>12</v>
      </c>
      <c r="F46" s="171"/>
      <c r="G46" s="172">
        <f>ROUND(E46*F46,2)</f>
        <v>0</v>
      </c>
      <c r="H46" s="157"/>
      <c r="I46" s="156">
        <f>ROUND(E46*H46,2)</f>
        <v>0</v>
      </c>
      <c r="J46" s="157"/>
      <c r="K46" s="156">
        <f>ROUND(E46*J46,2)</f>
        <v>0</v>
      </c>
      <c r="L46" s="156">
        <v>21</v>
      </c>
      <c r="M46" s="156">
        <f>G46*(1+L46/100)</f>
        <v>0</v>
      </c>
      <c r="N46" s="155">
        <v>1.3999999999999999E-4</v>
      </c>
      <c r="O46" s="155">
        <f>ROUND(E46*N46,2)</f>
        <v>0</v>
      </c>
      <c r="P46" s="155">
        <v>0</v>
      </c>
      <c r="Q46" s="155">
        <f>ROUND(E46*P46,2)</f>
        <v>0</v>
      </c>
      <c r="R46" s="156"/>
      <c r="S46" s="156" t="s">
        <v>141</v>
      </c>
      <c r="T46" s="156" t="s">
        <v>134</v>
      </c>
      <c r="U46" s="156">
        <v>0.17</v>
      </c>
      <c r="V46" s="156">
        <f>ROUND(E46*U46,2)</f>
        <v>2.04</v>
      </c>
      <c r="W46" s="156"/>
      <c r="X46" s="156" t="s">
        <v>135</v>
      </c>
      <c r="Y46" s="156" t="s">
        <v>136</v>
      </c>
      <c r="Z46" s="145"/>
      <c r="AA46" s="145"/>
      <c r="AB46" s="145"/>
      <c r="AC46" s="145"/>
      <c r="AD46" s="145"/>
      <c r="AE46" s="145"/>
      <c r="AF46" s="145"/>
      <c r="AG46" s="145" t="s">
        <v>137</v>
      </c>
      <c r="AH46" s="145"/>
      <c r="AI46" s="145"/>
      <c r="AJ46" s="145"/>
      <c r="AK46" s="145"/>
      <c r="AL46" s="145"/>
      <c r="AM46" s="145"/>
      <c r="AN46" s="145"/>
      <c r="AO46" s="145"/>
      <c r="AP46" s="145"/>
      <c r="AQ46" s="145"/>
      <c r="AR46" s="145"/>
      <c r="AS46" s="145"/>
      <c r="AT46" s="145"/>
      <c r="AU46" s="145"/>
      <c r="AV46" s="145"/>
      <c r="AW46" s="145"/>
      <c r="AX46" s="145"/>
      <c r="AY46" s="145"/>
      <c r="AZ46" s="145"/>
      <c r="BA46" s="145"/>
      <c r="BB46" s="145"/>
      <c r="BC46" s="145"/>
      <c r="BD46" s="145"/>
      <c r="BE46" s="145"/>
      <c r="BF46" s="145"/>
      <c r="BG46" s="145"/>
      <c r="BH46" s="145"/>
    </row>
    <row r="47" spans="1:60" x14ac:dyDescent="0.2">
      <c r="A47" s="3"/>
      <c r="B47" s="4"/>
      <c r="C47" s="184"/>
      <c r="D47" s="6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AE47">
        <v>12</v>
      </c>
      <c r="AF47">
        <v>21</v>
      </c>
      <c r="AG47" t="s">
        <v>114</v>
      </c>
    </row>
    <row r="48" spans="1:60" x14ac:dyDescent="0.2">
      <c r="A48" s="148"/>
      <c r="B48" s="149" t="s">
        <v>31</v>
      </c>
      <c r="C48" s="185"/>
      <c r="D48" s="150"/>
      <c r="E48" s="151"/>
      <c r="F48" s="151"/>
      <c r="G48" s="166">
        <f>G8+G10+G13+G15+G37+G39+G42+G45</f>
        <v>0</v>
      </c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AE48">
        <f>SUMIF(L7:L46,AE47,G7:G46)</f>
        <v>0</v>
      </c>
      <c r="AF48">
        <f>SUMIF(L7:L46,AF47,G7:G46)</f>
        <v>0</v>
      </c>
      <c r="AG48" t="s">
        <v>211</v>
      </c>
    </row>
    <row r="49" spans="1:33" x14ac:dyDescent="0.2">
      <c r="A49" s="3"/>
      <c r="B49" s="4"/>
      <c r="C49" s="184"/>
      <c r="D49" s="6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</row>
    <row r="50" spans="1:33" x14ac:dyDescent="0.2">
      <c r="A50" s="3"/>
      <c r="B50" s="4"/>
      <c r="C50" s="184"/>
      <c r="D50" s="6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</row>
    <row r="51" spans="1:33" x14ac:dyDescent="0.2">
      <c r="A51" s="249" t="s">
        <v>212</v>
      </c>
      <c r="B51" s="249"/>
      <c r="C51" s="250"/>
      <c r="D51" s="6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</row>
    <row r="52" spans="1:33" x14ac:dyDescent="0.2">
      <c r="A52" s="251"/>
      <c r="B52" s="252"/>
      <c r="C52" s="253"/>
      <c r="D52" s="252"/>
      <c r="E52" s="252"/>
      <c r="F52" s="252"/>
      <c r="G52" s="254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AG52" t="s">
        <v>213</v>
      </c>
    </row>
    <row r="53" spans="1:33" x14ac:dyDescent="0.2">
      <c r="A53" s="255"/>
      <c r="B53" s="256"/>
      <c r="C53" s="257"/>
      <c r="D53" s="256"/>
      <c r="E53" s="256"/>
      <c r="F53" s="256"/>
      <c r="G53" s="258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</row>
    <row r="54" spans="1:33" x14ac:dyDescent="0.2">
      <c r="A54" s="255"/>
      <c r="B54" s="256"/>
      <c r="C54" s="257"/>
      <c r="D54" s="256"/>
      <c r="E54" s="256"/>
      <c r="F54" s="256"/>
      <c r="G54" s="258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</row>
    <row r="55" spans="1:33" x14ac:dyDescent="0.2">
      <c r="A55" s="255"/>
      <c r="B55" s="256"/>
      <c r="C55" s="257"/>
      <c r="D55" s="256"/>
      <c r="E55" s="256"/>
      <c r="F55" s="256"/>
      <c r="G55" s="258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</row>
    <row r="56" spans="1:33" x14ac:dyDescent="0.2">
      <c r="A56" s="259"/>
      <c r="B56" s="260"/>
      <c r="C56" s="261"/>
      <c r="D56" s="260"/>
      <c r="E56" s="260"/>
      <c r="F56" s="260"/>
      <c r="G56" s="262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</row>
    <row r="57" spans="1:33" x14ac:dyDescent="0.2">
      <c r="A57" s="3"/>
      <c r="B57" s="4"/>
      <c r="C57" s="184"/>
      <c r="D57" s="6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</row>
    <row r="58" spans="1:33" x14ac:dyDescent="0.2">
      <c r="C58" s="186"/>
      <c r="D58" s="10"/>
      <c r="AG58" t="s">
        <v>214</v>
      </c>
    </row>
    <row r="59" spans="1:33" x14ac:dyDescent="0.2">
      <c r="D59" s="10"/>
    </row>
    <row r="60" spans="1:33" x14ac:dyDescent="0.2">
      <c r="D60" s="10"/>
    </row>
    <row r="61" spans="1:33" x14ac:dyDescent="0.2">
      <c r="D61" s="10"/>
    </row>
    <row r="62" spans="1:33" x14ac:dyDescent="0.2">
      <c r="D62" s="10"/>
    </row>
    <row r="63" spans="1:33" x14ac:dyDescent="0.2">
      <c r="D63" s="10"/>
    </row>
    <row r="64" spans="1:33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52:G56"/>
    <mergeCell ref="A1:G1"/>
    <mergeCell ref="C2:G2"/>
    <mergeCell ref="C3:G3"/>
    <mergeCell ref="C4:G4"/>
    <mergeCell ref="A51:C51"/>
  </mergeCells>
  <pageMargins left="0.59055118110236204" right="0.196850393700787" top="0.78740157499999996" bottom="0.78740157499999996" header="0.3" footer="0.3"/>
  <pageSetup paperSize="9" orientation="portrait" horizontalDpi="4294967294" verticalDpi="0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507D36-EDF5-4C2E-AB12-296DD03418AA}">
  <sheetPr>
    <outlinePr summaryBelow="0"/>
  </sheetPr>
  <dimension ref="A1:BH5000"/>
  <sheetViews>
    <sheetView workbookViewId="0">
      <pane ySplit="7" topLeftCell="A8" activePane="bottomLeft" state="frozen"/>
      <selection pane="bottomLeft" activeCell="C2" sqref="C2:G2"/>
    </sheetView>
  </sheetViews>
  <sheetFormatPr defaultRowHeight="12.75" outlineLevelRow="1" x14ac:dyDescent="0.2"/>
  <cols>
    <col min="1" max="1" width="3.42578125" customWidth="1"/>
    <col min="2" max="2" width="12.5703125" style="119" customWidth="1"/>
    <col min="3" max="3" width="38.28515625" style="119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42" t="s">
        <v>7</v>
      </c>
      <c r="B1" s="242"/>
      <c r="C1" s="242"/>
      <c r="D1" s="242"/>
      <c r="E1" s="242"/>
      <c r="F1" s="242"/>
      <c r="G1" s="242"/>
      <c r="AG1" t="s">
        <v>102</v>
      </c>
    </row>
    <row r="2" spans="1:60" ht="24.95" customHeight="1" x14ac:dyDescent="0.2">
      <c r="A2" s="50" t="s">
        <v>8</v>
      </c>
      <c r="B2" s="49"/>
      <c r="C2" s="243"/>
      <c r="D2" s="244"/>
      <c r="E2" s="244"/>
      <c r="F2" s="244"/>
      <c r="G2" s="245"/>
      <c r="AG2" t="s">
        <v>103</v>
      </c>
    </row>
    <row r="3" spans="1:60" ht="24.95" customHeight="1" x14ac:dyDescent="0.2">
      <c r="A3" s="50" t="s">
        <v>9</v>
      </c>
      <c r="B3" s="49" t="s">
        <v>44</v>
      </c>
      <c r="C3" s="243" t="s">
        <v>45</v>
      </c>
      <c r="D3" s="244"/>
      <c r="E3" s="244"/>
      <c r="F3" s="244"/>
      <c r="G3" s="245"/>
      <c r="AC3" s="119" t="s">
        <v>103</v>
      </c>
      <c r="AG3" t="s">
        <v>104</v>
      </c>
    </row>
    <row r="4" spans="1:60" ht="24.95" customHeight="1" x14ac:dyDescent="0.2">
      <c r="A4" s="138" t="s">
        <v>10</v>
      </c>
      <c r="B4" s="139" t="s">
        <v>54</v>
      </c>
      <c r="C4" s="246" t="s">
        <v>55</v>
      </c>
      <c r="D4" s="247"/>
      <c r="E4" s="247"/>
      <c r="F4" s="247"/>
      <c r="G4" s="248"/>
      <c r="AG4" t="s">
        <v>105</v>
      </c>
    </row>
    <row r="5" spans="1:60" x14ac:dyDescent="0.2">
      <c r="D5" s="10"/>
    </row>
    <row r="6" spans="1:60" ht="38.25" x14ac:dyDescent="0.2">
      <c r="A6" s="141" t="s">
        <v>106</v>
      </c>
      <c r="B6" s="143" t="s">
        <v>107</v>
      </c>
      <c r="C6" s="143" t="s">
        <v>108</v>
      </c>
      <c r="D6" s="142" t="s">
        <v>109</v>
      </c>
      <c r="E6" s="141" t="s">
        <v>110</v>
      </c>
      <c r="F6" s="140" t="s">
        <v>111</v>
      </c>
      <c r="G6" s="141" t="s">
        <v>31</v>
      </c>
      <c r="H6" s="144" t="s">
        <v>32</v>
      </c>
      <c r="I6" s="144" t="s">
        <v>112</v>
      </c>
      <c r="J6" s="144" t="s">
        <v>33</v>
      </c>
      <c r="K6" s="144" t="s">
        <v>113</v>
      </c>
      <c r="L6" s="144" t="s">
        <v>114</v>
      </c>
      <c r="M6" s="144" t="s">
        <v>115</v>
      </c>
      <c r="N6" s="144" t="s">
        <v>116</v>
      </c>
      <c r="O6" s="144" t="s">
        <v>117</v>
      </c>
      <c r="P6" s="144" t="s">
        <v>118</v>
      </c>
      <c r="Q6" s="144" t="s">
        <v>119</v>
      </c>
      <c r="R6" s="144" t="s">
        <v>120</v>
      </c>
      <c r="S6" s="144" t="s">
        <v>121</v>
      </c>
      <c r="T6" s="144" t="s">
        <v>122</v>
      </c>
      <c r="U6" s="144" t="s">
        <v>123</v>
      </c>
      <c r="V6" s="144" t="s">
        <v>124</v>
      </c>
      <c r="W6" s="144" t="s">
        <v>125</v>
      </c>
      <c r="X6" s="144" t="s">
        <v>126</v>
      </c>
      <c r="Y6" s="144" t="s">
        <v>127</v>
      </c>
    </row>
    <row r="7" spans="1:60" hidden="1" x14ac:dyDescent="0.2">
      <c r="A7" s="3"/>
      <c r="B7" s="4"/>
      <c r="C7" s="4"/>
      <c r="D7" s="6"/>
      <c r="E7" s="146"/>
      <c r="F7" s="147"/>
      <c r="G7" s="147"/>
      <c r="H7" s="147"/>
      <c r="I7" s="147"/>
      <c r="J7" s="147"/>
      <c r="K7" s="147"/>
      <c r="L7" s="147"/>
      <c r="M7" s="147"/>
      <c r="N7" s="146"/>
      <c r="O7" s="146"/>
      <c r="P7" s="146"/>
      <c r="Q7" s="146"/>
      <c r="R7" s="147"/>
      <c r="S7" s="147"/>
      <c r="T7" s="147"/>
      <c r="U7" s="147"/>
      <c r="V7" s="147"/>
      <c r="W7" s="147"/>
      <c r="X7" s="147"/>
      <c r="Y7" s="147"/>
    </row>
    <row r="8" spans="1:60" x14ac:dyDescent="0.2">
      <c r="A8" s="160" t="s">
        <v>128</v>
      </c>
      <c r="B8" s="161" t="s">
        <v>71</v>
      </c>
      <c r="C8" s="180" t="s">
        <v>72</v>
      </c>
      <c r="D8" s="162"/>
      <c r="E8" s="163"/>
      <c r="F8" s="164"/>
      <c r="G8" s="165">
        <f>SUMIF(AG9:AG9,"&lt;&gt;NOR",G9:G9)</f>
        <v>0</v>
      </c>
      <c r="H8" s="159"/>
      <c r="I8" s="159">
        <f>SUM(I9:I9)</f>
        <v>0</v>
      </c>
      <c r="J8" s="159"/>
      <c r="K8" s="159">
        <f>SUM(K9:K9)</f>
        <v>0</v>
      </c>
      <c r="L8" s="159"/>
      <c r="M8" s="159">
        <f>SUM(M9:M9)</f>
        <v>0</v>
      </c>
      <c r="N8" s="158"/>
      <c r="O8" s="158">
        <f>SUM(O9:O9)</f>
        <v>0</v>
      </c>
      <c r="P8" s="158"/>
      <c r="Q8" s="158">
        <f>SUM(Q9:Q9)</f>
        <v>0</v>
      </c>
      <c r="R8" s="159"/>
      <c r="S8" s="159"/>
      <c r="T8" s="159"/>
      <c r="U8" s="159"/>
      <c r="V8" s="159">
        <f>SUM(V9:V9)</f>
        <v>0.98</v>
      </c>
      <c r="W8" s="159"/>
      <c r="X8" s="159"/>
      <c r="Y8" s="159"/>
      <c r="AG8" t="s">
        <v>129</v>
      </c>
    </row>
    <row r="9" spans="1:60" outlineLevel="1" x14ac:dyDescent="0.2">
      <c r="A9" s="173">
        <v>1</v>
      </c>
      <c r="B9" s="174" t="s">
        <v>215</v>
      </c>
      <c r="C9" s="181" t="s">
        <v>216</v>
      </c>
      <c r="D9" s="175" t="s">
        <v>191</v>
      </c>
      <c r="E9" s="176">
        <v>2</v>
      </c>
      <c r="F9" s="177"/>
      <c r="G9" s="178">
        <f>ROUND(E9*F9,2)</f>
        <v>0</v>
      </c>
      <c r="H9" s="157"/>
      <c r="I9" s="156">
        <f>ROUND(E9*H9,2)</f>
        <v>0</v>
      </c>
      <c r="J9" s="157"/>
      <c r="K9" s="156">
        <f>ROUND(E9*J9,2)</f>
        <v>0</v>
      </c>
      <c r="L9" s="156">
        <v>21</v>
      </c>
      <c r="M9" s="156">
        <f>G9*(1+L9/100)</f>
        <v>0</v>
      </c>
      <c r="N9" s="155">
        <v>0</v>
      </c>
      <c r="O9" s="155">
        <f>ROUND(E9*N9,2)</f>
        <v>0</v>
      </c>
      <c r="P9" s="155">
        <v>0</v>
      </c>
      <c r="Q9" s="155">
        <f>ROUND(E9*P9,2)</f>
        <v>0</v>
      </c>
      <c r="R9" s="156"/>
      <c r="S9" s="156" t="s">
        <v>133</v>
      </c>
      <c r="T9" s="156" t="s">
        <v>134</v>
      </c>
      <c r="U9" s="156">
        <v>0.49</v>
      </c>
      <c r="V9" s="156">
        <f>ROUND(E9*U9,2)</f>
        <v>0.98</v>
      </c>
      <c r="W9" s="156"/>
      <c r="X9" s="156" t="s">
        <v>135</v>
      </c>
      <c r="Y9" s="156" t="s">
        <v>136</v>
      </c>
      <c r="Z9" s="145"/>
      <c r="AA9" s="145"/>
      <c r="AB9" s="145"/>
      <c r="AC9" s="145"/>
      <c r="AD9" s="145"/>
      <c r="AE9" s="145"/>
      <c r="AF9" s="145"/>
      <c r="AG9" s="145" t="s">
        <v>137</v>
      </c>
      <c r="AH9" s="145"/>
      <c r="AI9" s="145"/>
      <c r="AJ9" s="145"/>
      <c r="AK9" s="145"/>
      <c r="AL9" s="145"/>
      <c r="AM9" s="145"/>
      <c r="AN9" s="145"/>
      <c r="AO9" s="145"/>
      <c r="AP9" s="145"/>
      <c r="AQ9" s="145"/>
      <c r="AR9" s="145"/>
      <c r="AS9" s="145"/>
      <c r="AT9" s="145"/>
      <c r="AU9" s="145"/>
      <c r="AV9" s="145"/>
      <c r="AW9" s="145"/>
      <c r="AX9" s="145"/>
      <c r="AY9" s="145"/>
      <c r="AZ9" s="145"/>
      <c r="BA9" s="145"/>
      <c r="BB9" s="145"/>
      <c r="BC9" s="145"/>
      <c r="BD9" s="145"/>
      <c r="BE9" s="145"/>
      <c r="BF9" s="145"/>
      <c r="BG9" s="145"/>
      <c r="BH9" s="145"/>
    </row>
    <row r="10" spans="1:60" x14ac:dyDescent="0.2">
      <c r="A10" s="160" t="s">
        <v>128</v>
      </c>
      <c r="B10" s="161" t="s">
        <v>87</v>
      </c>
      <c r="C10" s="180" t="s">
        <v>88</v>
      </c>
      <c r="D10" s="162"/>
      <c r="E10" s="163"/>
      <c r="F10" s="164"/>
      <c r="G10" s="165">
        <f>SUMIF(AG11:AG13,"&lt;&gt;NOR",G11:G13)</f>
        <v>0</v>
      </c>
      <c r="H10" s="159"/>
      <c r="I10" s="159">
        <f>SUM(I11:I13)</f>
        <v>0</v>
      </c>
      <c r="J10" s="159"/>
      <c r="K10" s="159">
        <f>SUM(K11:K13)</f>
        <v>0</v>
      </c>
      <c r="L10" s="159"/>
      <c r="M10" s="159">
        <f>SUM(M11:M13)</f>
        <v>0</v>
      </c>
      <c r="N10" s="158"/>
      <c r="O10" s="158">
        <f>SUM(O11:O13)</f>
        <v>0.02</v>
      </c>
      <c r="P10" s="158"/>
      <c r="Q10" s="158">
        <f>SUM(Q11:Q13)</f>
        <v>0</v>
      </c>
      <c r="R10" s="159"/>
      <c r="S10" s="159"/>
      <c r="T10" s="159"/>
      <c r="U10" s="159"/>
      <c r="V10" s="159">
        <f>SUM(V11:V13)</f>
        <v>42.660000000000004</v>
      </c>
      <c r="W10" s="159"/>
      <c r="X10" s="159"/>
      <c r="Y10" s="159"/>
      <c r="AG10" t="s">
        <v>129</v>
      </c>
    </row>
    <row r="11" spans="1:60" ht="22.5" outlineLevel="1" x14ac:dyDescent="0.2">
      <c r="A11" s="173">
        <v>2</v>
      </c>
      <c r="B11" s="174" t="s">
        <v>144</v>
      </c>
      <c r="C11" s="181" t="s">
        <v>145</v>
      </c>
      <c r="D11" s="175" t="s">
        <v>146</v>
      </c>
      <c r="E11" s="176">
        <v>18</v>
      </c>
      <c r="F11" s="177"/>
      <c r="G11" s="178">
        <f>ROUND(E11*F11,2)</f>
        <v>0</v>
      </c>
      <c r="H11" s="157"/>
      <c r="I11" s="156">
        <f>ROUND(E11*H11,2)</f>
        <v>0</v>
      </c>
      <c r="J11" s="157"/>
      <c r="K11" s="156">
        <f>ROUND(E11*J11,2)</f>
        <v>0</v>
      </c>
      <c r="L11" s="156">
        <v>21</v>
      </c>
      <c r="M11" s="156">
        <f>G11*(1+L11/100)</f>
        <v>0</v>
      </c>
      <c r="N11" s="155">
        <v>3.6999999999999999E-4</v>
      </c>
      <c r="O11" s="155">
        <f>ROUND(E11*N11,2)</f>
        <v>0.01</v>
      </c>
      <c r="P11" s="155">
        <v>0</v>
      </c>
      <c r="Q11" s="155">
        <f>ROUND(E11*P11,2)</f>
        <v>0</v>
      </c>
      <c r="R11" s="156"/>
      <c r="S11" s="156" t="s">
        <v>133</v>
      </c>
      <c r="T11" s="156" t="s">
        <v>147</v>
      </c>
      <c r="U11" s="156">
        <v>0.24</v>
      </c>
      <c r="V11" s="156">
        <f>ROUND(E11*U11,2)</f>
        <v>4.32</v>
      </c>
      <c r="W11" s="156"/>
      <c r="X11" s="156" t="s">
        <v>135</v>
      </c>
      <c r="Y11" s="156" t="s">
        <v>136</v>
      </c>
      <c r="Z11" s="145"/>
      <c r="AA11" s="145"/>
      <c r="AB11" s="145"/>
      <c r="AC11" s="145"/>
      <c r="AD11" s="145"/>
      <c r="AE11" s="145"/>
      <c r="AF11" s="145"/>
      <c r="AG11" s="145" t="s">
        <v>148</v>
      </c>
      <c r="AH11" s="145"/>
      <c r="AI11" s="145"/>
      <c r="AJ11" s="145"/>
      <c r="AK11" s="145"/>
      <c r="AL11" s="145"/>
      <c r="AM11" s="145"/>
      <c r="AN11" s="145"/>
      <c r="AO11" s="145"/>
      <c r="AP11" s="145"/>
      <c r="AQ11" s="145"/>
      <c r="AR11" s="145"/>
      <c r="AS11" s="145"/>
      <c r="AT11" s="145"/>
      <c r="AU11" s="145"/>
      <c r="AV11" s="145"/>
      <c r="AW11" s="145"/>
      <c r="AX11" s="145"/>
      <c r="AY11" s="145"/>
      <c r="AZ11" s="145"/>
      <c r="BA11" s="145"/>
      <c r="BB11" s="145"/>
      <c r="BC11" s="145"/>
      <c r="BD11" s="145"/>
      <c r="BE11" s="145"/>
      <c r="BF11" s="145"/>
      <c r="BG11" s="145"/>
      <c r="BH11" s="145"/>
    </row>
    <row r="12" spans="1:60" ht="22.5" outlineLevel="1" x14ac:dyDescent="0.2">
      <c r="A12" s="173">
        <v>3</v>
      </c>
      <c r="B12" s="174" t="s">
        <v>200</v>
      </c>
      <c r="C12" s="181" t="s">
        <v>201</v>
      </c>
      <c r="D12" s="175" t="s">
        <v>202</v>
      </c>
      <c r="E12" s="176">
        <v>90</v>
      </c>
      <c r="F12" s="177"/>
      <c r="G12" s="178">
        <f>ROUND(E12*F12,2)</f>
        <v>0</v>
      </c>
      <c r="H12" s="157"/>
      <c r="I12" s="156">
        <f>ROUND(E12*H12,2)</f>
        <v>0</v>
      </c>
      <c r="J12" s="157"/>
      <c r="K12" s="156">
        <f>ROUND(E12*J12,2)</f>
        <v>0</v>
      </c>
      <c r="L12" s="156">
        <v>21</v>
      </c>
      <c r="M12" s="156">
        <f>G12*(1+L12/100)</f>
        <v>0</v>
      </c>
      <c r="N12" s="155">
        <v>6.0000000000000002E-5</v>
      </c>
      <c r="O12" s="155">
        <f>ROUND(E12*N12,2)</f>
        <v>0.01</v>
      </c>
      <c r="P12" s="155">
        <v>0</v>
      </c>
      <c r="Q12" s="155">
        <f>ROUND(E12*P12,2)</f>
        <v>0</v>
      </c>
      <c r="R12" s="156"/>
      <c r="S12" s="156" t="s">
        <v>133</v>
      </c>
      <c r="T12" s="156" t="s">
        <v>217</v>
      </c>
      <c r="U12" s="156">
        <v>0.42599999999999999</v>
      </c>
      <c r="V12" s="156">
        <f>ROUND(E12*U12,2)</f>
        <v>38.340000000000003</v>
      </c>
      <c r="W12" s="156"/>
      <c r="X12" s="156" t="s">
        <v>135</v>
      </c>
      <c r="Y12" s="156" t="s">
        <v>136</v>
      </c>
      <c r="Z12" s="145"/>
      <c r="AA12" s="145"/>
      <c r="AB12" s="145"/>
      <c r="AC12" s="145"/>
      <c r="AD12" s="145"/>
      <c r="AE12" s="145"/>
      <c r="AF12" s="145"/>
      <c r="AG12" s="145" t="s">
        <v>148</v>
      </c>
      <c r="AH12" s="145"/>
      <c r="AI12" s="145"/>
      <c r="AJ12" s="145"/>
      <c r="AK12" s="145"/>
      <c r="AL12" s="145"/>
      <c r="AM12" s="145"/>
      <c r="AN12" s="145"/>
      <c r="AO12" s="145"/>
      <c r="AP12" s="145"/>
      <c r="AQ12" s="145"/>
      <c r="AR12" s="145"/>
      <c r="AS12" s="145"/>
      <c r="AT12" s="145"/>
      <c r="AU12" s="145"/>
      <c r="AV12" s="145"/>
      <c r="AW12" s="145"/>
      <c r="AX12" s="145"/>
      <c r="AY12" s="145"/>
      <c r="AZ12" s="145"/>
      <c r="BA12" s="145"/>
      <c r="BB12" s="145"/>
      <c r="BC12" s="145"/>
      <c r="BD12" s="145"/>
      <c r="BE12" s="145"/>
      <c r="BF12" s="145"/>
      <c r="BG12" s="145"/>
      <c r="BH12" s="145"/>
    </row>
    <row r="13" spans="1:60" outlineLevel="1" x14ac:dyDescent="0.2">
      <c r="A13" s="173">
        <v>4</v>
      </c>
      <c r="B13" s="174" t="s">
        <v>204</v>
      </c>
      <c r="C13" s="181" t="s">
        <v>205</v>
      </c>
      <c r="D13" s="175" t="s">
        <v>206</v>
      </c>
      <c r="E13" s="176">
        <v>1</v>
      </c>
      <c r="F13" s="177"/>
      <c r="G13" s="178">
        <f>ROUND(E13*F13,2)</f>
        <v>0</v>
      </c>
      <c r="H13" s="157"/>
      <c r="I13" s="156">
        <f>ROUND(E13*H13,2)</f>
        <v>0</v>
      </c>
      <c r="J13" s="157"/>
      <c r="K13" s="156">
        <f>ROUND(E13*J13,2)</f>
        <v>0</v>
      </c>
      <c r="L13" s="156">
        <v>21</v>
      </c>
      <c r="M13" s="156">
        <f>G13*(1+L13/100)</f>
        <v>0</v>
      </c>
      <c r="N13" s="155">
        <v>0</v>
      </c>
      <c r="O13" s="155">
        <f>ROUND(E13*N13,2)</f>
        <v>0</v>
      </c>
      <c r="P13" s="155">
        <v>0</v>
      </c>
      <c r="Q13" s="155">
        <f>ROUND(E13*P13,2)</f>
        <v>0</v>
      </c>
      <c r="R13" s="156"/>
      <c r="S13" s="156" t="s">
        <v>141</v>
      </c>
      <c r="T13" s="156" t="s">
        <v>134</v>
      </c>
      <c r="U13" s="156">
        <v>0</v>
      </c>
      <c r="V13" s="156">
        <f>ROUND(E13*U13,2)</f>
        <v>0</v>
      </c>
      <c r="W13" s="156"/>
      <c r="X13" s="156" t="s">
        <v>135</v>
      </c>
      <c r="Y13" s="156" t="s">
        <v>136</v>
      </c>
      <c r="Z13" s="145"/>
      <c r="AA13" s="145"/>
      <c r="AB13" s="145"/>
      <c r="AC13" s="145"/>
      <c r="AD13" s="145"/>
      <c r="AE13" s="145"/>
      <c r="AF13" s="145"/>
      <c r="AG13" s="145" t="s">
        <v>148</v>
      </c>
      <c r="AH13" s="145"/>
      <c r="AI13" s="145"/>
      <c r="AJ13" s="145"/>
      <c r="AK13" s="145"/>
      <c r="AL13" s="145"/>
      <c r="AM13" s="145"/>
      <c r="AN13" s="145"/>
      <c r="AO13" s="145"/>
      <c r="AP13" s="145"/>
      <c r="AQ13" s="145"/>
      <c r="AR13" s="145"/>
      <c r="AS13" s="145"/>
      <c r="AT13" s="145"/>
      <c r="AU13" s="145"/>
      <c r="AV13" s="145"/>
      <c r="AW13" s="145"/>
      <c r="AX13" s="145"/>
      <c r="AY13" s="145"/>
      <c r="AZ13" s="145"/>
      <c r="BA13" s="145"/>
      <c r="BB13" s="145"/>
      <c r="BC13" s="145"/>
      <c r="BD13" s="145"/>
      <c r="BE13" s="145"/>
      <c r="BF13" s="145"/>
      <c r="BG13" s="145"/>
      <c r="BH13" s="145"/>
    </row>
    <row r="14" spans="1:60" x14ac:dyDescent="0.2">
      <c r="A14" s="160" t="s">
        <v>128</v>
      </c>
      <c r="B14" s="161" t="s">
        <v>71</v>
      </c>
      <c r="C14" s="180" t="s">
        <v>72</v>
      </c>
      <c r="D14" s="162"/>
      <c r="E14" s="163"/>
      <c r="F14" s="164"/>
      <c r="G14" s="165">
        <f>SUMIF(AG15:AG16,"&lt;&gt;NOR",G15:G16)</f>
        <v>0</v>
      </c>
      <c r="H14" s="159"/>
      <c r="I14" s="159">
        <f>SUM(I15:I16)</f>
        <v>0</v>
      </c>
      <c r="J14" s="159"/>
      <c r="K14" s="159">
        <f>SUM(K15:K16)</f>
        <v>0</v>
      </c>
      <c r="L14" s="159"/>
      <c r="M14" s="159">
        <f>SUM(M15:M16)</f>
        <v>0</v>
      </c>
      <c r="N14" s="158"/>
      <c r="O14" s="158">
        <f>SUM(O15:O16)</f>
        <v>0</v>
      </c>
      <c r="P14" s="158"/>
      <c r="Q14" s="158">
        <f>SUM(Q15:Q16)</f>
        <v>0</v>
      </c>
      <c r="R14" s="159"/>
      <c r="S14" s="159"/>
      <c r="T14" s="159"/>
      <c r="U14" s="159"/>
      <c r="V14" s="159">
        <f>SUM(V15:V16)</f>
        <v>0.86</v>
      </c>
      <c r="W14" s="159"/>
      <c r="X14" s="159"/>
      <c r="Y14" s="159"/>
      <c r="AG14" t="s">
        <v>129</v>
      </c>
    </row>
    <row r="15" spans="1:60" outlineLevel="1" x14ac:dyDescent="0.2">
      <c r="A15" s="173">
        <v>5</v>
      </c>
      <c r="B15" s="174" t="s">
        <v>218</v>
      </c>
      <c r="C15" s="181" t="s">
        <v>219</v>
      </c>
      <c r="D15" s="175" t="s">
        <v>191</v>
      </c>
      <c r="E15" s="176">
        <v>2</v>
      </c>
      <c r="F15" s="177"/>
      <c r="G15" s="178">
        <f>ROUND(E15*F15,2)</f>
        <v>0</v>
      </c>
      <c r="H15" s="157"/>
      <c r="I15" s="156">
        <f>ROUND(E15*H15,2)</f>
        <v>0</v>
      </c>
      <c r="J15" s="157"/>
      <c r="K15" s="156">
        <f>ROUND(E15*J15,2)</f>
        <v>0</v>
      </c>
      <c r="L15" s="156">
        <v>21</v>
      </c>
      <c r="M15" s="156">
        <f>G15*(1+L15/100)</f>
        <v>0</v>
      </c>
      <c r="N15" s="155">
        <v>0</v>
      </c>
      <c r="O15" s="155">
        <f>ROUND(E15*N15,2)</f>
        <v>0</v>
      </c>
      <c r="P15" s="155">
        <v>0</v>
      </c>
      <c r="Q15" s="155">
        <f>ROUND(E15*P15,2)</f>
        <v>0</v>
      </c>
      <c r="R15" s="156"/>
      <c r="S15" s="156" t="s">
        <v>133</v>
      </c>
      <c r="T15" s="156" t="s">
        <v>134</v>
      </c>
      <c r="U15" s="156">
        <v>0</v>
      </c>
      <c r="V15" s="156">
        <f>ROUND(E15*U15,2)</f>
        <v>0</v>
      </c>
      <c r="W15" s="156"/>
      <c r="X15" s="156" t="s">
        <v>135</v>
      </c>
      <c r="Y15" s="156" t="s">
        <v>136</v>
      </c>
      <c r="Z15" s="145"/>
      <c r="AA15" s="145"/>
      <c r="AB15" s="145"/>
      <c r="AC15" s="145"/>
      <c r="AD15" s="145"/>
      <c r="AE15" s="145"/>
      <c r="AF15" s="145"/>
      <c r="AG15" s="145" t="s">
        <v>137</v>
      </c>
      <c r="AH15" s="145"/>
      <c r="AI15" s="145"/>
      <c r="AJ15" s="145"/>
      <c r="AK15" s="145"/>
      <c r="AL15" s="145"/>
      <c r="AM15" s="145"/>
      <c r="AN15" s="145"/>
      <c r="AO15" s="145"/>
      <c r="AP15" s="145"/>
      <c r="AQ15" s="145"/>
      <c r="AR15" s="145"/>
      <c r="AS15" s="145"/>
      <c r="AT15" s="145"/>
      <c r="AU15" s="145"/>
      <c r="AV15" s="145"/>
      <c r="AW15" s="145"/>
      <c r="AX15" s="145"/>
      <c r="AY15" s="145"/>
      <c r="AZ15" s="145"/>
      <c r="BA15" s="145"/>
      <c r="BB15" s="145"/>
      <c r="BC15" s="145"/>
      <c r="BD15" s="145"/>
      <c r="BE15" s="145"/>
      <c r="BF15" s="145"/>
      <c r="BG15" s="145"/>
      <c r="BH15" s="145"/>
    </row>
    <row r="16" spans="1:60" outlineLevel="1" x14ac:dyDescent="0.2">
      <c r="A16" s="173">
        <v>6</v>
      </c>
      <c r="B16" s="174" t="s">
        <v>220</v>
      </c>
      <c r="C16" s="181" t="s">
        <v>221</v>
      </c>
      <c r="D16" s="175" t="s">
        <v>191</v>
      </c>
      <c r="E16" s="176">
        <v>0.75</v>
      </c>
      <c r="F16" s="177"/>
      <c r="G16" s="178">
        <f>ROUND(E16*F16,2)</f>
        <v>0</v>
      </c>
      <c r="H16" s="157"/>
      <c r="I16" s="156">
        <f>ROUND(E16*H16,2)</f>
        <v>0</v>
      </c>
      <c r="J16" s="157"/>
      <c r="K16" s="156">
        <f>ROUND(E16*J16,2)</f>
        <v>0</v>
      </c>
      <c r="L16" s="156">
        <v>21</v>
      </c>
      <c r="M16" s="156">
        <f>G16*(1+L16/100)</f>
        <v>0</v>
      </c>
      <c r="N16" s="155">
        <v>0</v>
      </c>
      <c r="O16" s="155">
        <f>ROUND(E16*N16,2)</f>
        <v>0</v>
      </c>
      <c r="P16" s="155">
        <v>0</v>
      </c>
      <c r="Q16" s="155">
        <f>ROUND(E16*P16,2)</f>
        <v>0</v>
      </c>
      <c r="R16" s="156"/>
      <c r="S16" s="156" t="s">
        <v>141</v>
      </c>
      <c r="T16" s="156" t="s">
        <v>134</v>
      </c>
      <c r="U16" s="156">
        <v>1.1399999999999999</v>
      </c>
      <c r="V16" s="156">
        <f>ROUND(E16*U16,2)</f>
        <v>0.86</v>
      </c>
      <c r="W16" s="156"/>
      <c r="X16" s="156" t="s">
        <v>135</v>
      </c>
      <c r="Y16" s="156" t="s">
        <v>136</v>
      </c>
      <c r="Z16" s="145"/>
      <c r="AA16" s="145"/>
      <c r="AB16" s="145"/>
      <c r="AC16" s="145"/>
      <c r="AD16" s="145"/>
      <c r="AE16" s="145"/>
      <c r="AF16" s="145"/>
      <c r="AG16" s="145" t="s">
        <v>137</v>
      </c>
      <c r="AH16" s="145"/>
      <c r="AI16" s="145"/>
      <c r="AJ16" s="145"/>
      <c r="AK16" s="145"/>
      <c r="AL16" s="145"/>
      <c r="AM16" s="145"/>
      <c r="AN16" s="145"/>
      <c r="AO16" s="145"/>
      <c r="AP16" s="145"/>
      <c r="AQ16" s="145"/>
      <c r="AR16" s="145"/>
      <c r="AS16" s="145"/>
      <c r="AT16" s="145"/>
      <c r="AU16" s="145"/>
      <c r="AV16" s="145"/>
      <c r="AW16" s="145"/>
      <c r="AX16" s="145"/>
      <c r="AY16" s="145"/>
      <c r="AZ16" s="145"/>
      <c r="BA16" s="145"/>
      <c r="BB16" s="145"/>
      <c r="BC16" s="145"/>
      <c r="BD16" s="145"/>
      <c r="BE16" s="145"/>
      <c r="BF16" s="145"/>
      <c r="BG16" s="145"/>
      <c r="BH16" s="145"/>
    </row>
    <row r="17" spans="1:60" x14ac:dyDescent="0.2">
      <c r="A17" s="160" t="s">
        <v>128</v>
      </c>
      <c r="B17" s="161" t="s">
        <v>77</v>
      </c>
      <c r="C17" s="180" t="s">
        <v>78</v>
      </c>
      <c r="D17" s="162"/>
      <c r="E17" s="163"/>
      <c r="F17" s="164"/>
      <c r="G17" s="165">
        <f>SUMIF(AG18:AG18,"&lt;&gt;NOR",G18:G18)</f>
        <v>0</v>
      </c>
      <c r="H17" s="159"/>
      <c r="I17" s="159">
        <f>SUM(I18:I18)</f>
        <v>0</v>
      </c>
      <c r="J17" s="159"/>
      <c r="K17" s="159">
        <f>SUM(K18:K18)</f>
        <v>0</v>
      </c>
      <c r="L17" s="159"/>
      <c r="M17" s="159">
        <f>SUM(M18:M18)</f>
        <v>0</v>
      </c>
      <c r="N17" s="158"/>
      <c r="O17" s="158">
        <f>SUM(O18:O18)</f>
        <v>0</v>
      </c>
      <c r="P17" s="158"/>
      <c r="Q17" s="158">
        <f>SUM(Q18:Q18)</f>
        <v>0.03</v>
      </c>
      <c r="R17" s="159"/>
      <c r="S17" s="159"/>
      <c r="T17" s="159"/>
      <c r="U17" s="159"/>
      <c r="V17" s="159">
        <f>SUM(V18:V18)</f>
        <v>2.5</v>
      </c>
      <c r="W17" s="159"/>
      <c r="X17" s="159"/>
      <c r="Y17" s="159"/>
      <c r="AG17" t="s">
        <v>129</v>
      </c>
    </row>
    <row r="18" spans="1:60" outlineLevel="1" x14ac:dyDescent="0.2">
      <c r="A18" s="173">
        <v>7</v>
      </c>
      <c r="B18" s="174" t="s">
        <v>130</v>
      </c>
      <c r="C18" s="181" t="s">
        <v>131</v>
      </c>
      <c r="D18" s="175" t="s">
        <v>132</v>
      </c>
      <c r="E18" s="176">
        <v>12.5</v>
      </c>
      <c r="F18" s="177"/>
      <c r="G18" s="178">
        <f>ROUND(E18*F18,2)</f>
        <v>0</v>
      </c>
      <c r="H18" s="157"/>
      <c r="I18" s="156">
        <f>ROUND(E18*H18,2)</f>
        <v>0</v>
      </c>
      <c r="J18" s="157"/>
      <c r="K18" s="156">
        <f>ROUND(E18*J18,2)</f>
        <v>0</v>
      </c>
      <c r="L18" s="156">
        <v>21</v>
      </c>
      <c r="M18" s="156">
        <f>G18*(1+L18/100)</f>
        <v>0</v>
      </c>
      <c r="N18" s="155">
        <v>0</v>
      </c>
      <c r="O18" s="155">
        <f>ROUND(E18*N18,2)</f>
        <v>0</v>
      </c>
      <c r="P18" s="155">
        <v>2.0999999999999999E-3</v>
      </c>
      <c r="Q18" s="155">
        <f>ROUND(E18*P18,2)</f>
        <v>0.03</v>
      </c>
      <c r="R18" s="156"/>
      <c r="S18" s="156" t="s">
        <v>133</v>
      </c>
      <c r="T18" s="156" t="s">
        <v>134</v>
      </c>
      <c r="U18" s="156">
        <v>0.2</v>
      </c>
      <c r="V18" s="156">
        <f>ROUND(E18*U18,2)</f>
        <v>2.5</v>
      </c>
      <c r="W18" s="156"/>
      <c r="X18" s="156" t="s">
        <v>135</v>
      </c>
      <c r="Y18" s="156" t="s">
        <v>136</v>
      </c>
      <c r="Z18" s="145"/>
      <c r="AA18" s="145"/>
      <c r="AB18" s="145"/>
      <c r="AC18" s="145"/>
      <c r="AD18" s="145"/>
      <c r="AE18" s="145"/>
      <c r="AF18" s="145"/>
      <c r="AG18" s="145" t="s">
        <v>137</v>
      </c>
      <c r="AH18" s="145"/>
      <c r="AI18" s="145"/>
      <c r="AJ18" s="145"/>
      <c r="AK18" s="145"/>
      <c r="AL18" s="145"/>
      <c r="AM18" s="145"/>
      <c r="AN18" s="145"/>
      <c r="AO18" s="145"/>
      <c r="AP18" s="145"/>
      <c r="AQ18" s="145"/>
      <c r="AR18" s="145"/>
      <c r="AS18" s="145"/>
      <c r="AT18" s="145"/>
      <c r="AU18" s="145"/>
      <c r="AV18" s="145"/>
      <c r="AW18" s="145"/>
      <c r="AX18" s="145"/>
      <c r="AY18" s="145"/>
      <c r="AZ18" s="145"/>
      <c r="BA18" s="145"/>
      <c r="BB18" s="145"/>
      <c r="BC18" s="145"/>
      <c r="BD18" s="145"/>
      <c r="BE18" s="145"/>
      <c r="BF18" s="145"/>
      <c r="BG18" s="145"/>
      <c r="BH18" s="145"/>
    </row>
    <row r="19" spans="1:60" x14ac:dyDescent="0.2">
      <c r="A19" s="160" t="s">
        <v>128</v>
      </c>
      <c r="B19" s="161" t="s">
        <v>81</v>
      </c>
      <c r="C19" s="180" t="s">
        <v>82</v>
      </c>
      <c r="D19" s="162"/>
      <c r="E19" s="163"/>
      <c r="F19" s="164"/>
      <c r="G19" s="165">
        <f>SUMIF(AG20:AG36,"&lt;&gt;NOR",G20:G36)</f>
        <v>0</v>
      </c>
      <c r="H19" s="159"/>
      <c r="I19" s="159">
        <f>SUM(I20:I36)</f>
        <v>0</v>
      </c>
      <c r="J19" s="159"/>
      <c r="K19" s="159">
        <f>SUM(K20:K36)</f>
        <v>0</v>
      </c>
      <c r="L19" s="159"/>
      <c r="M19" s="159">
        <f>SUM(M20:M36)</f>
        <v>0</v>
      </c>
      <c r="N19" s="158"/>
      <c r="O19" s="158">
        <f>SUM(O20:O36)</f>
        <v>0.24</v>
      </c>
      <c r="P19" s="158"/>
      <c r="Q19" s="158">
        <f>SUM(Q20:Q36)</f>
        <v>0.75</v>
      </c>
      <c r="R19" s="159"/>
      <c r="S19" s="159"/>
      <c r="T19" s="159"/>
      <c r="U19" s="159"/>
      <c r="V19" s="159">
        <f>SUM(V20:V36)</f>
        <v>81.52</v>
      </c>
      <c r="W19" s="159"/>
      <c r="X19" s="159"/>
      <c r="Y19" s="159"/>
      <c r="AG19" t="s">
        <v>129</v>
      </c>
    </row>
    <row r="20" spans="1:60" outlineLevel="1" x14ac:dyDescent="0.2">
      <c r="A20" s="173">
        <v>8</v>
      </c>
      <c r="B20" s="174" t="s">
        <v>222</v>
      </c>
      <c r="C20" s="181" t="s">
        <v>223</v>
      </c>
      <c r="D20" s="175" t="s">
        <v>158</v>
      </c>
      <c r="E20" s="176">
        <v>48</v>
      </c>
      <c r="F20" s="177"/>
      <c r="G20" s="178">
        <f t="shared" ref="G20:G36" si="0">ROUND(E20*F20,2)</f>
        <v>0</v>
      </c>
      <c r="H20" s="157"/>
      <c r="I20" s="156">
        <f t="shared" ref="I20:I36" si="1">ROUND(E20*H20,2)</f>
        <v>0</v>
      </c>
      <c r="J20" s="157"/>
      <c r="K20" s="156">
        <f t="shared" ref="K20:K36" si="2">ROUND(E20*J20,2)</f>
        <v>0</v>
      </c>
      <c r="L20" s="156">
        <v>21</v>
      </c>
      <c r="M20" s="156">
        <f t="shared" ref="M20:M36" si="3">G20*(1+L20/100)</f>
        <v>0</v>
      </c>
      <c r="N20" s="155">
        <v>0</v>
      </c>
      <c r="O20" s="155">
        <f t="shared" ref="O20:O36" si="4">ROUND(E20*N20,2)</f>
        <v>0</v>
      </c>
      <c r="P20" s="155">
        <v>3.1E-4</v>
      </c>
      <c r="Q20" s="155">
        <f t="shared" ref="Q20:Q36" si="5">ROUND(E20*P20,2)</f>
        <v>0.01</v>
      </c>
      <c r="R20" s="156"/>
      <c r="S20" s="156" t="s">
        <v>141</v>
      </c>
      <c r="T20" s="156" t="s">
        <v>134</v>
      </c>
      <c r="U20" s="156">
        <v>5.0000000000000001E-3</v>
      </c>
      <c r="V20" s="156">
        <f t="shared" ref="V20:V36" si="6">ROUND(E20*U20,2)</f>
        <v>0.24</v>
      </c>
      <c r="W20" s="156"/>
      <c r="X20" s="156" t="s">
        <v>135</v>
      </c>
      <c r="Y20" s="156" t="s">
        <v>136</v>
      </c>
      <c r="Z20" s="145"/>
      <c r="AA20" s="145"/>
      <c r="AB20" s="145"/>
      <c r="AC20" s="145"/>
      <c r="AD20" s="145"/>
      <c r="AE20" s="145"/>
      <c r="AF20" s="145"/>
      <c r="AG20" s="145" t="s">
        <v>137</v>
      </c>
      <c r="AH20" s="145"/>
      <c r="AI20" s="145"/>
      <c r="AJ20" s="145"/>
      <c r="AK20" s="145"/>
      <c r="AL20" s="145"/>
      <c r="AM20" s="145"/>
      <c r="AN20" s="145"/>
      <c r="AO20" s="145"/>
      <c r="AP20" s="145"/>
      <c r="AQ20" s="145"/>
      <c r="AR20" s="145"/>
      <c r="AS20" s="145"/>
      <c r="AT20" s="145"/>
      <c r="AU20" s="145"/>
      <c r="AV20" s="145"/>
      <c r="AW20" s="145"/>
      <c r="AX20" s="145"/>
      <c r="AY20" s="145"/>
      <c r="AZ20" s="145"/>
      <c r="BA20" s="145"/>
      <c r="BB20" s="145"/>
      <c r="BC20" s="145"/>
      <c r="BD20" s="145"/>
      <c r="BE20" s="145"/>
      <c r="BF20" s="145"/>
      <c r="BG20" s="145"/>
      <c r="BH20" s="145"/>
    </row>
    <row r="21" spans="1:60" ht="22.5" outlineLevel="1" x14ac:dyDescent="0.2">
      <c r="A21" s="173">
        <v>9</v>
      </c>
      <c r="B21" s="174" t="s">
        <v>224</v>
      </c>
      <c r="C21" s="181" t="s">
        <v>225</v>
      </c>
      <c r="D21" s="175" t="s">
        <v>140</v>
      </c>
      <c r="E21" s="176">
        <v>102</v>
      </c>
      <c r="F21" s="177"/>
      <c r="G21" s="178">
        <f t="shared" si="0"/>
        <v>0</v>
      </c>
      <c r="H21" s="157"/>
      <c r="I21" s="156">
        <f t="shared" si="1"/>
        <v>0</v>
      </c>
      <c r="J21" s="157"/>
      <c r="K21" s="156">
        <f t="shared" si="2"/>
        <v>0</v>
      </c>
      <c r="L21" s="156">
        <v>21</v>
      </c>
      <c r="M21" s="156">
        <f t="shared" si="3"/>
        <v>0</v>
      </c>
      <c r="N21" s="155">
        <v>2.0000000000000002E-5</v>
      </c>
      <c r="O21" s="155">
        <f t="shared" si="4"/>
        <v>0</v>
      </c>
      <c r="P21" s="155">
        <v>3.2000000000000002E-3</v>
      </c>
      <c r="Q21" s="155">
        <f t="shared" si="5"/>
        <v>0.33</v>
      </c>
      <c r="R21" s="156"/>
      <c r="S21" s="156" t="s">
        <v>141</v>
      </c>
      <c r="T21" s="156" t="s">
        <v>134</v>
      </c>
      <c r="U21" s="156">
        <v>5.2999999999999999E-2</v>
      </c>
      <c r="V21" s="156">
        <f t="shared" si="6"/>
        <v>5.41</v>
      </c>
      <c r="W21" s="156"/>
      <c r="X21" s="156" t="s">
        <v>135</v>
      </c>
      <c r="Y21" s="156" t="s">
        <v>136</v>
      </c>
      <c r="Z21" s="145"/>
      <c r="AA21" s="145"/>
      <c r="AB21" s="145"/>
      <c r="AC21" s="145"/>
      <c r="AD21" s="145"/>
      <c r="AE21" s="145"/>
      <c r="AF21" s="145"/>
      <c r="AG21" s="145" t="s">
        <v>137</v>
      </c>
      <c r="AH21" s="145"/>
      <c r="AI21" s="145"/>
      <c r="AJ21" s="145"/>
      <c r="AK21" s="145"/>
      <c r="AL21" s="145"/>
      <c r="AM21" s="145"/>
      <c r="AN21" s="145"/>
      <c r="AO21" s="145"/>
      <c r="AP21" s="145"/>
      <c r="AQ21" s="145"/>
      <c r="AR21" s="145"/>
      <c r="AS21" s="145"/>
      <c r="AT21" s="145"/>
      <c r="AU21" s="145"/>
      <c r="AV21" s="145"/>
      <c r="AW21" s="145"/>
      <c r="AX21" s="145"/>
      <c r="AY21" s="145"/>
      <c r="AZ21" s="145"/>
      <c r="BA21" s="145"/>
      <c r="BB21" s="145"/>
      <c r="BC21" s="145"/>
      <c r="BD21" s="145"/>
      <c r="BE21" s="145"/>
      <c r="BF21" s="145"/>
      <c r="BG21" s="145"/>
      <c r="BH21" s="145"/>
    </row>
    <row r="22" spans="1:60" ht="22.5" outlineLevel="1" x14ac:dyDescent="0.2">
      <c r="A22" s="173">
        <v>10</v>
      </c>
      <c r="B22" s="174" t="s">
        <v>226</v>
      </c>
      <c r="C22" s="181" t="s">
        <v>227</v>
      </c>
      <c r="D22" s="175" t="s">
        <v>140</v>
      </c>
      <c r="E22" s="176">
        <v>55</v>
      </c>
      <c r="F22" s="177"/>
      <c r="G22" s="178">
        <f t="shared" si="0"/>
        <v>0</v>
      </c>
      <c r="H22" s="157"/>
      <c r="I22" s="156">
        <f t="shared" si="1"/>
        <v>0</v>
      </c>
      <c r="J22" s="157"/>
      <c r="K22" s="156">
        <f t="shared" si="2"/>
        <v>0</v>
      </c>
      <c r="L22" s="156">
        <v>21</v>
      </c>
      <c r="M22" s="156">
        <f t="shared" si="3"/>
        <v>0</v>
      </c>
      <c r="N22" s="155">
        <v>5.0000000000000002E-5</v>
      </c>
      <c r="O22" s="155">
        <f t="shared" si="4"/>
        <v>0</v>
      </c>
      <c r="P22" s="155">
        <v>5.3200000000000001E-3</v>
      </c>
      <c r="Q22" s="155">
        <f t="shared" si="5"/>
        <v>0.28999999999999998</v>
      </c>
      <c r="R22" s="156"/>
      <c r="S22" s="156" t="s">
        <v>141</v>
      </c>
      <c r="T22" s="156" t="s">
        <v>134</v>
      </c>
      <c r="U22" s="156">
        <v>0.10299999999999999</v>
      </c>
      <c r="V22" s="156">
        <f t="shared" si="6"/>
        <v>5.67</v>
      </c>
      <c r="W22" s="156"/>
      <c r="X22" s="156" t="s">
        <v>135</v>
      </c>
      <c r="Y22" s="156" t="s">
        <v>136</v>
      </c>
      <c r="Z22" s="145"/>
      <c r="AA22" s="145"/>
      <c r="AB22" s="145"/>
      <c r="AC22" s="145"/>
      <c r="AD22" s="145"/>
      <c r="AE22" s="145"/>
      <c r="AF22" s="145"/>
      <c r="AG22" s="145" t="s">
        <v>137</v>
      </c>
      <c r="AH22" s="145"/>
      <c r="AI22" s="145"/>
      <c r="AJ22" s="145"/>
      <c r="AK22" s="145"/>
      <c r="AL22" s="145"/>
      <c r="AM22" s="145"/>
      <c r="AN22" s="145"/>
      <c r="AO22" s="145"/>
      <c r="AP22" s="145"/>
      <c r="AQ22" s="145"/>
      <c r="AR22" s="145"/>
      <c r="AS22" s="145"/>
      <c r="AT22" s="145"/>
      <c r="AU22" s="145"/>
      <c r="AV22" s="145"/>
      <c r="AW22" s="145"/>
      <c r="AX22" s="145"/>
      <c r="AY22" s="145"/>
      <c r="AZ22" s="145"/>
      <c r="BA22" s="145"/>
      <c r="BB22" s="145"/>
      <c r="BC22" s="145"/>
      <c r="BD22" s="145"/>
      <c r="BE22" s="145"/>
      <c r="BF22" s="145"/>
      <c r="BG22" s="145"/>
      <c r="BH22" s="145"/>
    </row>
    <row r="23" spans="1:60" ht="22.5" outlineLevel="1" x14ac:dyDescent="0.2">
      <c r="A23" s="173">
        <v>11</v>
      </c>
      <c r="B23" s="174" t="s">
        <v>228</v>
      </c>
      <c r="C23" s="181" t="s">
        <v>229</v>
      </c>
      <c r="D23" s="175" t="s">
        <v>140</v>
      </c>
      <c r="E23" s="176">
        <v>14</v>
      </c>
      <c r="F23" s="177"/>
      <c r="G23" s="178">
        <f t="shared" si="0"/>
        <v>0</v>
      </c>
      <c r="H23" s="157"/>
      <c r="I23" s="156">
        <f t="shared" si="1"/>
        <v>0</v>
      </c>
      <c r="J23" s="157"/>
      <c r="K23" s="156">
        <f t="shared" si="2"/>
        <v>0</v>
      </c>
      <c r="L23" s="156">
        <v>21</v>
      </c>
      <c r="M23" s="156">
        <f t="shared" si="3"/>
        <v>0</v>
      </c>
      <c r="N23" s="155">
        <v>9.0000000000000006E-5</v>
      </c>
      <c r="O23" s="155">
        <f t="shared" si="4"/>
        <v>0</v>
      </c>
      <c r="P23" s="155">
        <v>8.5800000000000008E-3</v>
      </c>
      <c r="Q23" s="155">
        <f t="shared" si="5"/>
        <v>0.12</v>
      </c>
      <c r="R23" s="156"/>
      <c r="S23" s="156" t="s">
        <v>141</v>
      </c>
      <c r="T23" s="156" t="s">
        <v>134</v>
      </c>
      <c r="U23" s="156">
        <v>0.10299999999999999</v>
      </c>
      <c r="V23" s="156">
        <f t="shared" si="6"/>
        <v>1.44</v>
      </c>
      <c r="W23" s="156"/>
      <c r="X23" s="156" t="s">
        <v>135</v>
      </c>
      <c r="Y23" s="156" t="s">
        <v>136</v>
      </c>
      <c r="Z23" s="145"/>
      <c r="AA23" s="145"/>
      <c r="AB23" s="145"/>
      <c r="AC23" s="145"/>
      <c r="AD23" s="145"/>
      <c r="AE23" s="145"/>
      <c r="AF23" s="145"/>
      <c r="AG23" s="145" t="s">
        <v>137</v>
      </c>
      <c r="AH23" s="145"/>
      <c r="AI23" s="145"/>
      <c r="AJ23" s="145"/>
      <c r="AK23" s="145"/>
      <c r="AL23" s="145"/>
      <c r="AM23" s="145"/>
      <c r="AN23" s="145"/>
      <c r="AO23" s="145"/>
      <c r="AP23" s="145"/>
      <c r="AQ23" s="145"/>
      <c r="AR23" s="145"/>
      <c r="AS23" s="145"/>
      <c r="AT23" s="145"/>
      <c r="AU23" s="145"/>
      <c r="AV23" s="145"/>
      <c r="AW23" s="145"/>
      <c r="AX23" s="145"/>
      <c r="AY23" s="145"/>
      <c r="AZ23" s="145"/>
      <c r="BA23" s="145"/>
      <c r="BB23" s="145"/>
      <c r="BC23" s="145"/>
      <c r="BD23" s="145"/>
      <c r="BE23" s="145"/>
      <c r="BF23" s="145"/>
      <c r="BG23" s="145"/>
      <c r="BH23" s="145"/>
    </row>
    <row r="24" spans="1:60" outlineLevel="1" x14ac:dyDescent="0.2">
      <c r="A24" s="173">
        <v>12</v>
      </c>
      <c r="B24" s="174" t="s">
        <v>230</v>
      </c>
      <c r="C24" s="181" t="s">
        <v>231</v>
      </c>
      <c r="D24" s="175" t="s">
        <v>140</v>
      </c>
      <c r="E24" s="176">
        <v>40</v>
      </c>
      <c r="F24" s="177"/>
      <c r="G24" s="178">
        <f t="shared" si="0"/>
        <v>0</v>
      </c>
      <c r="H24" s="157"/>
      <c r="I24" s="156">
        <f t="shared" si="1"/>
        <v>0</v>
      </c>
      <c r="J24" s="157"/>
      <c r="K24" s="156">
        <f t="shared" si="2"/>
        <v>0</v>
      </c>
      <c r="L24" s="156">
        <v>21</v>
      </c>
      <c r="M24" s="156">
        <f t="shared" si="3"/>
        <v>0</v>
      </c>
      <c r="N24" s="155">
        <v>7.1000000000000002E-4</v>
      </c>
      <c r="O24" s="155">
        <f t="shared" si="4"/>
        <v>0.03</v>
      </c>
      <c r="P24" s="155">
        <v>0</v>
      </c>
      <c r="Q24" s="155">
        <f t="shared" si="5"/>
        <v>0</v>
      </c>
      <c r="R24" s="156"/>
      <c r="S24" s="156" t="s">
        <v>141</v>
      </c>
      <c r="T24" s="156" t="s">
        <v>134</v>
      </c>
      <c r="U24" s="156">
        <v>0.19821</v>
      </c>
      <c r="V24" s="156">
        <f t="shared" si="6"/>
        <v>7.93</v>
      </c>
      <c r="W24" s="156"/>
      <c r="X24" s="156" t="s">
        <v>135</v>
      </c>
      <c r="Y24" s="156" t="s">
        <v>136</v>
      </c>
      <c r="Z24" s="145"/>
      <c r="AA24" s="145"/>
      <c r="AB24" s="145"/>
      <c r="AC24" s="145"/>
      <c r="AD24" s="145"/>
      <c r="AE24" s="145"/>
      <c r="AF24" s="145"/>
      <c r="AG24" s="145" t="s">
        <v>137</v>
      </c>
      <c r="AH24" s="145"/>
      <c r="AI24" s="145"/>
      <c r="AJ24" s="145"/>
      <c r="AK24" s="145"/>
      <c r="AL24" s="145"/>
      <c r="AM24" s="145"/>
      <c r="AN24" s="145"/>
      <c r="AO24" s="145"/>
      <c r="AP24" s="145"/>
      <c r="AQ24" s="145"/>
      <c r="AR24" s="145"/>
      <c r="AS24" s="145"/>
      <c r="AT24" s="145"/>
      <c r="AU24" s="145"/>
      <c r="AV24" s="145"/>
      <c r="AW24" s="145"/>
      <c r="AX24" s="145"/>
      <c r="AY24" s="145"/>
      <c r="AZ24" s="145"/>
      <c r="BA24" s="145"/>
      <c r="BB24" s="145"/>
      <c r="BC24" s="145"/>
      <c r="BD24" s="145"/>
      <c r="BE24" s="145"/>
      <c r="BF24" s="145"/>
      <c r="BG24" s="145"/>
      <c r="BH24" s="145"/>
    </row>
    <row r="25" spans="1:60" outlineLevel="1" x14ac:dyDescent="0.2">
      <c r="A25" s="173">
        <v>13</v>
      </c>
      <c r="B25" s="174" t="s">
        <v>232</v>
      </c>
      <c r="C25" s="181" t="s">
        <v>233</v>
      </c>
      <c r="D25" s="175" t="s">
        <v>140</v>
      </c>
      <c r="E25" s="176">
        <v>32</v>
      </c>
      <c r="F25" s="177"/>
      <c r="G25" s="178">
        <f t="shared" si="0"/>
        <v>0</v>
      </c>
      <c r="H25" s="157"/>
      <c r="I25" s="156">
        <f t="shared" si="1"/>
        <v>0</v>
      </c>
      <c r="J25" s="157"/>
      <c r="K25" s="156">
        <f t="shared" si="2"/>
        <v>0</v>
      </c>
      <c r="L25" s="156">
        <v>21</v>
      </c>
      <c r="M25" s="156">
        <f t="shared" si="3"/>
        <v>0</v>
      </c>
      <c r="N25" s="155">
        <v>1.1299999999999999E-3</v>
      </c>
      <c r="O25" s="155">
        <f t="shared" si="4"/>
        <v>0.04</v>
      </c>
      <c r="P25" s="155">
        <v>0</v>
      </c>
      <c r="Q25" s="155">
        <f t="shared" si="5"/>
        <v>0</v>
      </c>
      <c r="R25" s="156"/>
      <c r="S25" s="156" t="s">
        <v>141</v>
      </c>
      <c r="T25" s="156" t="s">
        <v>134</v>
      </c>
      <c r="U25" s="156">
        <v>0.21551000000000001</v>
      </c>
      <c r="V25" s="156">
        <f t="shared" si="6"/>
        <v>6.9</v>
      </c>
      <c r="W25" s="156"/>
      <c r="X25" s="156" t="s">
        <v>135</v>
      </c>
      <c r="Y25" s="156" t="s">
        <v>136</v>
      </c>
      <c r="Z25" s="145"/>
      <c r="AA25" s="145"/>
      <c r="AB25" s="145"/>
      <c r="AC25" s="145"/>
      <c r="AD25" s="145"/>
      <c r="AE25" s="145"/>
      <c r="AF25" s="145"/>
      <c r="AG25" s="145" t="s">
        <v>137</v>
      </c>
      <c r="AH25" s="145"/>
      <c r="AI25" s="145"/>
      <c r="AJ25" s="145"/>
      <c r="AK25" s="145"/>
      <c r="AL25" s="145"/>
      <c r="AM25" s="145"/>
      <c r="AN25" s="145"/>
      <c r="AO25" s="145"/>
      <c r="AP25" s="145"/>
      <c r="AQ25" s="145"/>
      <c r="AR25" s="145"/>
      <c r="AS25" s="145"/>
      <c r="AT25" s="145"/>
      <c r="AU25" s="145"/>
      <c r="AV25" s="145"/>
      <c r="AW25" s="145"/>
      <c r="AX25" s="145"/>
      <c r="AY25" s="145"/>
      <c r="AZ25" s="145"/>
      <c r="BA25" s="145"/>
      <c r="BB25" s="145"/>
      <c r="BC25" s="145"/>
      <c r="BD25" s="145"/>
      <c r="BE25" s="145"/>
      <c r="BF25" s="145"/>
      <c r="BG25" s="145"/>
      <c r="BH25" s="145"/>
    </row>
    <row r="26" spans="1:60" outlineLevel="1" x14ac:dyDescent="0.2">
      <c r="A26" s="173">
        <v>14</v>
      </c>
      <c r="B26" s="174" t="s">
        <v>234</v>
      </c>
      <c r="C26" s="181" t="s">
        <v>235</v>
      </c>
      <c r="D26" s="175" t="s">
        <v>140</v>
      </c>
      <c r="E26" s="176">
        <v>30</v>
      </c>
      <c r="F26" s="177"/>
      <c r="G26" s="178">
        <f t="shared" si="0"/>
        <v>0</v>
      </c>
      <c r="H26" s="157"/>
      <c r="I26" s="156">
        <f t="shared" si="1"/>
        <v>0</v>
      </c>
      <c r="J26" s="157"/>
      <c r="K26" s="156">
        <f t="shared" si="2"/>
        <v>0</v>
      </c>
      <c r="L26" s="156">
        <v>21</v>
      </c>
      <c r="M26" s="156">
        <f t="shared" si="3"/>
        <v>0</v>
      </c>
      <c r="N26" s="155">
        <v>1.3699999999999999E-3</v>
      </c>
      <c r="O26" s="155">
        <f t="shared" si="4"/>
        <v>0.04</v>
      </c>
      <c r="P26" s="155">
        <v>0</v>
      </c>
      <c r="Q26" s="155">
        <f t="shared" si="5"/>
        <v>0</v>
      </c>
      <c r="R26" s="156"/>
      <c r="S26" s="156" t="s">
        <v>141</v>
      </c>
      <c r="T26" s="156" t="s">
        <v>134</v>
      </c>
      <c r="U26" s="156">
        <v>0.21801999999999999</v>
      </c>
      <c r="V26" s="156">
        <f t="shared" si="6"/>
        <v>6.54</v>
      </c>
      <c r="W26" s="156"/>
      <c r="X26" s="156" t="s">
        <v>135</v>
      </c>
      <c r="Y26" s="156" t="s">
        <v>136</v>
      </c>
      <c r="Z26" s="145"/>
      <c r="AA26" s="145"/>
      <c r="AB26" s="145"/>
      <c r="AC26" s="145"/>
      <c r="AD26" s="145"/>
      <c r="AE26" s="145"/>
      <c r="AF26" s="145"/>
      <c r="AG26" s="145" t="s">
        <v>137</v>
      </c>
      <c r="AH26" s="145"/>
      <c r="AI26" s="145"/>
      <c r="AJ26" s="145"/>
      <c r="AK26" s="145"/>
      <c r="AL26" s="145"/>
      <c r="AM26" s="145"/>
      <c r="AN26" s="145"/>
      <c r="AO26" s="145"/>
      <c r="AP26" s="145"/>
      <c r="AQ26" s="145"/>
      <c r="AR26" s="145"/>
      <c r="AS26" s="145"/>
      <c r="AT26" s="145"/>
      <c r="AU26" s="145"/>
      <c r="AV26" s="145"/>
      <c r="AW26" s="145"/>
      <c r="AX26" s="145"/>
      <c r="AY26" s="145"/>
      <c r="AZ26" s="145"/>
      <c r="BA26" s="145"/>
      <c r="BB26" s="145"/>
      <c r="BC26" s="145"/>
      <c r="BD26" s="145"/>
      <c r="BE26" s="145"/>
      <c r="BF26" s="145"/>
      <c r="BG26" s="145"/>
      <c r="BH26" s="145"/>
    </row>
    <row r="27" spans="1:60" outlineLevel="1" x14ac:dyDescent="0.2">
      <c r="A27" s="173">
        <v>15</v>
      </c>
      <c r="B27" s="174" t="s">
        <v>236</v>
      </c>
      <c r="C27" s="181" t="s">
        <v>237</v>
      </c>
      <c r="D27" s="175" t="s">
        <v>140</v>
      </c>
      <c r="E27" s="176">
        <v>45</v>
      </c>
      <c r="F27" s="177"/>
      <c r="G27" s="178">
        <f t="shared" si="0"/>
        <v>0</v>
      </c>
      <c r="H27" s="157"/>
      <c r="I27" s="156">
        <f t="shared" si="1"/>
        <v>0</v>
      </c>
      <c r="J27" s="157"/>
      <c r="K27" s="156">
        <f t="shared" si="2"/>
        <v>0</v>
      </c>
      <c r="L27" s="156">
        <v>21</v>
      </c>
      <c r="M27" s="156">
        <f t="shared" si="3"/>
        <v>0</v>
      </c>
      <c r="N27" s="155">
        <v>1.67E-3</v>
      </c>
      <c r="O27" s="155">
        <f t="shared" si="4"/>
        <v>0.08</v>
      </c>
      <c r="P27" s="155">
        <v>0</v>
      </c>
      <c r="Q27" s="155">
        <f t="shared" si="5"/>
        <v>0</v>
      </c>
      <c r="R27" s="156"/>
      <c r="S27" s="156" t="s">
        <v>141</v>
      </c>
      <c r="T27" s="156" t="s">
        <v>134</v>
      </c>
      <c r="U27" s="156">
        <v>0.24665000000000001</v>
      </c>
      <c r="V27" s="156">
        <f t="shared" si="6"/>
        <v>11.1</v>
      </c>
      <c r="W27" s="156"/>
      <c r="X27" s="156" t="s">
        <v>135</v>
      </c>
      <c r="Y27" s="156" t="s">
        <v>136</v>
      </c>
      <c r="Z27" s="145"/>
      <c r="AA27" s="145"/>
      <c r="AB27" s="145"/>
      <c r="AC27" s="145"/>
      <c r="AD27" s="145"/>
      <c r="AE27" s="145"/>
      <c r="AF27" s="145"/>
      <c r="AG27" s="145" t="s">
        <v>137</v>
      </c>
      <c r="AH27" s="145"/>
      <c r="AI27" s="145"/>
      <c r="AJ27" s="145"/>
      <c r="AK27" s="145"/>
      <c r="AL27" s="145"/>
      <c r="AM27" s="145"/>
      <c r="AN27" s="145"/>
      <c r="AO27" s="145"/>
      <c r="AP27" s="145"/>
      <c r="AQ27" s="145"/>
      <c r="AR27" s="145"/>
      <c r="AS27" s="145"/>
      <c r="AT27" s="145"/>
      <c r="AU27" s="145"/>
      <c r="AV27" s="145"/>
      <c r="AW27" s="145"/>
      <c r="AX27" s="145"/>
      <c r="AY27" s="145"/>
      <c r="AZ27" s="145"/>
      <c r="BA27" s="145"/>
      <c r="BB27" s="145"/>
      <c r="BC27" s="145"/>
      <c r="BD27" s="145"/>
      <c r="BE27" s="145"/>
      <c r="BF27" s="145"/>
      <c r="BG27" s="145"/>
      <c r="BH27" s="145"/>
    </row>
    <row r="28" spans="1:60" outlineLevel="1" x14ac:dyDescent="0.2">
      <c r="A28" s="173">
        <v>16</v>
      </c>
      <c r="B28" s="174" t="s">
        <v>238</v>
      </c>
      <c r="C28" s="181" t="s">
        <v>239</v>
      </c>
      <c r="D28" s="175" t="s">
        <v>140</v>
      </c>
      <c r="E28" s="176">
        <v>10</v>
      </c>
      <c r="F28" s="177"/>
      <c r="G28" s="178">
        <f t="shared" si="0"/>
        <v>0</v>
      </c>
      <c r="H28" s="157"/>
      <c r="I28" s="156">
        <f t="shared" si="1"/>
        <v>0</v>
      </c>
      <c r="J28" s="157"/>
      <c r="K28" s="156">
        <f t="shared" si="2"/>
        <v>0</v>
      </c>
      <c r="L28" s="156">
        <v>21</v>
      </c>
      <c r="M28" s="156">
        <f t="shared" si="3"/>
        <v>0</v>
      </c>
      <c r="N28" s="155">
        <v>1.98E-3</v>
      </c>
      <c r="O28" s="155">
        <f t="shared" si="4"/>
        <v>0.02</v>
      </c>
      <c r="P28" s="155">
        <v>0</v>
      </c>
      <c r="Q28" s="155">
        <f t="shared" si="5"/>
        <v>0</v>
      </c>
      <c r="R28" s="156"/>
      <c r="S28" s="156" t="s">
        <v>141</v>
      </c>
      <c r="T28" s="156" t="s">
        <v>134</v>
      </c>
      <c r="U28" s="156">
        <v>0.26247999999999999</v>
      </c>
      <c r="V28" s="156">
        <f t="shared" si="6"/>
        <v>2.62</v>
      </c>
      <c r="W28" s="156"/>
      <c r="X28" s="156" t="s">
        <v>135</v>
      </c>
      <c r="Y28" s="156" t="s">
        <v>136</v>
      </c>
      <c r="Z28" s="145"/>
      <c r="AA28" s="145"/>
      <c r="AB28" s="145"/>
      <c r="AC28" s="145"/>
      <c r="AD28" s="145"/>
      <c r="AE28" s="145"/>
      <c r="AF28" s="145"/>
      <c r="AG28" s="145" t="s">
        <v>137</v>
      </c>
      <c r="AH28" s="145"/>
      <c r="AI28" s="145"/>
      <c r="AJ28" s="145"/>
      <c r="AK28" s="145"/>
      <c r="AL28" s="145"/>
      <c r="AM28" s="145"/>
      <c r="AN28" s="145"/>
      <c r="AO28" s="145"/>
      <c r="AP28" s="145"/>
      <c r="AQ28" s="145"/>
      <c r="AR28" s="145"/>
      <c r="AS28" s="145"/>
      <c r="AT28" s="145"/>
      <c r="AU28" s="145"/>
      <c r="AV28" s="145"/>
      <c r="AW28" s="145"/>
      <c r="AX28" s="145"/>
      <c r="AY28" s="145"/>
      <c r="AZ28" s="145"/>
      <c r="BA28" s="145"/>
      <c r="BB28" s="145"/>
      <c r="BC28" s="145"/>
      <c r="BD28" s="145"/>
      <c r="BE28" s="145"/>
      <c r="BF28" s="145"/>
      <c r="BG28" s="145"/>
      <c r="BH28" s="145"/>
    </row>
    <row r="29" spans="1:60" outlineLevel="1" x14ac:dyDescent="0.2">
      <c r="A29" s="173">
        <v>17</v>
      </c>
      <c r="B29" s="174" t="s">
        <v>240</v>
      </c>
      <c r="C29" s="181" t="s">
        <v>241</v>
      </c>
      <c r="D29" s="175" t="s">
        <v>140</v>
      </c>
      <c r="E29" s="176">
        <v>14</v>
      </c>
      <c r="F29" s="177"/>
      <c r="G29" s="178">
        <f t="shared" si="0"/>
        <v>0</v>
      </c>
      <c r="H29" s="157"/>
      <c r="I29" s="156">
        <f t="shared" si="1"/>
        <v>0</v>
      </c>
      <c r="J29" s="157"/>
      <c r="K29" s="156">
        <f t="shared" si="2"/>
        <v>0</v>
      </c>
      <c r="L29" s="156">
        <v>21</v>
      </c>
      <c r="M29" s="156">
        <f t="shared" si="3"/>
        <v>0</v>
      </c>
      <c r="N29" s="155">
        <v>2.49E-3</v>
      </c>
      <c r="O29" s="155">
        <f t="shared" si="4"/>
        <v>0.03</v>
      </c>
      <c r="P29" s="155">
        <v>0</v>
      </c>
      <c r="Q29" s="155">
        <f t="shared" si="5"/>
        <v>0</v>
      </c>
      <c r="R29" s="156"/>
      <c r="S29" s="156" t="s">
        <v>141</v>
      </c>
      <c r="T29" s="156" t="s">
        <v>134</v>
      </c>
      <c r="U29" s="156">
        <v>0.27704000000000001</v>
      </c>
      <c r="V29" s="156">
        <f t="shared" si="6"/>
        <v>3.88</v>
      </c>
      <c r="W29" s="156"/>
      <c r="X29" s="156" t="s">
        <v>135</v>
      </c>
      <c r="Y29" s="156" t="s">
        <v>136</v>
      </c>
      <c r="Z29" s="145"/>
      <c r="AA29" s="145"/>
      <c r="AB29" s="145"/>
      <c r="AC29" s="145"/>
      <c r="AD29" s="145"/>
      <c r="AE29" s="145"/>
      <c r="AF29" s="145"/>
      <c r="AG29" s="145" t="s">
        <v>137</v>
      </c>
      <c r="AH29" s="145"/>
      <c r="AI29" s="145"/>
      <c r="AJ29" s="145"/>
      <c r="AK29" s="145"/>
      <c r="AL29" s="145"/>
      <c r="AM29" s="145"/>
      <c r="AN29" s="145"/>
      <c r="AO29" s="145"/>
      <c r="AP29" s="145"/>
      <c r="AQ29" s="145"/>
      <c r="AR29" s="145"/>
      <c r="AS29" s="145"/>
      <c r="AT29" s="145"/>
      <c r="AU29" s="145"/>
      <c r="AV29" s="145"/>
      <c r="AW29" s="145"/>
      <c r="AX29" s="145"/>
      <c r="AY29" s="145"/>
      <c r="AZ29" s="145"/>
      <c r="BA29" s="145"/>
      <c r="BB29" s="145"/>
      <c r="BC29" s="145"/>
      <c r="BD29" s="145"/>
      <c r="BE29" s="145"/>
      <c r="BF29" s="145"/>
      <c r="BG29" s="145"/>
      <c r="BH29" s="145"/>
    </row>
    <row r="30" spans="1:60" ht="22.5" outlineLevel="1" x14ac:dyDescent="0.2">
      <c r="A30" s="173">
        <v>18</v>
      </c>
      <c r="B30" s="174" t="s">
        <v>242</v>
      </c>
      <c r="C30" s="181" t="s">
        <v>243</v>
      </c>
      <c r="D30" s="175" t="s">
        <v>140</v>
      </c>
      <c r="E30" s="176">
        <v>40</v>
      </c>
      <c r="F30" s="177"/>
      <c r="G30" s="178">
        <f t="shared" si="0"/>
        <v>0</v>
      </c>
      <c r="H30" s="157"/>
      <c r="I30" s="156">
        <f t="shared" si="1"/>
        <v>0</v>
      </c>
      <c r="J30" s="157"/>
      <c r="K30" s="156">
        <f t="shared" si="2"/>
        <v>0</v>
      </c>
      <c r="L30" s="156">
        <v>21</v>
      </c>
      <c r="M30" s="156">
        <f t="shared" si="3"/>
        <v>0</v>
      </c>
      <c r="N30" s="155">
        <v>2.0000000000000002E-5</v>
      </c>
      <c r="O30" s="155">
        <f t="shared" si="4"/>
        <v>0</v>
      </c>
      <c r="P30" s="155">
        <v>0</v>
      </c>
      <c r="Q30" s="155">
        <f t="shared" si="5"/>
        <v>0</v>
      </c>
      <c r="R30" s="156"/>
      <c r="S30" s="156" t="s">
        <v>141</v>
      </c>
      <c r="T30" s="156" t="s">
        <v>134</v>
      </c>
      <c r="U30" s="156">
        <v>0.13500000000000001</v>
      </c>
      <c r="V30" s="156">
        <f t="shared" si="6"/>
        <v>5.4</v>
      </c>
      <c r="W30" s="156"/>
      <c r="X30" s="156" t="s">
        <v>135</v>
      </c>
      <c r="Y30" s="156" t="s">
        <v>136</v>
      </c>
      <c r="Z30" s="145"/>
      <c r="AA30" s="145"/>
      <c r="AB30" s="145"/>
      <c r="AC30" s="145"/>
      <c r="AD30" s="145"/>
      <c r="AE30" s="145"/>
      <c r="AF30" s="145"/>
      <c r="AG30" s="145" t="s">
        <v>137</v>
      </c>
      <c r="AH30" s="145"/>
      <c r="AI30" s="145"/>
      <c r="AJ30" s="145"/>
      <c r="AK30" s="145"/>
      <c r="AL30" s="145"/>
      <c r="AM30" s="145"/>
      <c r="AN30" s="145"/>
      <c r="AO30" s="145"/>
      <c r="AP30" s="145"/>
      <c r="AQ30" s="145"/>
      <c r="AR30" s="145"/>
      <c r="AS30" s="145"/>
      <c r="AT30" s="145"/>
      <c r="AU30" s="145"/>
      <c r="AV30" s="145"/>
      <c r="AW30" s="145"/>
      <c r="AX30" s="145"/>
      <c r="AY30" s="145"/>
      <c r="AZ30" s="145"/>
      <c r="BA30" s="145"/>
      <c r="BB30" s="145"/>
      <c r="BC30" s="145"/>
      <c r="BD30" s="145"/>
      <c r="BE30" s="145"/>
      <c r="BF30" s="145"/>
      <c r="BG30" s="145"/>
      <c r="BH30" s="145"/>
    </row>
    <row r="31" spans="1:60" ht="22.5" outlineLevel="1" x14ac:dyDescent="0.2">
      <c r="A31" s="173">
        <v>19</v>
      </c>
      <c r="B31" s="174" t="s">
        <v>149</v>
      </c>
      <c r="C31" s="181" t="s">
        <v>244</v>
      </c>
      <c r="D31" s="175" t="s">
        <v>151</v>
      </c>
      <c r="E31" s="176">
        <v>1</v>
      </c>
      <c r="F31" s="177"/>
      <c r="G31" s="178">
        <f t="shared" si="0"/>
        <v>0</v>
      </c>
      <c r="H31" s="157"/>
      <c r="I31" s="156">
        <f t="shared" si="1"/>
        <v>0</v>
      </c>
      <c r="J31" s="157"/>
      <c r="K31" s="156">
        <f t="shared" si="2"/>
        <v>0</v>
      </c>
      <c r="L31" s="156">
        <v>21</v>
      </c>
      <c r="M31" s="156">
        <f t="shared" si="3"/>
        <v>0</v>
      </c>
      <c r="N31" s="155">
        <v>0</v>
      </c>
      <c r="O31" s="155">
        <f t="shared" si="4"/>
        <v>0</v>
      </c>
      <c r="P31" s="155">
        <v>0</v>
      </c>
      <c r="Q31" s="155">
        <f t="shared" si="5"/>
        <v>0</v>
      </c>
      <c r="R31" s="156"/>
      <c r="S31" s="156" t="s">
        <v>141</v>
      </c>
      <c r="T31" s="156" t="s">
        <v>134</v>
      </c>
      <c r="U31" s="156">
        <v>0</v>
      </c>
      <c r="V31" s="156">
        <f t="shared" si="6"/>
        <v>0</v>
      </c>
      <c r="W31" s="156"/>
      <c r="X31" s="156" t="s">
        <v>135</v>
      </c>
      <c r="Y31" s="156" t="s">
        <v>136</v>
      </c>
      <c r="Z31" s="145"/>
      <c r="AA31" s="145"/>
      <c r="AB31" s="145"/>
      <c r="AC31" s="145"/>
      <c r="AD31" s="145"/>
      <c r="AE31" s="145"/>
      <c r="AF31" s="145"/>
      <c r="AG31" s="145" t="s">
        <v>137</v>
      </c>
      <c r="AH31" s="145"/>
      <c r="AI31" s="145"/>
      <c r="AJ31" s="145"/>
      <c r="AK31" s="145"/>
      <c r="AL31" s="145"/>
      <c r="AM31" s="145"/>
      <c r="AN31" s="145"/>
      <c r="AO31" s="145"/>
      <c r="AP31" s="145"/>
      <c r="AQ31" s="145"/>
      <c r="AR31" s="145"/>
      <c r="AS31" s="145"/>
      <c r="AT31" s="145"/>
      <c r="AU31" s="145"/>
      <c r="AV31" s="145"/>
      <c r="AW31" s="145"/>
      <c r="AX31" s="145"/>
      <c r="AY31" s="145"/>
      <c r="AZ31" s="145"/>
      <c r="BA31" s="145"/>
      <c r="BB31" s="145"/>
      <c r="BC31" s="145"/>
      <c r="BD31" s="145"/>
      <c r="BE31" s="145"/>
      <c r="BF31" s="145"/>
      <c r="BG31" s="145"/>
      <c r="BH31" s="145"/>
    </row>
    <row r="32" spans="1:60" ht="33.75" outlineLevel="1" x14ac:dyDescent="0.2">
      <c r="A32" s="173">
        <v>20</v>
      </c>
      <c r="B32" s="174" t="s">
        <v>187</v>
      </c>
      <c r="C32" s="181" t="s">
        <v>245</v>
      </c>
      <c r="D32" s="175" t="s">
        <v>140</v>
      </c>
      <c r="E32" s="176">
        <v>62</v>
      </c>
      <c r="F32" s="177"/>
      <c r="G32" s="178">
        <f t="shared" si="0"/>
        <v>0</v>
      </c>
      <c r="H32" s="157"/>
      <c r="I32" s="156">
        <f t="shared" si="1"/>
        <v>0</v>
      </c>
      <c r="J32" s="157"/>
      <c r="K32" s="156">
        <f t="shared" si="2"/>
        <v>0</v>
      </c>
      <c r="L32" s="156">
        <v>21</v>
      </c>
      <c r="M32" s="156">
        <f t="shared" si="3"/>
        <v>0</v>
      </c>
      <c r="N32" s="155">
        <v>0</v>
      </c>
      <c r="O32" s="155">
        <f t="shared" si="4"/>
        <v>0</v>
      </c>
      <c r="P32" s="155">
        <v>0</v>
      </c>
      <c r="Q32" s="155">
        <f t="shared" si="5"/>
        <v>0</v>
      </c>
      <c r="R32" s="156"/>
      <c r="S32" s="156" t="s">
        <v>133</v>
      </c>
      <c r="T32" s="156" t="s">
        <v>134</v>
      </c>
      <c r="U32" s="156">
        <v>8.2000000000000003E-2</v>
      </c>
      <c r="V32" s="156">
        <f t="shared" si="6"/>
        <v>5.08</v>
      </c>
      <c r="W32" s="156"/>
      <c r="X32" s="156" t="s">
        <v>135</v>
      </c>
      <c r="Y32" s="156" t="s">
        <v>136</v>
      </c>
      <c r="Z32" s="145"/>
      <c r="AA32" s="145"/>
      <c r="AB32" s="145"/>
      <c r="AC32" s="145"/>
      <c r="AD32" s="145"/>
      <c r="AE32" s="145"/>
      <c r="AF32" s="145"/>
      <c r="AG32" s="145" t="s">
        <v>137</v>
      </c>
      <c r="AH32" s="145"/>
      <c r="AI32" s="145"/>
      <c r="AJ32" s="145"/>
      <c r="AK32" s="145"/>
      <c r="AL32" s="145"/>
      <c r="AM32" s="145"/>
      <c r="AN32" s="145"/>
      <c r="AO32" s="145"/>
      <c r="AP32" s="145"/>
      <c r="AQ32" s="145"/>
      <c r="AR32" s="145"/>
      <c r="AS32" s="145"/>
      <c r="AT32" s="145"/>
      <c r="AU32" s="145"/>
      <c r="AV32" s="145"/>
      <c r="AW32" s="145"/>
      <c r="AX32" s="145"/>
      <c r="AY32" s="145"/>
      <c r="AZ32" s="145"/>
      <c r="BA32" s="145"/>
      <c r="BB32" s="145"/>
      <c r="BC32" s="145"/>
      <c r="BD32" s="145"/>
      <c r="BE32" s="145"/>
      <c r="BF32" s="145"/>
      <c r="BG32" s="145"/>
      <c r="BH32" s="145"/>
    </row>
    <row r="33" spans="1:60" ht="22.5" outlineLevel="1" x14ac:dyDescent="0.2">
      <c r="A33" s="173">
        <v>21</v>
      </c>
      <c r="B33" s="174" t="s">
        <v>185</v>
      </c>
      <c r="C33" s="181" t="s">
        <v>246</v>
      </c>
      <c r="D33" s="175" t="s">
        <v>140</v>
      </c>
      <c r="E33" s="176">
        <v>55</v>
      </c>
      <c r="F33" s="177"/>
      <c r="G33" s="178">
        <f t="shared" si="0"/>
        <v>0</v>
      </c>
      <c r="H33" s="157"/>
      <c r="I33" s="156">
        <f t="shared" si="1"/>
        <v>0</v>
      </c>
      <c r="J33" s="157"/>
      <c r="K33" s="156">
        <f t="shared" si="2"/>
        <v>0</v>
      </c>
      <c r="L33" s="156">
        <v>21</v>
      </c>
      <c r="M33" s="156">
        <f t="shared" si="3"/>
        <v>0</v>
      </c>
      <c r="N33" s="155">
        <v>0</v>
      </c>
      <c r="O33" s="155">
        <f t="shared" si="4"/>
        <v>0</v>
      </c>
      <c r="P33" s="155">
        <v>0</v>
      </c>
      <c r="Q33" s="155">
        <f t="shared" si="5"/>
        <v>0</v>
      </c>
      <c r="R33" s="156"/>
      <c r="S33" s="156" t="s">
        <v>133</v>
      </c>
      <c r="T33" s="156" t="s">
        <v>134</v>
      </c>
      <c r="U33" s="156">
        <v>0.114</v>
      </c>
      <c r="V33" s="156">
        <f t="shared" si="6"/>
        <v>6.27</v>
      </c>
      <c r="W33" s="156"/>
      <c r="X33" s="156" t="s">
        <v>135</v>
      </c>
      <c r="Y33" s="156" t="s">
        <v>136</v>
      </c>
      <c r="Z33" s="145"/>
      <c r="AA33" s="145"/>
      <c r="AB33" s="145"/>
      <c r="AC33" s="145"/>
      <c r="AD33" s="145"/>
      <c r="AE33" s="145"/>
      <c r="AF33" s="145"/>
      <c r="AG33" s="145" t="s">
        <v>137</v>
      </c>
      <c r="AH33" s="145"/>
      <c r="AI33" s="145"/>
      <c r="AJ33" s="145"/>
      <c r="AK33" s="145"/>
      <c r="AL33" s="145"/>
      <c r="AM33" s="145"/>
      <c r="AN33" s="145"/>
      <c r="AO33" s="145"/>
      <c r="AP33" s="145"/>
      <c r="AQ33" s="145"/>
      <c r="AR33" s="145"/>
      <c r="AS33" s="145"/>
      <c r="AT33" s="145"/>
      <c r="AU33" s="145"/>
      <c r="AV33" s="145"/>
      <c r="AW33" s="145"/>
      <c r="AX33" s="145"/>
      <c r="AY33" s="145"/>
      <c r="AZ33" s="145"/>
      <c r="BA33" s="145"/>
      <c r="BB33" s="145"/>
      <c r="BC33" s="145"/>
      <c r="BD33" s="145"/>
      <c r="BE33" s="145"/>
      <c r="BF33" s="145"/>
      <c r="BG33" s="145"/>
      <c r="BH33" s="145"/>
    </row>
    <row r="34" spans="1:60" outlineLevel="1" x14ac:dyDescent="0.2">
      <c r="A34" s="173">
        <v>22</v>
      </c>
      <c r="B34" s="174" t="s">
        <v>247</v>
      </c>
      <c r="C34" s="181" t="s">
        <v>248</v>
      </c>
      <c r="D34" s="175" t="s">
        <v>140</v>
      </c>
      <c r="E34" s="176">
        <v>171</v>
      </c>
      <c r="F34" s="177"/>
      <c r="G34" s="178">
        <f t="shared" si="0"/>
        <v>0</v>
      </c>
      <c r="H34" s="157"/>
      <c r="I34" s="156">
        <f t="shared" si="1"/>
        <v>0</v>
      </c>
      <c r="J34" s="157"/>
      <c r="K34" s="156">
        <f t="shared" si="2"/>
        <v>0</v>
      </c>
      <c r="L34" s="156">
        <v>21</v>
      </c>
      <c r="M34" s="156">
        <f t="shared" si="3"/>
        <v>0</v>
      </c>
      <c r="N34" s="155">
        <v>0</v>
      </c>
      <c r="O34" s="155">
        <f t="shared" si="4"/>
        <v>0</v>
      </c>
      <c r="P34" s="155">
        <v>0</v>
      </c>
      <c r="Q34" s="155">
        <f t="shared" si="5"/>
        <v>0</v>
      </c>
      <c r="R34" s="156"/>
      <c r="S34" s="156" t="s">
        <v>141</v>
      </c>
      <c r="T34" s="156" t="s">
        <v>134</v>
      </c>
      <c r="U34" s="156">
        <v>0.04</v>
      </c>
      <c r="V34" s="156">
        <f t="shared" si="6"/>
        <v>6.84</v>
      </c>
      <c r="W34" s="156"/>
      <c r="X34" s="156" t="s">
        <v>135</v>
      </c>
      <c r="Y34" s="156" t="s">
        <v>136</v>
      </c>
      <c r="Z34" s="145"/>
      <c r="AA34" s="145"/>
      <c r="AB34" s="145"/>
      <c r="AC34" s="145"/>
      <c r="AD34" s="145"/>
      <c r="AE34" s="145"/>
      <c r="AF34" s="145"/>
      <c r="AG34" s="145" t="s">
        <v>137</v>
      </c>
      <c r="AH34" s="145"/>
      <c r="AI34" s="145"/>
      <c r="AJ34" s="145"/>
      <c r="AK34" s="145"/>
      <c r="AL34" s="145"/>
      <c r="AM34" s="145"/>
      <c r="AN34" s="145"/>
      <c r="AO34" s="145"/>
      <c r="AP34" s="145"/>
      <c r="AQ34" s="145"/>
      <c r="AR34" s="145"/>
      <c r="AS34" s="145"/>
      <c r="AT34" s="145"/>
      <c r="AU34" s="145"/>
      <c r="AV34" s="145"/>
      <c r="AW34" s="145"/>
      <c r="AX34" s="145"/>
      <c r="AY34" s="145"/>
      <c r="AZ34" s="145"/>
      <c r="BA34" s="145"/>
      <c r="BB34" s="145"/>
      <c r="BC34" s="145"/>
      <c r="BD34" s="145"/>
      <c r="BE34" s="145"/>
      <c r="BF34" s="145"/>
      <c r="BG34" s="145"/>
      <c r="BH34" s="145"/>
    </row>
    <row r="35" spans="1:60" ht="22.5" outlineLevel="1" x14ac:dyDescent="0.2">
      <c r="A35" s="167">
        <v>23</v>
      </c>
      <c r="B35" s="168" t="s">
        <v>183</v>
      </c>
      <c r="C35" s="182" t="s">
        <v>249</v>
      </c>
      <c r="D35" s="169" t="s">
        <v>140</v>
      </c>
      <c r="E35" s="170">
        <v>40</v>
      </c>
      <c r="F35" s="171"/>
      <c r="G35" s="172">
        <f t="shared" si="0"/>
        <v>0</v>
      </c>
      <c r="H35" s="157"/>
      <c r="I35" s="156">
        <f t="shared" si="1"/>
        <v>0</v>
      </c>
      <c r="J35" s="157"/>
      <c r="K35" s="156">
        <f t="shared" si="2"/>
        <v>0</v>
      </c>
      <c r="L35" s="156">
        <v>21</v>
      </c>
      <c r="M35" s="156">
        <f t="shared" si="3"/>
        <v>0</v>
      </c>
      <c r="N35" s="155">
        <v>0</v>
      </c>
      <c r="O35" s="155">
        <f t="shared" si="4"/>
        <v>0</v>
      </c>
      <c r="P35" s="155">
        <v>0</v>
      </c>
      <c r="Q35" s="155">
        <f t="shared" si="5"/>
        <v>0</v>
      </c>
      <c r="R35" s="156"/>
      <c r="S35" s="156" t="s">
        <v>133</v>
      </c>
      <c r="T35" s="156" t="s">
        <v>147</v>
      </c>
      <c r="U35" s="156">
        <v>0.155</v>
      </c>
      <c r="V35" s="156">
        <f t="shared" si="6"/>
        <v>6.2</v>
      </c>
      <c r="W35" s="156"/>
      <c r="X35" s="156" t="s">
        <v>135</v>
      </c>
      <c r="Y35" s="156" t="s">
        <v>136</v>
      </c>
      <c r="Z35" s="145"/>
      <c r="AA35" s="145"/>
      <c r="AB35" s="145"/>
      <c r="AC35" s="145"/>
      <c r="AD35" s="145"/>
      <c r="AE35" s="145"/>
      <c r="AF35" s="145"/>
      <c r="AG35" s="145" t="s">
        <v>148</v>
      </c>
      <c r="AH35" s="145"/>
      <c r="AI35" s="145"/>
      <c r="AJ35" s="145"/>
      <c r="AK35" s="145"/>
      <c r="AL35" s="145"/>
      <c r="AM35" s="145"/>
      <c r="AN35" s="145"/>
      <c r="AO35" s="145"/>
      <c r="AP35" s="145"/>
      <c r="AQ35" s="145"/>
      <c r="AR35" s="145"/>
      <c r="AS35" s="145"/>
      <c r="AT35" s="145"/>
      <c r="AU35" s="145"/>
      <c r="AV35" s="145"/>
      <c r="AW35" s="145"/>
      <c r="AX35" s="145"/>
      <c r="AY35" s="145"/>
      <c r="AZ35" s="145"/>
      <c r="BA35" s="145"/>
      <c r="BB35" s="145"/>
      <c r="BC35" s="145"/>
      <c r="BD35" s="145"/>
      <c r="BE35" s="145"/>
      <c r="BF35" s="145"/>
      <c r="BG35" s="145"/>
      <c r="BH35" s="145"/>
    </row>
    <row r="36" spans="1:60" outlineLevel="1" x14ac:dyDescent="0.2">
      <c r="A36" s="152">
        <v>24</v>
      </c>
      <c r="B36" s="153" t="s">
        <v>250</v>
      </c>
      <c r="C36" s="183" t="s">
        <v>251</v>
      </c>
      <c r="D36" s="154" t="s">
        <v>0</v>
      </c>
      <c r="E36" s="179"/>
      <c r="F36" s="157"/>
      <c r="G36" s="156">
        <f t="shared" si="0"/>
        <v>0</v>
      </c>
      <c r="H36" s="157"/>
      <c r="I36" s="156">
        <f t="shared" si="1"/>
        <v>0</v>
      </c>
      <c r="J36" s="157"/>
      <c r="K36" s="156">
        <f t="shared" si="2"/>
        <v>0</v>
      </c>
      <c r="L36" s="156">
        <v>21</v>
      </c>
      <c r="M36" s="156">
        <f t="shared" si="3"/>
        <v>0</v>
      </c>
      <c r="N36" s="155">
        <v>0</v>
      </c>
      <c r="O36" s="155">
        <f t="shared" si="4"/>
        <v>0</v>
      </c>
      <c r="P36" s="155">
        <v>0</v>
      </c>
      <c r="Q36" s="155">
        <f t="shared" si="5"/>
        <v>0</v>
      </c>
      <c r="R36" s="156"/>
      <c r="S36" s="156" t="s">
        <v>141</v>
      </c>
      <c r="T36" s="156" t="s">
        <v>134</v>
      </c>
      <c r="U36" s="156">
        <v>3.56</v>
      </c>
      <c r="V36" s="156">
        <f t="shared" si="6"/>
        <v>0</v>
      </c>
      <c r="W36" s="156"/>
      <c r="X36" s="156" t="s">
        <v>194</v>
      </c>
      <c r="Y36" s="156" t="s">
        <v>136</v>
      </c>
      <c r="Z36" s="145"/>
      <c r="AA36" s="145"/>
      <c r="AB36" s="145"/>
      <c r="AC36" s="145"/>
      <c r="AD36" s="145"/>
      <c r="AE36" s="145"/>
      <c r="AF36" s="145"/>
      <c r="AG36" s="145" t="s">
        <v>195</v>
      </c>
      <c r="AH36" s="145"/>
      <c r="AI36" s="145"/>
      <c r="AJ36" s="145"/>
      <c r="AK36" s="145"/>
      <c r="AL36" s="145"/>
      <c r="AM36" s="145"/>
      <c r="AN36" s="145"/>
      <c r="AO36" s="145"/>
      <c r="AP36" s="145"/>
      <c r="AQ36" s="145"/>
      <c r="AR36" s="145"/>
      <c r="AS36" s="145"/>
      <c r="AT36" s="145"/>
      <c r="AU36" s="145"/>
      <c r="AV36" s="145"/>
      <c r="AW36" s="145"/>
      <c r="AX36" s="145"/>
      <c r="AY36" s="145"/>
      <c r="AZ36" s="145"/>
      <c r="BA36" s="145"/>
      <c r="BB36" s="145"/>
      <c r="BC36" s="145"/>
      <c r="BD36" s="145"/>
      <c r="BE36" s="145"/>
      <c r="BF36" s="145"/>
      <c r="BG36" s="145"/>
      <c r="BH36" s="145"/>
    </row>
    <row r="37" spans="1:60" x14ac:dyDescent="0.2">
      <c r="A37" s="160" t="s">
        <v>128</v>
      </c>
      <c r="B37" s="161" t="s">
        <v>71</v>
      </c>
      <c r="C37" s="180" t="s">
        <v>72</v>
      </c>
      <c r="D37" s="162"/>
      <c r="E37" s="163"/>
      <c r="F37" s="164"/>
      <c r="G37" s="165">
        <f>SUMIF(AG38:AG38,"&lt;&gt;NOR",G38:G38)</f>
        <v>0</v>
      </c>
      <c r="H37" s="159"/>
      <c r="I37" s="159">
        <f>SUM(I38:I38)</f>
        <v>0</v>
      </c>
      <c r="J37" s="159"/>
      <c r="K37" s="159">
        <f>SUM(K38:K38)</f>
        <v>0</v>
      </c>
      <c r="L37" s="159"/>
      <c r="M37" s="159">
        <f>SUM(M38:M38)</f>
        <v>0</v>
      </c>
      <c r="N37" s="158"/>
      <c r="O37" s="158">
        <f>SUM(O38:O38)</f>
        <v>0</v>
      </c>
      <c r="P37" s="158"/>
      <c r="Q37" s="158">
        <f>SUM(Q38:Q38)</f>
        <v>0</v>
      </c>
      <c r="R37" s="159"/>
      <c r="S37" s="159"/>
      <c r="T37" s="159"/>
      <c r="U37" s="159"/>
      <c r="V37" s="159">
        <f>SUM(V38:V38)</f>
        <v>2.67</v>
      </c>
      <c r="W37" s="159"/>
      <c r="X37" s="159"/>
      <c r="Y37" s="159"/>
      <c r="AG37" t="s">
        <v>129</v>
      </c>
    </row>
    <row r="38" spans="1:60" outlineLevel="1" x14ac:dyDescent="0.2">
      <c r="A38" s="173">
        <v>25</v>
      </c>
      <c r="B38" s="174" t="s">
        <v>252</v>
      </c>
      <c r="C38" s="181" t="s">
        <v>253</v>
      </c>
      <c r="D38" s="175" t="s">
        <v>191</v>
      </c>
      <c r="E38" s="176">
        <v>0.75</v>
      </c>
      <c r="F38" s="177"/>
      <c r="G38" s="178">
        <f>ROUND(E38*F38,2)</f>
        <v>0</v>
      </c>
      <c r="H38" s="157"/>
      <c r="I38" s="156">
        <f>ROUND(E38*H38,2)</f>
        <v>0</v>
      </c>
      <c r="J38" s="157"/>
      <c r="K38" s="156">
        <f>ROUND(E38*J38,2)</f>
        <v>0</v>
      </c>
      <c r="L38" s="156">
        <v>21</v>
      </c>
      <c r="M38" s="156">
        <f>G38*(1+L38/100)</f>
        <v>0</v>
      </c>
      <c r="N38" s="155">
        <v>0</v>
      </c>
      <c r="O38" s="155">
        <f>ROUND(E38*N38,2)</f>
        <v>0</v>
      </c>
      <c r="P38" s="155">
        <v>0</v>
      </c>
      <c r="Q38" s="155">
        <f>ROUND(E38*P38,2)</f>
        <v>0</v>
      </c>
      <c r="R38" s="156"/>
      <c r="S38" s="156" t="s">
        <v>133</v>
      </c>
      <c r="T38" s="156" t="s">
        <v>134</v>
      </c>
      <c r="U38" s="156">
        <v>3.5630000000000002</v>
      </c>
      <c r="V38" s="156">
        <f>ROUND(E38*U38,2)</f>
        <v>2.67</v>
      </c>
      <c r="W38" s="156"/>
      <c r="X38" s="156" t="s">
        <v>135</v>
      </c>
      <c r="Y38" s="156" t="s">
        <v>136</v>
      </c>
      <c r="Z38" s="145"/>
      <c r="AA38" s="145"/>
      <c r="AB38" s="145"/>
      <c r="AC38" s="145"/>
      <c r="AD38" s="145"/>
      <c r="AE38" s="145"/>
      <c r="AF38" s="145"/>
      <c r="AG38" s="145" t="s">
        <v>137</v>
      </c>
      <c r="AH38" s="145"/>
      <c r="AI38" s="145"/>
      <c r="AJ38" s="145"/>
      <c r="AK38" s="145"/>
      <c r="AL38" s="145"/>
      <c r="AM38" s="145"/>
      <c r="AN38" s="145"/>
      <c r="AO38" s="145"/>
      <c r="AP38" s="145"/>
      <c r="AQ38" s="145"/>
      <c r="AR38" s="145"/>
      <c r="AS38" s="145"/>
      <c r="AT38" s="145"/>
      <c r="AU38" s="145"/>
      <c r="AV38" s="145"/>
      <c r="AW38" s="145"/>
      <c r="AX38" s="145"/>
      <c r="AY38" s="145"/>
      <c r="AZ38" s="145"/>
      <c r="BA38" s="145"/>
      <c r="BB38" s="145"/>
      <c r="BC38" s="145"/>
      <c r="BD38" s="145"/>
      <c r="BE38" s="145"/>
      <c r="BF38" s="145"/>
      <c r="BG38" s="145"/>
      <c r="BH38" s="145"/>
    </row>
    <row r="39" spans="1:60" x14ac:dyDescent="0.2">
      <c r="A39" s="160" t="s">
        <v>128</v>
      </c>
      <c r="B39" s="161" t="s">
        <v>83</v>
      </c>
      <c r="C39" s="180" t="s">
        <v>84</v>
      </c>
      <c r="D39" s="162"/>
      <c r="E39" s="163"/>
      <c r="F39" s="164"/>
      <c r="G39" s="165">
        <f>SUMIF(AG40:AG46,"&lt;&gt;NOR",G40:G46)</f>
        <v>0</v>
      </c>
      <c r="H39" s="159"/>
      <c r="I39" s="159">
        <f>SUM(I40:I46)</f>
        <v>0</v>
      </c>
      <c r="J39" s="159"/>
      <c r="K39" s="159">
        <f>SUM(K40:K46)</f>
        <v>0</v>
      </c>
      <c r="L39" s="159"/>
      <c r="M39" s="159">
        <f>SUM(M40:M46)</f>
        <v>0</v>
      </c>
      <c r="N39" s="158"/>
      <c r="O39" s="158">
        <f>SUM(O40:O46)</f>
        <v>0.01</v>
      </c>
      <c r="P39" s="158"/>
      <c r="Q39" s="158">
        <f>SUM(Q40:Q46)</f>
        <v>0</v>
      </c>
      <c r="R39" s="159"/>
      <c r="S39" s="159"/>
      <c r="T39" s="159"/>
      <c r="U39" s="159"/>
      <c r="V39" s="159">
        <f>SUM(V40:V46)</f>
        <v>3.88</v>
      </c>
      <c r="W39" s="159"/>
      <c r="X39" s="159"/>
      <c r="Y39" s="159"/>
      <c r="AG39" t="s">
        <v>129</v>
      </c>
    </row>
    <row r="40" spans="1:60" outlineLevel="1" x14ac:dyDescent="0.2">
      <c r="A40" s="173">
        <v>26</v>
      </c>
      <c r="B40" s="174" t="s">
        <v>254</v>
      </c>
      <c r="C40" s="181" t="s">
        <v>255</v>
      </c>
      <c r="D40" s="175" t="s">
        <v>158</v>
      </c>
      <c r="E40" s="176">
        <v>4</v>
      </c>
      <c r="F40" s="177"/>
      <c r="G40" s="178">
        <f t="shared" ref="G40:G46" si="7">ROUND(E40*F40,2)</f>
        <v>0</v>
      </c>
      <c r="H40" s="157"/>
      <c r="I40" s="156">
        <f t="shared" ref="I40:I46" si="8">ROUND(E40*H40,2)</f>
        <v>0</v>
      </c>
      <c r="J40" s="157"/>
      <c r="K40" s="156">
        <f t="shared" ref="K40:K46" si="9">ROUND(E40*J40,2)</f>
        <v>0</v>
      </c>
      <c r="L40" s="156">
        <v>21</v>
      </c>
      <c r="M40" s="156">
        <f t="shared" ref="M40:M46" si="10">G40*(1+L40/100)</f>
        <v>0</v>
      </c>
      <c r="N40" s="155">
        <v>1.1999999999999999E-3</v>
      </c>
      <c r="O40" s="155">
        <f t="shared" ref="O40:O46" si="11">ROUND(E40*N40,2)</f>
        <v>0</v>
      </c>
      <c r="P40" s="155">
        <v>0</v>
      </c>
      <c r="Q40" s="155">
        <f t="shared" ref="Q40:Q46" si="12">ROUND(E40*P40,2)</f>
        <v>0</v>
      </c>
      <c r="R40" s="156"/>
      <c r="S40" s="156" t="s">
        <v>141</v>
      </c>
      <c r="T40" s="156" t="s">
        <v>134</v>
      </c>
      <c r="U40" s="156">
        <v>0.10299999999999999</v>
      </c>
      <c r="V40" s="156">
        <f t="shared" ref="V40:V46" si="13">ROUND(E40*U40,2)</f>
        <v>0.41</v>
      </c>
      <c r="W40" s="156"/>
      <c r="X40" s="156" t="s">
        <v>135</v>
      </c>
      <c r="Y40" s="156" t="s">
        <v>136</v>
      </c>
      <c r="Z40" s="145"/>
      <c r="AA40" s="145"/>
      <c r="AB40" s="145"/>
      <c r="AC40" s="145"/>
      <c r="AD40" s="145"/>
      <c r="AE40" s="145"/>
      <c r="AF40" s="145"/>
      <c r="AG40" s="145" t="s">
        <v>137</v>
      </c>
      <c r="AH40" s="145"/>
      <c r="AI40" s="145"/>
      <c r="AJ40" s="145"/>
      <c r="AK40" s="145"/>
      <c r="AL40" s="145"/>
      <c r="AM40" s="145"/>
      <c r="AN40" s="145"/>
      <c r="AO40" s="145"/>
      <c r="AP40" s="145"/>
      <c r="AQ40" s="145"/>
      <c r="AR40" s="145"/>
      <c r="AS40" s="145"/>
      <c r="AT40" s="145"/>
      <c r="AU40" s="145"/>
      <c r="AV40" s="145"/>
      <c r="AW40" s="145"/>
      <c r="AX40" s="145"/>
      <c r="AY40" s="145"/>
      <c r="AZ40" s="145"/>
      <c r="BA40" s="145"/>
      <c r="BB40" s="145"/>
      <c r="BC40" s="145"/>
      <c r="BD40" s="145"/>
      <c r="BE40" s="145"/>
      <c r="BF40" s="145"/>
      <c r="BG40" s="145"/>
      <c r="BH40" s="145"/>
    </row>
    <row r="41" spans="1:60" outlineLevel="1" x14ac:dyDescent="0.2">
      <c r="A41" s="173">
        <v>27</v>
      </c>
      <c r="B41" s="174" t="s">
        <v>256</v>
      </c>
      <c r="C41" s="181" t="s">
        <v>257</v>
      </c>
      <c r="D41" s="175" t="s">
        <v>158</v>
      </c>
      <c r="E41" s="176">
        <v>6</v>
      </c>
      <c r="F41" s="177"/>
      <c r="G41" s="178">
        <f t="shared" si="7"/>
        <v>0</v>
      </c>
      <c r="H41" s="157"/>
      <c r="I41" s="156">
        <f t="shared" si="8"/>
        <v>0</v>
      </c>
      <c r="J41" s="157"/>
      <c r="K41" s="156">
        <f t="shared" si="9"/>
        <v>0</v>
      </c>
      <c r="L41" s="156">
        <v>21</v>
      </c>
      <c r="M41" s="156">
        <f t="shared" si="10"/>
        <v>0</v>
      </c>
      <c r="N41" s="155">
        <v>1.4E-3</v>
      </c>
      <c r="O41" s="155">
        <f t="shared" si="11"/>
        <v>0.01</v>
      </c>
      <c r="P41" s="155">
        <v>0</v>
      </c>
      <c r="Q41" s="155">
        <f t="shared" si="12"/>
        <v>0</v>
      </c>
      <c r="R41" s="156"/>
      <c r="S41" s="156" t="s">
        <v>141</v>
      </c>
      <c r="T41" s="156" t="s">
        <v>134</v>
      </c>
      <c r="U41" s="156">
        <v>0.124</v>
      </c>
      <c r="V41" s="156">
        <f t="shared" si="13"/>
        <v>0.74</v>
      </c>
      <c r="W41" s="156"/>
      <c r="X41" s="156" t="s">
        <v>135</v>
      </c>
      <c r="Y41" s="156" t="s">
        <v>136</v>
      </c>
      <c r="Z41" s="145"/>
      <c r="AA41" s="145"/>
      <c r="AB41" s="145"/>
      <c r="AC41" s="145"/>
      <c r="AD41" s="145"/>
      <c r="AE41" s="145"/>
      <c r="AF41" s="145"/>
      <c r="AG41" s="145" t="s">
        <v>137</v>
      </c>
      <c r="AH41" s="145"/>
      <c r="AI41" s="145"/>
      <c r="AJ41" s="145"/>
      <c r="AK41" s="145"/>
      <c r="AL41" s="145"/>
      <c r="AM41" s="145"/>
      <c r="AN41" s="145"/>
      <c r="AO41" s="145"/>
      <c r="AP41" s="145"/>
      <c r="AQ41" s="145"/>
      <c r="AR41" s="145"/>
      <c r="AS41" s="145"/>
      <c r="AT41" s="145"/>
      <c r="AU41" s="145"/>
      <c r="AV41" s="145"/>
      <c r="AW41" s="145"/>
      <c r="AX41" s="145"/>
      <c r="AY41" s="145"/>
      <c r="AZ41" s="145"/>
      <c r="BA41" s="145"/>
      <c r="BB41" s="145"/>
      <c r="BC41" s="145"/>
      <c r="BD41" s="145"/>
      <c r="BE41" s="145"/>
      <c r="BF41" s="145"/>
      <c r="BG41" s="145"/>
      <c r="BH41" s="145"/>
    </row>
    <row r="42" spans="1:60" outlineLevel="1" x14ac:dyDescent="0.2">
      <c r="A42" s="173">
        <v>28</v>
      </c>
      <c r="B42" s="174" t="s">
        <v>258</v>
      </c>
      <c r="C42" s="181" t="s">
        <v>259</v>
      </c>
      <c r="D42" s="175" t="s">
        <v>158</v>
      </c>
      <c r="E42" s="176">
        <v>2</v>
      </c>
      <c r="F42" s="177"/>
      <c r="G42" s="178">
        <f t="shared" si="7"/>
        <v>0</v>
      </c>
      <c r="H42" s="157"/>
      <c r="I42" s="156">
        <f t="shared" si="8"/>
        <v>0</v>
      </c>
      <c r="J42" s="157"/>
      <c r="K42" s="156">
        <f t="shared" si="9"/>
        <v>0</v>
      </c>
      <c r="L42" s="156">
        <v>21</v>
      </c>
      <c r="M42" s="156">
        <f t="shared" si="10"/>
        <v>0</v>
      </c>
      <c r="N42" s="155">
        <v>1.3999999999999999E-4</v>
      </c>
      <c r="O42" s="155">
        <f t="shared" si="11"/>
        <v>0</v>
      </c>
      <c r="P42" s="155">
        <v>0</v>
      </c>
      <c r="Q42" s="155">
        <f t="shared" si="12"/>
        <v>0</v>
      </c>
      <c r="R42" s="156"/>
      <c r="S42" s="156" t="s">
        <v>141</v>
      </c>
      <c r="T42" s="156" t="s">
        <v>134</v>
      </c>
      <c r="U42" s="156">
        <v>0.16500000000000001</v>
      </c>
      <c r="V42" s="156">
        <f t="shared" si="13"/>
        <v>0.33</v>
      </c>
      <c r="W42" s="156"/>
      <c r="X42" s="156" t="s">
        <v>135</v>
      </c>
      <c r="Y42" s="156" t="s">
        <v>136</v>
      </c>
      <c r="Z42" s="145"/>
      <c r="AA42" s="145"/>
      <c r="AB42" s="145"/>
      <c r="AC42" s="145"/>
      <c r="AD42" s="145"/>
      <c r="AE42" s="145"/>
      <c r="AF42" s="145"/>
      <c r="AG42" s="145" t="s">
        <v>137</v>
      </c>
      <c r="AH42" s="145"/>
      <c r="AI42" s="145"/>
      <c r="AJ42" s="145"/>
      <c r="AK42" s="145"/>
      <c r="AL42" s="145"/>
      <c r="AM42" s="145"/>
      <c r="AN42" s="145"/>
      <c r="AO42" s="145"/>
      <c r="AP42" s="145"/>
      <c r="AQ42" s="145"/>
      <c r="AR42" s="145"/>
      <c r="AS42" s="145"/>
      <c r="AT42" s="145"/>
      <c r="AU42" s="145"/>
      <c r="AV42" s="145"/>
      <c r="AW42" s="145"/>
      <c r="AX42" s="145"/>
      <c r="AY42" s="145"/>
      <c r="AZ42" s="145"/>
      <c r="BA42" s="145"/>
      <c r="BB42" s="145"/>
      <c r="BC42" s="145"/>
      <c r="BD42" s="145"/>
      <c r="BE42" s="145"/>
      <c r="BF42" s="145"/>
      <c r="BG42" s="145"/>
      <c r="BH42" s="145"/>
    </row>
    <row r="43" spans="1:60" outlineLevel="1" x14ac:dyDescent="0.2">
      <c r="A43" s="173">
        <v>29</v>
      </c>
      <c r="B43" s="174" t="s">
        <v>260</v>
      </c>
      <c r="C43" s="181" t="s">
        <v>261</v>
      </c>
      <c r="D43" s="175" t="s">
        <v>158</v>
      </c>
      <c r="E43" s="176">
        <v>2</v>
      </c>
      <c r="F43" s="177"/>
      <c r="G43" s="178">
        <f t="shared" si="7"/>
        <v>0</v>
      </c>
      <c r="H43" s="157"/>
      <c r="I43" s="156">
        <f t="shared" si="8"/>
        <v>0</v>
      </c>
      <c r="J43" s="157"/>
      <c r="K43" s="156">
        <f t="shared" si="9"/>
        <v>0</v>
      </c>
      <c r="L43" s="156">
        <v>21</v>
      </c>
      <c r="M43" s="156">
        <f t="shared" si="10"/>
        <v>0</v>
      </c>
      <c r="N43" s="155">
        <v>2.0000000000000001E-4</v>
      </c>
      <c r="O43" s="155">
        <f t="shared" si="11"/>
        <v>0</v>
      </c>
      <c r="P43" s="155">
        <v>0</v>
      </c>
      <c r="Q43" s="155">
        <f t="shared" si="12"/>
        <v>0</v>
      </c>
      <c r="R43" s="156"/>
      <c r="S43" s="156" t="s">
        <v>141</v>
      </c>
      <c r="T43" s="156" t="s">
        <v>134</v>
      </c>
      <c r="U43" s="156">
        <v>0.20699999999999999</v>
      </c>
      <c r="V43" s="156">
        <f t="shared" si="13"/>
        <v>0.41</v>
      </c>
      <c r="W43" s="156"/>
      <c r="X43" s="156" t="s">
        <v>135</v>
      </c>
      <c r="Y43" s="156" t="s">
        <v>136</v>
      </c>
      <c r="Z43" s="145"/>
      <c r="AA43" s="145"/>
      <c r="AB43" s="145"/>
      <c r="AC43" s="145"/>
      <c r="AD43" s="145"/>
      <c r="AE43" s="145"/>
      <c r="AF43" s="145"/>
      <c r="AG43" s="145" t="s">
        <v>137</v>
      </c>
      <c r="AH43" s="145"/>
      <c r="AI43" s="145"/>
      <c r="AJ43" s="145"/>
      <c r="AK43" s="145"/>
      <c r="AL43" s="145"/>
      <c r="AM43" s="145"/>
      <c r="AN43" s="145"/>
      <c r="AO43" s="145"/>
      <c r="AP43" s="145"/>
      <c r="AQ43" s="145"/>
      <c r="AR43" s="145"/>
      <c r="AS43" s="145"/>
      <c r="AT43" s="145"/>
      <c r="AU43" s="145"/>
      <c r="AV43" s="145"/>
      <c r="AW43" s="145"/>
      <c r="AX43" s="145"/>
      <c r="AY43" s="145"/>
      <c r="AZ43" s="145"/>
      <c r="BA43" s="145"/>
      <c r="BB43" s="145"/>
      <c r="BC43" s="145"/>
      <c r="BD43" s="145"/>
      <c r="BE43" s="145"/>
      <c r="BF43" s="145"/>
      <c r="BG43" s="145"/>
      <c r="BH43" s="145"/>
    </row>
    <row r="44" spans="1:60" outlineLevel="1" x14ac:dyDescent="0.2">
      <c r="A44" s="173">
        <v>30</v>
      </c>
      <c r="B44" s="174" t="s">
        <v>262</v>
      </c>
      <c r="C44" s="181" t="s">
        <v>263</v>
      </c>
      <c r="D44" s="175" t="s">
        <v>158</v>
      </c>
      <c r="E44" s="176">
        <v>4</v>
      </c>
      <c r="F44" s="177"/>
      <c r="G44" s="178">
        <f t="shared" si="7"/>
        <v>0</v>
      </c>
      <c r="H44" s="157"/>
      <c r="I44" s="156">
        <f t="shared" si="8"/>
        <v>0</v>
      </c>
      <c r="J44" s="157"/>
      <c r="K44" s="156">
        <f t="shared" si="9"/>
        <v>0</v>
      </c>
      <c r="L44" s="156">
        <v>21</v>
      </c>
      <c r="M44" s="156">
        <f t="shared" si="10"/>
        <v>0</v>
      </c>
      <c r="N44" s="155">
        <v>3.2000000000000003E-4</v>
      </c>
      <c r="O44" s="155">
        <f t="shared" si="11"/>
        <v>0</v>
      </c>
      <c r="P44" s="155">
        <v>0</v>
      </c>
      <c r="Q44" s="155">
        <f t="shared" si="12"/>
        <v>0</v>
      </c>
      <c r="R44" s="156"/>
      <c r="S44" s="156" t="s">
        <v>141</v>
      </c>
      <c r="T44" s="156" t="s">
        <v>134</v>
      </c>
      <c r="U44" s="156">
        <v>0.22700000000000001</v>
      </c>
      <c r="V44" s="156">
        <f t="shared" si="13"/>
        <v>0.91</v>
      </c>
      <c r="W44" s="156"/>
      <c r="X44" s="156" t="s">
        <v>135</v>
      </c>
      <c r="Y44" s="156" t="s">
        <v>136</v>
      </c>
      <c r="Z44" s="145"/>
      <c r="AA44" s="145"/>
      <c r="AB44" s="145"/>
      <c r="AC44" s="145"/>
      <c r="AD44" s="145"/>
      <c r="AE44" s="145"/>
      <c r="AF44" s="145"/>
      <c r="AG44" s="145" t="s">
        <v>137</v>
      </c>
      <c r="AH44" s="145"/>
      <c r="AI44" s="145"/>
      <c r="AJ44" s="145"/>
      <c r="AK44" s="145"/>
      <c r="AL44" s="145"/>
      <c r="AM44" s="145"/>
      <c r="AN44" s="145"/>
      <c r="AO44" s="145"/>
      <c r="AP44" s="145"/>
      <c r="AQ44" s="145"/>
      <c r="AR44" s="145"/>
      <c r="AS44" s="145"/>
      <c r="AT44" s="145"/>
      <c r="AU44" s="145"/>
      <c r="AV44" s="145"/>
      <c r="AW44" s="145"/>
      <c r="AX44" s="145"/>
      <c r="AY44" s="145"/>
      <c r="AZ44" s="145"/>
      <c r="BA44" s="145"/>
      <c r="BB44" s="145"/>
      <c r="BC44" s="145"/>
      <c r="BD44" s="145"/>
      <c r="BE44" s="145"/>
      <c r="BF44" s="145"/>
      <c r="BG44" s="145"/>
      <c r="BH44" s="145"/>
    </row>
    <row r="45" spans="1:60" outlineLevel="1" x14ac:dyDescent="0.2">
      <c r="A45" s="173">
        <v>31</v>
      </c>
      <c r="B45" s="174" t="s">
        <v>264</v>
      </c>
      <c r="C45" s="181" t="s">
        <v>265</v>
      </c>
      <c r="D45" s="175" t="s">
        <v>158</v>
      </c>
      <c r="E45" s="176">
        <v>6</v>
      </c>
      <c r="F45" s="177"/>
      <c r="G45" s="178">
        <f t="shared" si="7"/>
        <v>0</v>
      </c>
      <c r="H45" s="157"/>
      <c r="I45" s="156">
        <f t="shared" si="8"/>
        <v>0</v>
      </c>
      <c r="J45" s="157"/>
      <c r="K45" s="156">
        <f t="shared" si="9"/>
        <v>0</v>
      </c>
      <c r="L45" s="156">
        <v>21</v>
      </c>
      <c r="M45" s="156">
        <f t="shared" si="10"/>
        <v>0</v>
      </c>
      <c r="N45" s="155">
        <v>1.3999999999999999E-4</v>
      </c>
      <c r="O45" s="155">
        <f t="shared" si="11"/>
        <v>0</v>
      </c>
      <c r="P45" s="155">
        <v>0</v>
      </c>
      <c r="Q45" s="155">
        <f t="shared" si="12"/>
        <v>0</v>
      </c>
      <c r="R45" s="156"/>
      <c r="S45" s="156" t="s">
        <v>141</v>
      </c>
      <c r="T45" s="156" t="s">
        <v>134</v>
      </c>
      <c r="U45" s="156">
        <v>8.2000000000000003E-2</v>
      </c>
      <c r="V45" s="156">
        <f t="shared" si="13"/>
        <v>0.49</v>
      </c>
      <c r="W45" s="156"/>
      <c r="X45" s="156" t="s">
        <v>135</v>
      </c>
      <c r="Y45" s="156" t="s">
        <v>136</v>
      </c>
      <c r="Z45" s="145"/>
      <c r="AA45" s="145"/>
      <c r="AB45" s="145"/>
      <c r="AC45" s="145"/>
      <c r="AD45" s="145"/>
      <c r="AE45" s="145"/>
      <c r="AF45" s="145"/>
      <c r="AG45" s="145" t="s">
        <v>137</v>
      </c>
      <c r="AH45" s="145"/>
      <c r="AI45" s="145"/>
      <c r="AJ45" s="145"/>
      <c r="AK45" s="145"/>
      <c r="AL45" s="145"/>
      <c r="AM45" s="145"/>
      <c r="AN45" s="145"/>
      <c r="AO45" s="145"/>
      <c r="AP45" s="145"/>
      <c r="AQ45" s="145"/>
      <c r="AR45" s="145"/>
      <c r="AS45" s="145"/>
      <c r="AT45" s="145"/>
      <c r="AU45" s="145"/>
      <c r="AV45" s="145"/>
      <c r="AW45" s="145"/>
      <c r="AX45" s="145"/>
      <c r="AY45" s="145"/>
      <c r="AZ45" s="145"/>
      <c r="BA45" s="145"/>
      <c r="BB45" s="145"/>
      <c r="BC45" s="145"/>
      <c r="BD45" s="145"/>
      <c r="BE45" s="145"/>
      <c r="BF45" s="145"/>
      <c r="BG45" s="145"/>
      <c r="BH45" s="145"/>
    </row>
    <row r="46" spans="1:60" outlineLevel="1" x14ac:dyDescent="0.2">
      <c r="A46" s="167">
        <v>32</v>
      </c>
      <c r="B46" s="168" t="s">
        <v>266</v>
      </c>
      <c r="C46" s="182" t="s">
        <v>267</v>
      </c>
      <c r="D46" s="169" t="s">
        <v>191</v>
      </c>
      <c r="E46" s="170">
        <v>0.23</v>
      </c>
      <c r="F46" s="171"/>
      <c r="G46" s="172">
        <f t="shared" si="7"/>
        <v>0</v>
      </c>
      <c r="H46" s="157"/>
      <c r="I46" s="156">
        <f t="shared" si="8"/>
        <v>0</v>
      </c>
      <c r="J46" s="157"/>
      <c r="K46" s="156">
        <f t="shared" si="9"/>
        <v>0</v>
      </c>
      <c r="L46" s="156">
        <v>21</v>
      </c>
      <c r="M46" s="156">
        <f t="shared" si="10"/>
        <v>0</v>
      </c>
      <c r="N46" s="155">
        <v>0</v>
      </c>
      <c r="O46" s="155">
        <f t="shared" si="11"/>
        <v>0</v>
      </c>
      <c r="P46" s="155">
        <v>0</v>
      </c>
      <c r="Q46" s="155">
        <f t="shared" si="12"/>
        <v>0</v>
      </c>
      <c r="R46" s="156"/>
      <c r="S46" s="156" t="s">
        <v>141</v>
      </c>
      <c r="T46" s="156" t="s">
        <v>134</v>
      </c>
      <c r="U46" s="156">
        <v>2.5750000000000002</v>
      </c>
      <c r="V46" s="156">
        <f t="shared" si="13"/>
        <v>0.59</v>
      </c>
      <c r="W46" s="156"/>
      <c r="X46" s="156" t="s">
        <v>135</v>
      </c>
      <c r="Y46" s="156" t="s">
        <v>136</v>
      </c>
      <c r="Z46" s="145"/>
      <c r="AA46" s="145"/>
      <c r="AB46" s="145"/>
      <c r="AC46" s="145"/>
      <c r="AD46" s="145"/>
      <c r="AE46" s="145"/>
      <c r="AF46" s="145"/>
      <c r="AG46" s="145" t="s">
        <v>137</v>
      </c>
      <c r="AH46" s="145"/>
      <c r="AI46" s="145"/>
      <c r="AJ46" s="145"/>
      <c r="AK46" s="145"/>
      <c r="AL46" s="145"/>
      <c r="AM46" s="145"/>
      <c r="AN46" s="145"/>
      <c r="AO46" s="145"/>
      <c r="AP46" s="145"/>
      <c r="AQ46" s="145"/>
      <c r="AR46" s="145"/>
      <c r="AS46" s="145"/>
      <c r="AT46" s="145"/>
      <c r="AU46" s="145"/>
      <c r="AV46" s="145"/>
      <c r="AW46" s="145"/>
      <c r="AX46" s="145"/>
      <c r="AY46" s="145"/>
      <c r="AZ46" s="145"/>
      <c r="BA46" s="145"/>
      <c r="BB46" s="145"/>
      <c r="BC46" s="145"/>
      <c r="BD46" s="145"/>
      <c r="BE46" s="145"/>
      <c r="BF46" s="145"/>
      <c r="BG46" s="145"/>
      <c r="BH46" s="145"/>
    </row>
    <row r="47" spans="1:60" x14ac:dyDescent="0.2">
      <c r="A47" s="3"/>
      <c r="B47" s="4"/>
      <c r="C47" s="184"/>
      <c r="D47" s="6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AE47">
        <v>12</v>
      </c>
      <c r="AF47">
        <v>21</v>
      </c>
      <c r="AG47" t="s">
        <v>114</v>
      </c>
    </row>
    <row r="48" spans="1:60" x14ac:dyDescent="0.2">
      <c r="A48" s="148"/>
      <c r="B48" s="149" t="s">
        <v>31</v>
      </c>
      <c r="C48" s="185"/>
      <c r="D48" s="150"/>
      <c r="E48" s="151"/>
      <c r="F48" s="151"/>
      <c r="G48" s="166">
        <f>G8+G10+G14+G17+G19+G37+G39</f>
        <v>0</v>
      </c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AE48">
        <f>SUMIF(L7:L46,AE47,G7:G46)</f>
        <v>0</v>
      </c>
      <c r="AF48">
        <f>SUMIF(L7:L46,AF47,G7:G46)</f>
        <v>0</v>
      </c>
      <c r="AG48" t="s">
        <v>211</v>
      </c>
    </row>
    <row r="49" spans="1:33" x14ac:dyDescent="0.2">
      <c r="A49" s="3"/>
      <c r="B49" s="4"/>
      <c r="C49" s="184"/>
      <c r="D49" s="6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</row>
    <row r="50" spans="1:33" x14ac:dyDescent="0.2">
      <c r="A50" s="3"/>
      <c r="B50" s="4"/>
      <c r="C50" s="184"/>
      <c r="D50" s="6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</row>
    <row r="51" spans="1:33" x14ac:dyDescent="0.2">
      <c r="A51" s="249" t="s">
        <v>212</v>
      </c>
      <c r="B51" s="249"/>
      <c r="C51" s="250"/>
      <c r="D51" s="6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</row>
    <row r="52" spans="1:33" x14ac:dyDescent="0.2">
      <c r="A52" s="251"/>
      <c r="B52" s="252"/>
      <c r="C52" s="253"/>
      <c r="D52" s="252"/>
      <c r="E52" s="252"/>
      <c r="F52" s="252"/>
      <c r="G52" s="254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AG52" t="s">
        <v>213</v>
      </c>
    </row>
    <row r="53" spans="1:33" x14ac:dyDescent="0.2">
      <c r="A53" s="255"/>
      <c r="B53" s="256"/>
      <c r="C53" s="257"/>
      <c r="D53" s="256"/>
      <c r="E53" s="256"/>
      <c r="F53" s="256"/>
      <c r="G53" s="258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</row>
    <row r="54" spans="1:33" x14ac:dyDescent="0.2">
      <c r="A54" s="255"/>
      <c r="B54" s="256"/>
      <c r="C54" s="257"/>
      <c r="D54" s="256"/>
      <c r="E54" s="256"/>
      <c r="F54" s="256"/>
      <c r="G54" s="258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</row>
    <row r="55" spans="1:33" x14ac:dyDescent="0.2">
      <c r="A55" s="255"/>
      <c r="B55" s="256"/>
      <c r="C55" s="257"/>
      <c r="D55" s="256"/>
      <c r="E55" s="256"/>
      <c r="F55" s="256"/>
      <c r="G55" s="258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</row>
    <row r="56" spans="1:33" x14ac:dyDescent="0.2">
      <c r="A56" s="259"/>
      <c r="B56" s="260"/>
      <c r="C56" s="261"/>
      <c r="D56" s="260"/>
      <c r="E56" s="260"/>
      <c r="F56" s="260"/>
      <c r="G56" s="262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</row>
    <row r="57" spans="1:33" x14ac:dyDescent="0.2">
      <c r="A57" s="3"/>
      <c r="B57" s="4"/>
      <c r="C57" s="184"/>
      <c r="D57" s="6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</row>
    <row r="58" spans="1:33" x14ac:dyDescent="0.2">
      <c r="C58" s="186"/>
      <c r="D58" s="10"/>
      <c r="AG58" t="s">
        <v>214</v>
      </c>
    </row>
    <row r="59" spans="1:33" x14ac:dyDescent="0.2">
      <c r="D59" s="10"/>
    </row>
    <row r="60" spans="1:33" x14ac:dyDescent="0.2">
      <c r="D60" s="10"/>
    </row>
    <row r="61" spans="1:33" x14ac:dyDescent="0.2">
      <c r="D61" s="10"/>
    </row>
    <row r="62" spans="1:33" x14ac:dyDescent="0.2">
      <c r="D62" s="10"/>
    </row>
    <row r="63" spans="1:33" x14ac:dyDescent="0.2">
      <c r="D63" s="10"/>
    </row>
    <row r="64" spans="1:33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52:G56"/>
    <mergeCell ref="A1:G1"/>
    <mergeCell ref="C2:G2"/>
    <mergeCell ref="C3:G3"/>
    <mergeCell ref="C4:G4"/>
    <mergeCell ref="A51:C51"/>
  </mergeCells>
  <pageMargins left="0.59055118110236204" right="0.196850393700787" top="0.78740157499999996" bottom="0.78740157499999996" header="0.3" footer="0.3"/>
  <pageSetup paperSize="9" orientation="portrait" horizontalDpi="4294967294" verticalDpi="0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5C89FF-E546-4CF9-AD18-AC11790BC0C2}">
  <sheetPr>
    <outlinePr summaryBelow="0"/>
  </sheetPr>
  <dimension ref="A1:BH5000"/>
  <sheetViews>
    <sheetView workbookViewId="0">
      <pane ySplit="7" topLeftCell="A26" activePane="bottomLeft" state="frozen"/>
      <selection pane="bottomLeft" activeCell="C4" sqref="C4:G4"/>
    </sheetView>
  </sheetViews>
  <sheetFormatPr defaultRowHeight="12.75" outlineLevelRow="1" x14ac:dyDescent="0.2"/>
  <cols>
    <col min="1" max="1" width="3.42578125" customWidth="1"/>
    <col min="2" max="2" width="12.5703125" style="119" customWidth="1"/>
    <col min="3" max="3" width="38.28515625" style="119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42" t="s">
        <v>7</v>
      </c>
      <c r="B1" s="242"/>
      <c r="C1" s="242"/>
      <c r="D1" s="242"/>
      <c r="E1" s="242"/>
      <c r="F1" s="242"/>
      <c r="G1" s="242"/>
      <c r="AG1" t="s">
        <v>102</v>
      </c>
    </row>
    <row r="2" spans="1:60" ht="24.95" customHeight="1" x14ac:dyDescent="0.2">
      <c r="A2" s="50" t="s">
        <v>8</v>
      </c>
      <c r="B2" s="49"/>
      <c r="C2" s="243"/>
      <c r="D2" s="244"/>
      <c r="E2" s="244"/>
      <c r="F2" s="244"/>
      <c r="G2" s="245"/>
      <c r="AG2" t="s">
        <v>103</v>
      </c>
    </row>
    <row r="3" spans="1:60" ht="24.95" customHeight="1" x14ac:dyDescent="0.2">
      <c r="A3" s="50" t="s">
        <v>9</v>
      </c>
      <c r="B3" s="49" t="s">
        <v>44</v>
      </c>
      <c r="C3" s="243" t="s">
        <v>45</v>
      </c>
      <c r="D3" s="244"/>
      <c r="E3" s="244"/>
      <c r="F3" s="244"/>
      <c r="G3" s="245"/>
      <c r="AC3" s="119" t="s">
        <v>103</v>
      </c>
      <c r="AG3" t="s">
        <v>104</v>
      </c>
    </row>
    <row r="4" spans="1:60" ht="24.95" customHeight="1" x14ac:dyDescent="0.2">
      <c r="A4" s="138" t="s">
        <v>10</v>
      </c>
      <c r="B4" s="139" t="s">
        <v>56</v>
      </c>
      <c r="C4" s="246" t="s">
        <v>391</v>
      </c>
      <c r="D4" s="247"/>
      <c r="E4" s="247"/>
      <c r="F4" s="247"/>
      <c r="G4" s="248"/>
      <c r="AG4" t="s">
        <v>105</v>
      </c>
    </row>
    <row r="5" spans="1:60" x14ac:dyDescent="0.2">
      <c r="D5" s="10"/>
    </row>
    <row r="6" spans="1:60" ht="38.25" x14ac:dyDescent="0.2">
      <c r="A6" s="141" t="s">
        <v>106</v>
      </c>
      <c r="B6" s="143" t="s">
        <v>107</v>
      </c>
      <c r="C6" s="143" t="s">
        <v>108</v>
      </c>
      <c r="D6" s="142" t="s">
        <v>109</v>
      </c>
      <c r="E6" s="141" t="s">
        <v>110</v>
      </c>
      <c r="F6" s="140" t="s">
        <v>111</v>
      </c>
      <c r="G6" s="141" t="s">
        <v>31</v>
      </c>
      <c r="H6" s="144" t="s">
        <v>32</v>
      </c>
      <c r="I6" s="144" t="s">
        <v>112</v>
      </c>
      <c r="J6" s="144" t="s">
        <v>33</v>
      </c>
      <c r="K6" s="144" t="s">
        <v>113</v>
      </c>
      <c r="L6" s="144" t="s">
        <v>114</v>
      </c>
      <c r="M6" s="144" t="s">
        <v>115</v>
      </c>
      <c r="N6" s="144" t="s">
        <v>116</v>
      </c>
      <c r="O6" s="144" t="s">
        <v>117</v>
      </c>
      <c r="P6" s="144" t="s">
        <v>118</v>
      </c>
      <c r="Q6" s="144" t="s">
        <v>119</v>
      </c>
      <c r="R6" s="144" t="s">
        <v>120</v>
      </c>
      <c r="S6" s="144" t="s">
        <v>121</v>
      </c>
      <c r="T6" s="144" t="s">
        <v>122</v>
      </c>
      <c r="U6" s="144" t="s">
        <v>123</v>
      </c>
      <c r="V6" s="144" t="s">
        <v>124</v>
      </c>
      <c r="W6" s="144" t="s">
        <v>125</v>
      </c>
      <c r="X6" s="144" t="s">
        <v>126</v>
      </c>
      <c r="Y6" s="144" t="s">
        <v>127</v>
      </c>
    </row>
    <row r="7" spans="1:60" hidden="1" x14ac:dyDescent="0.2">
      <c r="A7" s="3"/>
      <c r="B7" s="4"/>
      <c r="C7" s="4"/>
      <c r="D7" s="6"/>
      <c r="E7" s="146"/>
      <c r="F7" s="147"/>
      <c r="G7" s="147"/>
      <c r="H7" s="147"/>
      <c r="I7" s="147"/>
      <c r="J7" s="147"/>
      <c r="K7" s="147"/>
      <c r="L7" s="147"/>
      <c r="M7" s="147"/>
      <c r="N7" s="146"/>
      <c r="O7" s="146"/>
      <c r="P7" s="146"/>
      <c r="Q7" s="146"/>
      <c r="R7" s="147"/>
      <c r="S7" s="147"/>
      <c r="T7" s="147"/>
      <c r="U7" s="147"/>
      <c r="V7" s="147"/>
      <c r="W7" s="147"/>
      <c r="X7" s="147"/>
      <c r="Y7" s="147"/>
    </row>
    <row r="8" spans="1:60" x14ac:dyDescent="0.2">
      <c r="A8" s="160" t="s">
        <v>128</v>
      </c>
      <c r="B8" s="161" t="s">
        <v>44</v>
      </c>
      <c r="C8" s="180" t="s">
        <v>62</v>
      </c>
      <c r="D8" s="162"/>
      <c r="E8" s="163"/>
      <c r="F8" s="164"/>
      <c r="G8" s="165">
        <f>SUMIF(AG9:AG10,"&lt;&gt;NOR",G9:G10)</f>
        <v>0</v>
      </c>
      <c r="H8" s="159"/>
      <c r="I8" s="159">
        <f>SUM(I9:I10)</f>
        <v>0</v>
      </c>
      <c r="J8" s="159"/>
      <c r="K8" s="159">
        <f>SUM(K9:K10)</f>
        <v>0</v>
      </c>
      <c r="L8" s="159"/>
      <c r="M8" s="159">
        <f>SUM(M9:M10)</f>
        <v>0</v>
      </c>
      <c r="N8" s="158"/>
      <c r="O8" s="158">
        <f>SUM(O9:O10)</f>
        <v>4.8599999999999994</v>
      </c>
      <c r="P8" s="158"/>
      <c r="Q8" s="158">
        <f>SUM(Q9:Q10)</f>
        <v>0</v>
      </c>
      <c r="R8" s="159"/>
      <c r="S8" s="159"/>
      <c r="T8" s="159"/>
      <c r="U8" s="159"/>
      <c r="V8" s="159">
        <f>SUM(V9:V10)</f>
        <v>38.090000000000003</v>
      </c>
      <c r="W8" s="159"/>
      <c r="X8" s="159"/>
      <c r="Y8" s="159"/>
      <c r="AG8" t="s">
        <v>129</v>
      </c>
    </row>
    <row r="9" spans="1:60" outlineLevel="1" x14ac:dyDescent="0.2">
      <c r="A9" s="173">
        <v>1</v>
      </c>
      <c r="B9" s="174" t="s">
        <v>268</v>
      </c>
      <c r="C9" s="181" t="s">
        <v>269</v>
      </c>
      <c r="D9" s="175" t="s">
        <v>158</v>
      </c>
      <c r="E9" s="176">
        <v>130</v>
      </c>
      <c r="F9" s="177"/>
      <c r="G9" s="178">
        <f>ROUND(E9*F9,2)</f>
        <v>0</v>
      </c>
      <c r="H9" s="157"/>
      <c r="I9" s="156">
        <f>ROUND(E9*H9,2)</f>
        <v>0</v>
      </c>
      <c r="J9" s="157"/>
      <c r="K9" s="156">
        <f>ROUND(E9*J9,2)</f>
        <v>0</v>
      </c>
      <c r="L9" s="156">
        <v>21</v>
      </c>
      <c r="M9" s="156">
        <f>G9*(1+L9/100)</f>
        <v>0</v>
      </c>
      <c r="N9" s="155">
        <v>2.3800000000000002E-3</v>
      </c>
      <c r="O9" s="155">
        <f>ROUND(E9*N9,2)</f>
        <v>0.31</v>
      </c>
      <c r="P9" s="155">
        <v>0</v>
      </c>
      <c r="Q9" s="155">
        <f>ROUND(E9*P9,2)</f>
        <v>0</v>
      </c>
      <c r="R9" s="156"/>
      <c r="S9" s="156" t="s">
        <v>133</v>
      </c>
      <c r="T9" s="156" t="s">
        <v>147</v>
      </c>
      <c r="U9" s="156">
        <v>0.29299999999999998</v>
      </c>
      <c r="V9" s="156">
        <f>ROUND(E9*U9,2)</f>
        <v>38.090000000000003</v>
      </c>
      <c r="W9" s="156"/>
      <c r="X9" s="156" t="s">
        <v>135</v>
      </c>
      <c r="Y9" s="156" t="s">
        <v>136</v>
      </c>
      <c r="Z9" s="145"/>
      <c r="AA9" s="145"/>
      <c r="AB9" s="145"/>
      <c r="AC9" s="145"/>
      <c r="AD9" s="145"/>
      <c r="AE9" s="145"/>
      <c r="AF9" s="145"/>
      <c r="AG9" s="145" t="s">
        <v>148</v>
      </c>
      <c r="AH9" s="145"/>
      <c r="AI9" s="145"/>
      <c r="AJ9" s="145"/>
      <c r="AK9" s="145"/>
      <c r="AL9" s="145"/>
      <c r="AM9" s="145"/>
      <c r="AN9" s="145"/>
      <c r="AO9" s="145"/>
      <c r="AP9" s="145"/>
      <c r="AQ9" s="145"/>
      <c r="AR9" s="145"/>
      <c r="AS9" s="145"/>
      <c r="AT9" s="145"/>
      <c r="AU9" s="145"/>
      <c r="AV9" s="145"/>
      <c r="AW9" s="145"/>
      <c r="AX9" s="145"/>
      <c r="AY9" s="145"/>
      <c r="AZ9" s="145"/>
      <c r="BA9" s="145"/>
      <c r="BB9" s="145"/>
      <c r="BC9" s="145"/>
      <c r="BD9" s="145"/>
      <c r="BE9" s="145"/>
      <c r="BF9" s="145"/>
      <c r="BG9" s="145"/>
      <c r="BH9" s="145"/>
    </row>
    <row r="10" spans="1:60" outlineLevel="1" x14ac:dyDescent="0.2">
      <c r="A10" s="173">
        <v>2</v>
      </c>
      <c r="B10" s="174" t="s">
        <v>270</v>
      </c>
      <c r="C10" s="181" t="s">
        <v>271</v>
      </c>
      <c r="D10" s="175" t="s">
        <v>158</v>
      </c>
      <c r="E10" s="176">
        <v>130</v>
      </c>
      <c r="F10" s="177"/>
      <c r="G10" s="178">
        <f>ROUND(E10*F10,2)</f>
        <v>0</v>
      </c>
      <c r="H10" s="157"/>
      <c r="I10" s="156">
        <f>ROUND(E10*H10,2)</f>
        <v>0</v>
      </c>
      <c r="J10" s="157"/>
      <c r="K10" s="156">
        <f>ROUND(E10*J10,2)</f>
        <v>0</v>
      </c>
      <c r="L10" s="156">
        <v>21</v>
      </c>
      <c r="M10" s="156">
        <f>G10*(1+L10/100)</f>
        <v>0</v>
      </c>
      <c r="N10" s="155">
        <v>3.5000000000000003E-2</v>
      </c>
      <c r="O10" s="155">
        <f>ROUND(E10*N10,2)</f>
        <v>4.55</v>
      </c>
      <c r="P10" s="155">
        <v>0</v>
      </c>
      <c r="Q10" s="155">
        <f>ROUND(E10*P10,2)</f>
        <v>0</v>
      </c>
      <c r="R10" s="156" t="s">
        <v>272</v>
      </c>
      <c r="S10" s="156" t="s">
        <v>133</v>
      </c>
      <c r="T10" s="156" t="s">
        <v>147</v>
      </c>
      <c r="U10" s="156">
        <v>0</v>
      </c>
      <c r="V10" s="156">
        <f>ROUND(E10*U10,2)</f>
        <v>0</v>
      </c>
      <c r="W10" s="156"/>
      <c r="X10" s="156" t="s">
        <v>273</v>
      </c>
      <c r="Y10" s="156" t="s">
        <v>136</v>
      </c>
      <c r="Z10" s="145"/>
      <c r="AA10" s="145"/>
      <c r="AB10" s="145"/>
      <c r="AC10" s="145"/>
      <c r="AD10" s="145"/>
      <c r="AE10" s="145"/>
      <c r="AF10" s="145"/>
      <c r="AG10" s="145" t="s">
        <v>274</v>
      </c>
      <c r="AH10" s="145"/>
      <c r="AI10" s="145"/>
      <c r="AJ10" s="145"/>
      <c r="AK10" s="145"/>
      <c r="AL10" s="145"/>
      <c r="AM10" s="145"/>
      <c r="AN10" s="145"/>
      <c r="AO10" s="145"/>
      <c r="AP10" s="145"/>
      <c r="AQ10" s="145"/>
      <c r="AR10" s="145"/>
      <c r="AS10" s="145"/>
      <c r="AT10" s="145"/>
      <c r="AU10" s="145"/>
      <c r="AV10" s="145"/>
      <c r="AW10" s="145"/>
      <c r="AX10" s="145"/>
      <c r="AY10" s="145"/>
      <c r="AZ10" s="145"/>
      <c r="BA10" s="145"/>
      <c r="BB10" s="145"/>
      <c r="BC10" s="145"/>
      <c r="BD10" s="145"/>
      <c r="BE10" s="145"/>
      <c r="BF10" s="145"/>
      <c r="BG10" s="145"/>
      <c r="BH10" s="145"/>
    </row>
    <row r="11" spans="1:60" x14ac:dyDescent="0.2">
      <c r="A11" s="160" t="s">
        <v>128</v>
      </c>
      <c r="B11" s="161" t="s">
        <v>63</v>
      </c>
      <c r="C11" s="180" t="s">
        <v>64</v>
      </c>
      <c r="D11" s="162"/>
      <c r="E11" s="163"/>
      <c r="F11" s="164"/>
      <c r="G11" s="165">
        <f>SUMIF(AG12:AG14,"&lt;&gt;NOR",G12:G14)</f>
        <v>0</v>
      </c>
      <c r="H11" s="159"/>
      <c r="I11" s="159">
        <f>SUM(I12:I14)</f>
        <v>0</v>
      </c>
      <c r="J11" s="159"/>
      <c r="K11" s="159">
        <f>SUM(K12:K14)</f>
        <v>0</v>
      </c>
      <c r="L11" s="159"/>
      <c r="M11" s="159">
        <f>SUM(M12:M14)</f>
        <v>0</v>
      </c>
      <c r="N11" s="158"/>
      <c r="O11" s="158">
        <f>SUM(O12:O14)</f>
        <v>11.42</v>
      </c>
      <c r="P11" s="158"/>
      <c r="Q11" s="158">
        <f>SUM(Q12:Q14)</f>
        <v>0</v>
      </c>
      <c r="R11" s="159"/>
      <c r="S11" s="159"/>
      <c r="T11" s="159"/>
      <c r="U11" s="159"/>
      <c r="V11" s="159">
        <f>SUM(V12:V14)</f>
        <v>33.35</v>
      </c>
      <c r="W11" s="159"/>
      <c r="X11" s="159"/>
      <c r="Y11" s="159"/>
      <c r="AG11" t="s">
        <v>129</v>
      </c>
    </row>
    <row r="12" spans="1:60" ht="22.5" outlineLevel="1" x14ac:dyDescent="0.2">
      <c r="A12" s="173">
        <v>3</v>
      </c>
      <c r="B12" s="174" t="s">
        <v>275</v>
      </c>
      <c r="C12" s="181" t="s">
        <v>276</v>
      </c>
      <c r="D12" s="175" t="s">
        <v>277</v>
      </c>
      <c r="E12" s="176">
        <v>4.2431999999999999</v>
      </c>
      <c r="F12" s="177"/>
      <c r="G12" s="178">
        <f>ROUND(E12*F12,2)</f>
        <v>0</v>
      </c>
      <c r="H12" s="157"/>
      <c r="I12" s="156">
        <f>ROUND(E12*H12,2)</f>
        <v>0</v>
      </c>
      <c r="J12" s="157"/>
      <c r="K12" s="156">
        <f>ROUND(E12*J12,2)</f>
        <v>0</v>
      </c>
      <c r="L12" s="156">
        <v>21</v>
      </c>
      <c r="M12" s="156">
        <f>G12*(1+L12/100)</f>
        <v>0</v>
      </c>
      <c r="N12" s="155">
        <v>2.5</v>
      </c>
      <c r="O12" s="155">
        <f>ROUND(E12*N12,2)</f>
        <v>10.61</v>
      </c>
      <c r="P12" s="155">
        <v>0</v>
      </c>
      <c r="Q12" s="155">
        <f>ROUND(E12*P12,2)</f>
        <v>0</v>
      </c>
      <c r="R12" s="156"/>
      <c r="S12" s="156" t="s">
        <v>133</v>
      </c>
      <c r="T12" s="156" t="s">
        <v>134</v>
      </c>
      <c r="U12" s="156">
        <v>5.33</v>
      </c>
      <c r="V12" s="156">
        <f>ROUND(E12*U12,2)</f>
        <v>22.62</v>
      </c>
      <c r="W12" s="156"/>
      <c r="X12" s="156" t="s">
        <v>135</v>
      </c>
      <c r="Y12" s="156" t="s">
        <v>136</v>
      </c>
      <c r="Z12" s="145"/>
      <c r="AA12" s="145"/>
      <c r="AB12" s="145"/>
      <c r="AC12" s="145"/>
      <c r="AD12" s="145"/>
      <c r="AE12" s="145"/>
      <c r="AF12" s="145"/>
      <c r="AG12" s="145" t="s">
        <v>148</v>
      </c>
      <c r="AH12" s="145"/>
      <c r="AI12" s="145"/>
      <c r="AJ12" s="145"/>
      <c r="AK12" s="145"/>
      <c r="AL12" s="145"/>
      <c r="AM12" s="145"/>
      <c r="AN12" s="145"/>
      <c r="AO12" s="145"/>
      <c r="AP12" s="145"/>
      <c r="AQ12" s="145"/>
      <c r="AR12" s="145"/>
      <c r="AS12" s="145"/>
      <c r="AT12" s="145"/>
      <c r="AU12" s="145"/>
      <c r="AV12" s="145"/>
      <c r="AW12" s="145"/>
      <c r="AX12" s="145"/>
      <c r="AY12" s="145"/>
      <c r="AZ12" s="145"/>
      <c r="BA12" s="145"/>
      <c r="BB12" s="145"/>
      <c r="BC12" s="145"/>
      <c r="BD12" s="145"/>
      <c r="BE12" s="145"/>
      <c r="BF12" s="145"/>
      <c r="BG12" s="145"/>
      <c r="BH12" s="145"/>
    </row>
    <row r="13" spans="1:60" outlineLevel="1" x14ac:dyDescent="0.2">
      <c r="A13" s="173">
        <v>4</v>
      </c>
      <c r="B13" s="174" t="s">
        <v>278</v>
      </c>
      <c r="C13" s="181" t="s">
        <v>279</v>
      </c>
      <c r="D13" s="175" t="s">
        <v>132</v>
      </c>
      <c r="E13" s="176">
        <v>30</v>
      </c>
      <c r="F13" s="177"/>
      <c r="G13" s="178">
        <f>ROUND(E13*F13,2)</f>
        <v>0</v>
      </c>
      <c r="H13" s="157"/>
      <c r="I13" s="156">
        <f>ROUND(E13*H13,2)</f>
        <v>0</v>
      </c>
      <c r="J13" s="157"/>
      <c r="K13" s="156">
        <f>ROUND(E13*J13,2)</f>
        <v>0</v>
      </c>
      <c r="L13" s="156">
        <v>21</v>
      </c>
      <c r="M13" s="156">
        <f>G13*(1+L13/100)</f>
        <v>0</v>
      </c>
      <c r="N13" s="155">
        <v>0</v>
      </c>
      <c r="O13" s="155">
        <f>ROUND(E13*N13,2)</f>
        <v>0</v>
      </c>
      <c r="P13" s="155">
        <v>0</v>
      </c>
      <c r="Q13" s="155">
        <f>ROUND(E13*P13,2)</f>
        <v>0</v>
      </c>
      <c r="R13" s="156"/>
      <c r="S13" s="156" t="s">
        <v>133</v>
      </c>
      <c r="T13" s="156" t="s">
        <v>134</v>
      </c>
      <c r="U13" s="156">
        <v>0.05</v>
      </c>
      <c r="V13" s="156">
        <f>ROUND(E13*U13,2)</f>
        <v>1.5</v>
      </c>
      <c r="W13" s="156"/>
      <c r="X13" s="156" t="s">
        <v>135</v>
      </c>
      <c r="Y13" s="156" t="s">
        <v>136</v>
      </c>
      <c r="Z13" s="145"/>
      <c r="AA13" s="145"/>
      <c r="AB13" s="145"/>
      <c r="AC13" s="145"/>
      <c r="AD13" s="145"/>
      <c r="AE13" s="145"/>
      <c r="AF13" s="145"/>
      <c r="AG13" s="145" t="s">
        <v>148</v>
      </c>
      <c r="AH13" s="145"/>
      <c r="AI13" s="145"/>
      <c r="AJ13" s="145"/>
      <c r="AK13" s="145"/>
      <c r="AL13" s="145"/>
      <c r="AM13" s="145"/>
      <c r="AN13" s="145"/>
      <c r="AO13" s="145"/>
      <c r="AP13" s="145"/>
      <c r="AQ13" s="145"/>
      <c r="AR13" s="145"/>
      <c r="AS13" s="145"/>
      <c r="AT13" s="145"/>
      <c r="AU13" s="145"/>
      <c r="AV13" s="145"/>
      <c r="AW13" s="145"/>
      <c r="AX13" s="145"/>
      <c r="AY13" s="145"/>
      <c r="AZ13" s="145"/>
      <c r="BA13" s="145"/>
      <c r="BB13" s="145"/>
      <c r="BC13" s="145"/>
      <c r="BD13" s="145"/>
      <c r="BE13" s="145"/>
      <c r="BF13" s="145"/>
      <c r="BG13" s="145"/>
      <c r="BH13" s="145"/>
    </row>
    <row r="14" spans="1:60" ht="22.5" outlineLevel="1" x14ac:dyDescent="0.2">
      <c r="A14" s="173">
        <v>5</v>
      </c>
      <c r="B14" s="174" t="s">
        <v>280</v>
      </c>
      <c r="C14" s="181" t="s">
        <v>281</v>
      </c>
      <c r="D14" s="175" t="s">
        <v>132</v>
      </c>
      <c r="E14" s="176">
        <v>13.26</v>
      </c>
      <c r="F14" s="177"/>
      <c r="G14" s="178">
        <f>ROUND(E14*F14,2)</f>
        <v>0</v>
      </c>
      <c r="H14" s="157"/>
      <c r="I14" s="156">
        <f>ROUND(E14*H14,2)</f>
        <v>0</v>
      </c>
      <c r="J14" s="157"/>
      <c r="K14" s="156">
        <f>ROUND(E14*J14,2)</f>
        <v>0</v>
      </c>
      <c r="L14" s="156">
        <v>21</v>
      </c>
      <c r="M14" s="156">
        <f>G14*(1+L14/100)</f>
        <v>0</v>
      </c>
      <c r="N14" s="155">
        <v>6.1420000000000002E-2</v>
      </c>
      <c r="O14" s="155">
        <f>ROUND(E14*N14,2)</f>
        <v>0.81</v>
      </c>
      <c r="P14" s="155">
        <v>0</v>
      </c>
      <c r="Q14" s="155">
        <f>ROUND(E14*P14,2)</f>
        <v>0</v>
      </c>
      <c r="R14" s="156"/>
      <c r="S14" s="156" t="s">
        <v>133</v>
      </c>
      <c r="T14" s="156" t="s">
        <v>282</v>
      </c>
      <c r="U14" s="156">
        <v>0.69599999999999995</v>
      </c>
      <c r="V14" s="156">
        <f>ROUND(E14*U14,2)</f>
        <v>9.23</v>
      </c>
      <c r="W14" s="156"/>
      <c r="X14" s="156" t="s">
        <v>135</v>
      </c>
      <c r="Y14" s="156" t="s">
        <v>136</v>
      </c>
      <c r="Z14" s="145"/>
      <c r="AA14" s="145"/>
      <c r="AB14" s="145"/>
      <c r="AC14" s="145"/>
      <c r="AD14" s="145"/>
      <c r="AE14" s="145"/>
      <c r="AF14" s="145"/>
      <c r="AG14" s="145" t="s">
        <v>148</v>
      </c>
      <c r="AH14" s="145"/>
      <c r="AI14" s="145"/>
      <c r="AJ14" s="145"/>
      <c r="AK14" s="145"/>
      <c r="AL14" s="145"/>
      <c r="AM14" s="145"/>
      <c r="AN14" s="145"/>
      <c r="AO14" s="145"/>
      <c r="AP14" s="145"/>
      <c r="AQ14" s="145"/>
      <c r="AR14" s="145"/>
      <c r="AS14" s="145"/>
      <c r="AT14" s="145"/>
      <c r="AU14" s="145"/>
      <c r="AV14" s="145"/>
      <c r="AW14" s="145"/>
      <c r="AX14" s="145"/>
      <c r="AY14" s="145"/>
      <c r="AZ14" s="145"/>
      <c r="BA14" s="145"/>
      <c r="BB14" s="145"/>
      <c r="BC14" s="145"/>
      <c r="BD14" s="145"/>
      <c r="BE14" s="145"/>
      <c r="BF14" s="145"/>
      <c r="BG14" s="145"/>
      <c r="BH14" s="145"/>
    </row>
    <row r="15" spans="1:60" x14ac:dyDescent="0.2">
      <c r="A15" s="160" t="s">
        <v>128</v>
      </c>
      <c r="B15" s="161" t="s">
        <v>65</v>
      </c>
      <c r="C15" s="180" t="s">
        <v>66</v>
      </c>
      <c r="D15" s="162"/>
      <c r="E15" s="163"/>
      <c r="F15" s="164"/>
      <c r="G15" s="165">
        <f>SUMIF(AG16:AG16,"&lt;&gt;NOR",G16:G16)</f>
        <v>0</v>
      </c>
      <c r="H15" s="159"/>
      <c r="I15" s="159">
        <f>SUM(I16:I16)</f>
        <v>0</v>
      </c>
      <c r="J15" s="159"/>
      <c r="K15" s="159">
        <f>SUM(K16:K16)</f>
        <v>0</v>
      </c>
      <c r="L15" s="159"/>
      <c r="M15" s="159">
        <f>SUM(M16:M16)</f>
        <v>0</v>
      </c>
      <c r="N15" s="158"/>
      <c r="O15" s="158">
        <f>SUM(O16:O16)</f>
        <v>0</v>
      </c>
      <c r="P15" s="158"/>
      <c r="Q15" s="158">
        <f>SUM(Q16:Q16)</f>
        <v>0</v>
      </c>
      <c r="R15" s="159"/>
      <c r="S15" s="159"/>
      <c r="T15" s="159"/>
      <c r="U15" s="159"/>
      <c r="V15" s="159">
        <f>SUM(V16:V16)</f>
        <v>11.49</v>
      </c>
      <c r="W15" s="159"/>
      <c r="X15" s="159"/>
      <c r="Y15" s="159"/>
      <c r="AG15" t="s">
        <v>129</v>
      </c>
    </row>
    <row r="16" spans="1:60" outlineLevel="1" x14ac:dyDescent="0.2">
      <c r="A16" s="173">
        <v>6</v>
      </c>
      <c r="B16" s="174" t="s">
        <v>283</v>
      </c>
      <c r="C16" s="181" t="s">
        <v>284</v>
      </c>
      <c r="D16" s="175" t="s">
        <v>140</v>
      </c>
      <c r="E16" s="176">
        <v>88.4</v>
      </c>
      <c r="F16" s="177"/>
      <c r="G16" s="178">
        <f>ROUND(E16*F16,2)</f>
        <v>0</v>
      </c>
      <c r="H16" s="157"/>
      <c r="I16" s="156">
        <f>ROUND(E16*H16,2)</f>
        <v>0</v>
      </c>
      <c r="J16" s="157"/>
      <c r="K16" s="156">
        <f>ROUND(E16*J16,2)</f>
        <v>0</v>
      </c>
      <c r="L16" s="156">
        <v>21</v>
      </c>
      <c r="M16" s="156">
        <f>G16*(1+L16/100)</f>
        <v>0</v>
      </c>
      <c r="N16" s="155">
        <v>1.0000000000000001E-5</v>
      </c>
      <c r="O16" s="155">
        <f>ROUND(E16*N16,2)</f>
        <v>0</v>
      </c>
      <c r="P16" s="155">
        <v>0</v>
      </c>
      <c r="Q16" s="155">
        <f>ROUND(E16*P16,2)</f>
        <v>0</v>
      </c>
      <c r="R16" s="156"/>
      <c r="S16" s="156" t="s">
        <v>133</v>
      </c>
      <c r="T16" s="156" t="s">
        <v>147</v>
      </c>
      <c r="U16" s="156">
        <v>0.13</v>
      </c>
      <c r="V16" s="156">
        <f>ROUND(E16*U16,2)</f>
        <v>11.49</v>
      </c>
      <c r="W16" s="156"/>
      <c r="X16" s="156" t="s">
        <v>135</v>
      </c>
      <c r="Y16" s="156" t="s">
        <v>136</v>
      </c>
      <c r="Z16" s="145"/>
      <c r="AA16" s="145"/>
      <c r="AB16" s="145"/>
      <c r="AC16" s="145"/>
      <c r="AD16" s="145"/>
      <c r="AE16" s="145"/>
      <c r="AF16" s="145"/>
      <c r="AG16" s="145" t="s">
        <v>148</v>
      </c>
      <c r="AH16" s="145"/>
      <c r="AI16" s="145"/>
      <c r="AJ16" s="145"/>
      <c r="AK16" s="145"/>
      <c r="AL16" s="145"/>
      <c r="AM16" s="145"/>
      <c r="AN16" s="145"/>
      <c r="AO16" s="145"/>
      <c r="AP16" s="145"/>
      <c r="AQ16" s="145"/>
      <c r="AR16" s="145"/>
      <c r="AS16" s="145"/>
      <c r="AT16" s="145"/>
      <c r="AU16" s="145"/>
      <c r="AV16" s="145"/>
      <c r="AW16" s="145"/>
      <c r="AX16" s="145"/>
      <c r="AY16" s="145"/>
      <c r="AZ16" s="145"/>
      <c r="BA16" s="145"/>
      <c r="BB16" s="145"/>
      <c r="BC16" s="145"/>
      <c r="BD16" s="145"/>
      <c r="BE16" s="145"/>
      <c r="BF16" s="145"/>
      <c r="BG16" s="145"/>
      <c r="BH16" s="145"/>
    </row>
    <row r="17" spans="1:60" ht="25.5" x14ac:dyDescent="0.2">
      <c r="A17" s="160" t="s">
        <v>128</v>
      </c>
      <c r="B17" s="161" t="s">
        <v>67</v>
      </c>
      <c r="C17" s="180" t="s">
        <v>68</v>
      </c>
      <c r="D17" s="162"/>
      <c r="E17" s="163"/>
      <c r="F17" s="164"/>
      <c r="G17" s="165">
        <f>SUMIF(AG18:AG18,"&lt;&gt;NOR",G18:G18)</f>
        <v>0</v>
      </c>
      <c r="H17" s="159"/>
      <c r="I17" s="159">
        <f>SUM(I18:I18)</f>
        <v>0</v>
      </c>
      <c r="J17" s="159"/>
      <c r="K17" s="159">
        <f>SUM(K18:K18)</f>
        <v>0</v>
      </c>
      <c r="L17" s="159"/>
      <c r="M17" s="159">
        <f>SUM(M18:M18)</f>
        <v>0</v>
      </c>
      <c r="N17" s="158"/>
      <c r="O17" s="158">
        <f>SUM(O18:O18)</f>
        <v>0</v>
      </c>
      <c r="P17" s="158"/>
      <c r="Q17" s="158">
        <f>SUM(Q18:Q18)</f>
        <v>0</v>
      </c>
      <c r="R17" s="159"/>
      <c r="S17" s="159"/>
      <c r="T17" s="159"/>
      <c r="U17" s="159"/>
      <c r="V17" s="159">
        <f>SUM(V18:V18)</f>
        <v>1.52</v>
      </c>
      <c r="W17" s="159"/>
      <c r="X17" s="159"/>
      <c r="Y17" s="159"/>
      <c r="AG17" t="s">
        <v>129</v>
      </c>
    </row>
    <row r="18" spans="1:60" outlineLevel="1" x14ac:dyDescent="0.2">
      <c r="A18" s="173">
        <v>7</v>
      </c>
      <c r="B18" s="174" t="s">
        <v>285</v>
      </c>
      <c r="C18" s="181" t="s">
        <v>286</v>
      </c>
      <c r="D18" s="175" t="s">
        <v>132</v>
      </c>
      <c r="E18" s="176">
        <v>101.52</v>
      </c>
      <c r="F18" s="177"/>
      <c r="G18" s="178">
        <f>ROUND(E18*F18,2)</f>
        <v>0</v>
      </c>
      <c r="H18" s="157"/>
      <c r="I18" s="156">
        <f>ROUND(E18*H18,2)</f>
        <v>0</v>
      </c>
      <c r="J18" s="157"/>
      <c r="K18" s="156">
        <f>ROUND(E18*J18,2)</f>
        <v>0</v>
      </c>
      <c r="L18" s="156">
        <v>21</v>
      </c>
      <c r="M18" s="156">
        <f>G18*(1+L18/100)</f>
        <v>0</v>
      </c>
      <c r="N18" s="155">
        <v>0</v>
      </c>
      <c r="O18" s="155">
        <f>ROUND(E18*N18,2)</f>
        <v>0</v>
      </c>
      <c r="P18" s="155">
        <v>0</v>
      </c>
      <c r="Q18" s="155">
        <f>ROUND(E18*P18,2)</f>
        <v>0</v>
      </c>
      <c r="R18" s="156"/>
      <c r="S18" s="156" t="s">
        <v>133</v>
      </c>
      <c r="T18" s="156" t="s">
        <v>147</v>
      </c>
      <c r="U18" s="156">
        <v>1.4999999999999999E-2</v>
      </c>
      <c r="V18" s="156">
        <f>ROUND(E18*U18,2)</f>
        <v>1.52</v>
      </c>
      <c r="W18" s="156"/>
      <c r="X18" s="156" t="s">
        <v>135</v>
      </c>
      <c r="Y18" s="156" t="s">
        <v>136</v>
      </c>
      <c r="Z18" s="145"/>
      <c r="AA18" s="145"/>
      <c r="AB18" s="145"/>
      <c r="AC18" s="145"/>
      <c r="AD18" s="145"/>
      <c r="AE18" s="145"/>
      <c r="AF18" s="145"/>
      <c r="AG18" s="145" t="s">
        <v>148</v>
      </c>
      <c r="AH18" s="145"/>
      <c r="AI18" s="145"/>
      <c r="AJ18" s="145"/>
      <c r="AK18" s="145"/>
      <c r="AL18" s="145"/>
      <c r="AM18" s="145"/>
      <c r="AN18" s="145"/>
      <c r="AO18" s="145"/>
      <c r="AP18" s="145"/>
      <c r="AQ18" s="145"/>
      <c r="AR18" s="145"/>
      <c r="AS18" s="145"/>
      <c r="AT18" s="145"/>
      <c r="AU18" s="145"/>
      <c r="AV18" s="145"/>
      <c r="AW18" s="145"/>
      <c r="AX18" s="145"/>
      <c r="AY18" s="145"/>
      <c r="AZ18" s="145"/>
      <c r="BA18" s="145"/>
      <c r="BB18" s="145"/>
      <c r="BC18" s="145"/>
      <c r="BD18" s="145"/>
      <c r="BE18" s="145"/>
      <c r="BF18" s="145"/>
      <c r="BG18" s="145"/>
      <c r="BH18" s="145"/>
    </row>
    <row r="19" spans="1:60" x14ac:dyDescent="0.2">
      <c r="A19" s="160" t="s">
        <v>128</v>
      </c>
      <c r="B19" s="161" t="s">
        <v>69</v>
      </c>
      <c r="C19" s="180" t="s">
        <v>70</v>
      </c>
      <c r="D19" s="162"/>
      <c r="E19" s="163"/>
      <c r="F19" s="164"/>
      <c r="G19" s="165">
        <f>SUMIF(AG20:AG23,"&lt;&gt;NOR",G20:G23)</f>
        <v>0</v>
      </c>
      <c r="H19" s="159"/>
      <c r="I19" s="159">
        <f>SUM(I20:I23)</f>
        <v>0</v>
      </c>
      <c r="J19" s="159"/>
      <c r="K19" s="159">
        <f>SUM(K20:K23)</f>
        <v>0</v>
      </c>
      <c r="L19" s="159"/>
      <c r="M19" s="159">
        <f>SUM(M20:M23)</f>
        <v>0</v>
      </c>
      <c r="N19" s="158"/>
      <c r="O19" s="158">
        <f>SUM(O20:O23)</f>
        <v>0</v>
      </c>
      <c r="P19" s="158"/>
      <c r="Q19" s="158">
        <f>SUM(Q20:Q23)</f>
        <v>10.469999999999999</v>
      </c>
      <c r="R19" s="159"/>
      <c r="S19" s="159"/>
      <c r="T19" s="159"/>
      <c r="U19" s="159"/>
      <c r="V19" s="159">
        <f>SUM(V20:V23)</f>
        <v>39.11</v>
      </c>
      <c r="W19" s="159"/>
      <c r="X19" s="159"/>
      <c r="Y19" s="159"/>
      <c r="AG19" t="s">
        <v>129</v>
      </c>
    </row>
    <row r="20" spans="1:60" outlineLevel="1" x14ac:dyDescent="0.2">
      <c r="A20" s="173">
        <v>8</v>
      </c>
      <c r="B20" s="174" t="s">
        <v>287</v>
      </c>
      <c r="C20" s="181" t="s">
        <v>288</v>
      </c>
      <c r="D20" s="175" t="s">
        <v>277</v>
      </c>
      <c r="E20" s="176">
        <v>3.536</v>
      </c>
      <c r="F20" s="177"/>
      <c r="G20" s="178">
        <f>ROUND(E20*F20,2)</f>
        <v>0</v>
      </c>
      <c r="H20" s="157"/>
      <c r="I20" s="156">
        <f>ROUND(E20*H20,2)</f>
        <v>0</v>
      </c>
      <c r="J20" s="157"/>
      <c r="K20" s="156">
        <f>ROUND(E20*J20,2)</f>
        <v>0</v>
      </c>
      <c r="L20" s="156">
        <v>21</v>
      </c>
      <c r="M20" s="156">
        <f>G20*(1+L20/100)</f>
        <v>0</v>
      </c>
      <c r="N20" s="155">
        <v>0</v>
      </c>
      <c r="O20" s="155">
        <f>ROUND(E20*N20,2)</f>
        <v>0</v>
      </c>
      <c r="P20" s="155">
        <v>2.2000000000000002</v>
      </c>
      <c r="Q20" s="155">
        <f>ROUND(E20*P20,2)</f>
        <v>7.78</v>
      </c>
      <c r="R20" s="156"/>
      <c r="S20" s="156" t="s">
        <v>133</v>
      </c>
      <c r="T20" s="156" t="s">
        <v>134</v>
      </c>
      <c r="U20" s="156">
        <v>5.867</v>
      </c>
      <c r="V20" s="156">
        <f>ROUND(E20*U20,2)</f>
        <v>20.75</v>
      </c>
      <c r="W20" s="156"/>
      <c r="X20" s="156" t="s">
        <v>135</v>
      </c>
      <c r="Y20" s="156" t="s">
        <v>136</v>
      </c>
      <c r="Z20" s="145"/>
      <c r="AA20" s="145"/>
      <c r="AB20" s="145"/>
      <c r="AC20" s="145"/>
      <c r="AD20" s="145"/>
      <c r="AE20" s="145"/>
      <c r="AF20" s="145"/>
      <c r="AG20" s="145" t="s">
        <v>148</v>
      </c>
      <c r="AH20" s="145"/>
      <c r="AI20" s="145"/>
      <c r="AJ20" s="145"/>
      <c r="AK20" s="145"/>
      <c r="AL20" s="145"/>
      <c r="AM20" s="145"/>
      <c r="AN20" s="145"/>
      <c r="AO20" s="145"/>
      <c r="AP20" s="145"/>
      <c r="AQ20" s="145"/>
      <c r="AR20" s="145"/>
      <c r="AS20" s="145"/>
      <c r="AT20" s="145"/>
      <c r="AU20" s="145"/>
      <c r="AV20" s="145"/>
      <c r="AW20" s="145"/>
      <c r="AX20" s="145"/>
      <c r="AY20" s="145"/>
      <c r="AZ20" s="145"/>
      <c r="BA20" s="145"/>
      <c r="BB20" s="145"/>
      <c r="BC20" s="145"/>
      <c r="BD20" s="145"/>
      <c r="BE20" s="145"/>
      <c r="BF20" s="145"/>
      <c r="BG20" s="145"/>
      <c r="BH20" s="145"/>
    </row>
    <row r="21" spans="1:60" outlineLevel="1" x14ac:dyDescent="0.2">
      <c r="A21" s="173">
        <v>9</v>
      </c>
      <c r="B21" s="174" t="s">
        <v>289</v>
      </c>
      <c r="C21" s="181" t="s">
        <v>290</v>
      </c>
      <c r="D21" s="175" t="s">
        <v>132</v>
      </c>
      <c r="E21" s="176">
        <v>30</v>
      </c>
      <c r="F21" s="177"/>
      <c r="G21" s="178">
        <f>ROUND(E21*F21,2)</f>
        <v>0</v>
      </c>
      <c r="H21" s="157"/>
      <c r="I21" s="156">
        <f>ROUND(E21*H21,2)</f>
        <v>0</v>
      </c>
      <c r="J21" s="157"/>
      <c r="K21" s="156">
        <f>ROUND(E21*J21,2)</f>
        <v>0</v>
      </c>
      <c r="L21" s="156">
        <v>21</v>
      </c>
      <c r="M21" s="156">
        <f>G21*(1+L21/100)</f>
        <v>0</v>
      </c>
      <c r="N21" s="155">
        <v>0</v>
      </c>
      <c r="O21" s="155">
        <f>ROUND(E21*N21,2)</f>
        <v>0</v>
      </c>
      <c r="P21" s="155">
        <v>1.75E-3</v>
      </c>
      <c r="Q21" s="155">
        <f>ROUND(E21*P21,2)</f>
        <v>0.05</v>
      </c>
      <c r="R21" s="156"/>
      <c r="S21" s="156" t="s">
        <v>133</v>
      </c>
      <c r="T21" s="156" t="s">
        <v>134</v>
      </c>
      <c r="U21" s="156">
        <v>0.16500000000000001</v>
      </c>
      <c r="V21" s="156">
        <f>ROUND(E21*U21,2)</f>
        <v>4.95</v>
      </c>
      <c r="W21" s="156"/>
      <c r="X21" s="156" t="s">
        <v>135</v>
      </c>
      <c r="Y21" s="156" t="s">
        <v>136</v>
      </c>
      <c r="Z21" s="145"/>
      <c r="AA21" s="145"/>
      <c r="AB21" s="145"/>
      <c r="AC21" s="145"/>
      <c r="AD21" s="145"/>
      <c r="AE21" s="145"/>
      <c r="AF21" s="145"/>
      <c r="AG21" s="145" t="s">
        <v>148</v>
      </c>
      <c r="AH21" s="145"/>
      <c r="AI21" s="145"/>
      <c r="AJ21" s="145"/>
      <c r="AK21" s="145"/>
      <c r="AL21" s="145"/>
      <c r="AM21" s="145"/>
      <c r="AN21" s="145"/>
      <c r="AO21" s="145"/>
      <c r="AP21" s="145"/>
      <c r="AQ21" s="145"/>
      <c r="AR21" s="145"/>
      <c r="AS21" s="145"/>
      <c r="AT21" s="145"/>
      <c r="AU21" s="145"/>
      <c r="AV21" s="145"/>
      <c r="AW21" s="145"/>
      <c r="AX21" s="145"/>
      <c r="AY21" s="145"/>
      <c r="AZ21" s="145"/>
      <c r="BA21" s="145"/>
      <c r="BB21" s="145"/>
      <c r="BC21" s="145"/>
      <c r="BD21" s="145"/>
      <c r="BE21" s="145"/>
      <c r="BF21" s="145"/>
      <c r="BG21" s="145"/>
      <c r="BH21" s="145"/>
    </row>
    <row r="22" spans="1:60" outlineLevel="1" x14ac:dyDescent="0.2">
      <c r="A22" s="173">
        <v>10</v>
      </c>
      <c r="B22" s="174" t="s">
        <v>291</v>
      </c>
      <c r="C22" s="181" t="s">
        <v>292</v>
      </c>
      <c r="D22" s="175" t="s">
        <v>132</v>
      </c>
      <c r="E22" s="176">
        <v>30</v>
      </c>
      <c r="F22" s="177"/>
      <c r="G22" s="178">
        <f>ROUND(E22*F22,2)</f>
        <v>0</v>
      </c>
      <c r="H22" s="157"/>
      <c r="I22" s="156">
        <f>ROUND(E22*H22,2)</f>
        <v>0</v>
      </c>
      <c r="J22" s="157"/>
      <c r="K22" s="156">
        <f>ROUND(E22*J22,2)</f>
        <v>0</v>
      </c>
      <c r="L22" s="156">
        <v>21</v>
      </c>
      <c r="M22" s="156">
        <f>G22*(1+L22/100)</f>
        <v>0</v>
      </c>
      <c r="N22" s="155">
        <v>0</v>
      </c>
      <c r="O22" s="155">
        <f>ROUND(E22*N22,2)</f>
        <v>0</v>
      </c>
      <c r="P22" s="155">
        <v>0.02</v>
      </c>
      <c r="Q22" s="155">
        <f>ROUND(E22*P22,2)</f>
        <v>0.6</v>
      </c>
      <c r="R22" s="156"/>
      <c r="S22" s="156" t="s">
        <v>133</v>
      </c>
      <c r="T22" s="156" t="s">
        <v>147</v>
      </c>
      <c r="U22" s="156">
        <v>0.14699999999999999</v>
      </c>
      <c r="V22" s="156">
        <f>ROUND(E22*U22,2)</f>
        <v>4.41</v>
      </c>
      <c r="W22" s="156"/>
      <c r="X22" s="156" t="s">
        <v>135</v>
      </c>
      <c r="Y22" s="156" t="s">
        <v>136</v>
      </c>
      <c r="Z22" s="145"/>
      <c r="AA22" s="145"/>
      <c r="AB22" s="145"/>
      <c r="AC22" s="145"/>
      <c r="AD22" s="145"/>
      <c r="AE22" s="145"/>
      <c r="AF22" s="145"/>
      <c r="AG22" s="145" t="s">
        <v>148</v>
      </c>
      <c r="AH22" s="145"/>
      <c r="AI22" s="145"/>
      <c r="AJ22" s="145"/>
      <c r="AK22" s="145"/>
      <c r="AL22" s="145"/>
      <c r="AM22" s="145"/>
      <c r="AN22" s="145"/>
      <c r="AO22" s="145"/>
      <c r="AP22" s="145"/>
      <c r="AQ22" s="145"/>
      <c r="AR22" s="145"/>
      <c r="AS22" s="145"/>
      <c r="AT22" s="145"/>
      <c r="AU22" s="145"/>
      <c r="AV22" s="145"/>
      <c r="AW22" s="145"/>
      <c r="AX22" s="145"/>
      <c r="AY22" s="145"/>
      <c r="AZ22" s="145"/>
      <c r="BA22" s="145"/>
      <c r="BB22" s="145"/>
      <c r="BC22" s="145"/>
      <c r="BD22" s="145"/>
      <c r="BE22" s="145"/>
      <c r="BF22" s="145"/>
      <c r="BG22" s="145"/>
      <c r="BH22" s="145"/>
    </row>
    <row r="23" spans="1:60" outlineLevel="1" x14ac:dyDescent="0.2">
      <c r="A23" s="173">
        <v>11</v>
      </c>
      <c r="B23" s="174" t="s">
        <v>293</v>
      </c>
      <c r="C23" s="181" t="s">
        <v>294</v>
      </c>
      <c r="D23" s="175" t="s">
        <v>132</v>
      </c>
      <c r="E23" s="176">
        <v>30</v>
      </c>
      <c r="F23" s="177"/>
      <c r="G23" s="178">
        <f>ROUND(E23*F23,2)</f>
        <v>0</v>
      </c>
      <c r="H23" s="157"/>
      <c r="I23" s="156">
        <f>ROUND(E23*H23,2)</f>
        <v>0</v>
      </c>
      <c r="J23" s="157"/>
      <c r="K23" s="156">
        <f>ROUND(E23*J23,2)</f>
        <v>0</v>
      </c>
      <c r="L23" s="156">
        <v>21</v>
      </c>
      <c r="M23" s="156">
        <f>G23*(1+L23/100)</f>
        <v>0</v>
      </c>
      <c r="N23" s="155">
        <v>0</v>
      </c>
      <c r="O23" s="155">
        <f>ROUND(E23*N23,2)</f>
        <v>0</v>
      </c>
      <c r="P23" s="155">
        <v>6.8000000000000005E-2</v>
      </c>
      <c r="Q23" s="155">
        <f>ROUND(E23*P23,2)</f>
        <v>2.04</v>
      </c>
      <c r="R23" s="156"/>
      <c r="S23" s="156" t="s">
        <v>133</v>
      </c>
      <c r="T23" s="156" t="s">
        <v>134</v>
      </c>
      <c r="U23" s="156">
        <v>0.3</v>
      </c>
      <c r="V23" s="156">
        <f>ROUND(E23*U23,2)</f>
        <v>9</v>
      </c>
      <c r="W23" s="156"/>
      <c r="X23" s="156" t="s">
        <v>135</v>
      </c>
      <c r="Y23" s="156" t="s">
        <v>136</v>
      </c>
      <c r="Z23" s="145"/>
      <c r="AA23" s="145"/>
      <c r="AB23" s="145"/>
      <c r="AC23" s="145"/>
      <c r="AD23" s="145"/>
      <c r="AE23" s="145"/>
      <c r="AF23" s="145"/>
      <c r="AG23" s="145" t="s">
        <v>148</v>
      </c>
      <c r="AH23" s="145"/>
      <c r="AI23" s="145"/>
      <c r="AJ23" s="145"/>
      <c r="AK23" s="145"/>
      <c r="AL23" s="145"/>
      <c r="AM23" s="145"/>
      <c r="AN23" s="145"/>
      <c r="AO23" s="145"/>
      <c r="AP23" s="145"/>
      <c r="AQ23" s="145"/>
      <c r="AR23" s="145"/>
      <c r="AS23" s="145"/>
      <c r="AT23" s="145"/>
      <c r="AU23" s="145"/>
      <c r="AV23" s="145"/>
      <c r="AW23" s="145"/>
      <c r="AX23" s="145"/>
      <c r="AY23" s="145"/>
      <c r="AZ23" s="145"/>
      <c r="BA23" s="145"/>
      <c r="BB23" s="145"/>
      <c r="BC23" s="145"/>
      <c r="BD23" s="145"/>
      <c r="BE23" s="145"/>
      <c r="BF23" s="145"/>
      <c r="BG23" s="145"/>
      <c r="BH23" s="145"/>
    </row>
    <row r="24" spans="1:60" x14ac:dyDescent="0.2">
      <c r="A24" s="160" t="s">
        <v>128</v>
      </c>
      <c r="B24" s="161" t="s">
        <v>73</v>
      </c>
      <c r="C24" s="180" t="s">
        <v>74</v>
      </c>
      <c r="D24" s="162"/>
      <c r="E24" s="163"/>
      <c r="F24" s="164"/>
      <c r="G24" s="165">
        <f>SUMIF(AG25:AG25,"&lt;&gt;NOR",G25:G25)</f>
        <v>0</v>
      </c>
      <c r="H24" s="159"/>
      <c r="I24" s="159">
        <f>SUM(I25:I25)</f>
        <v>0</v>
      </c>
      <c r="J24" s="159"/>
      <c r="K24" s="159">
        <f>SUM(K25:K25)</f>
        <v>0</v>
      </c>
      <c r="L24" s="159"/>
      <c r="M24" s="159">
        <f>SUM(M25:M25)</f>
        <v>0</v>
      </c>
      <c r="N24" s="158"/>
      <c r="O24" s="158">
        <f>SUM(O25:O25)</f>
        <v>0</v>
      </c>
      <c r="P24" s="158"/>
      <c r="Q24" s="158">
        <f>SUM(Q25:Q25)</f>
        <v>0</v>
      </c>
      <c r="R24" s="159"/>
      <c r="S24" s="159"/>
      <c r="T24" s="159"/>
      <c r="U24" s="159"/>
      <c r="V24" s="159">
        <f>SUM(V25:V25)</f>
        <v>34.19</v>
      </c>
      <c r="W24" s="159"/>
      <c r="X24" s="159"/>
      <c r="Y24" s="159"/>
      <c r="AG24" t="s">
        <v>129</v>
      </c>
    </row>
    <row r="25" spans="1:60" ht="22.5" outlineLevel="1" x14ac:dyDescent="0.2">
      <c r="A25" s="173">
        <v>12</v>
      </c>
      <c r="B25" s="174" t="s">
        <v>297</v>
      </c>
      <c r="C25" s="181" t="s">
        <v>298</v>
      </c>
      <c r="D25" s="175" t="s">
        <v>191</v>
      </c>
      <c r="E25" s="176">
        <v>16.282710000000002</v>
      </c>
      <c r="F25" s="177"/>
      <c r="G25" s="178">
        <f>ROUND(E25*F25,2)</f>
        <v>0</v>
      </c>
      <c r="H25" s="157"/>
      <c r="I25" s="156">
        <f>ROUND(E25*H25,2)</f>
        <v>0</v>
      </c>
      <c r="J25" s="157"/>
      <c r="K25" s="156">
        <f>ROUND(E25*J25,2)</f>
        <v>0</v>
      </c>
      <c r="L25" s="156">
        <v>21</v>
      </c>
      <c r="M25" s="156">
        <f>G25*(1+L25/100)</f>
        <v>0</v>
      </c>
      <c r="N25" s="155">
        <v>0</v>
      </c>
      <c r="O25" s="155">
        <f>ROUND(E25*N25,2)</f>
        <v>0</v>
      </c>
      <c r="P25" s="155">
        <v>0</v>
      </c>
      <c r="Q25" s="155">
        <f>ROUND(E25*P25,2)</f>
        <v>0</v>
      </c>
      <c r="R25" s="156"/>
      <c r="S25" s="156" t="s">
        <v>133</v>
      </c>
      <c r="T25" s="156" t="s">
        <v>134</v>
      </c>
      <c r="U25" s="156">
        <v>2.1</v>
      </c>
      <c r="V25" s="156">
        <f>ROUND(E25*U25,2)</f>
        <v>34.19</v>
      </c>
      <c r="W25" s="156"/>
      <c r="X25" s="156" t="s">
        <v>194</v>
      </c>
      <c r="Y25" s="156" t="s">
        <v>136</v>
      </c>
      <c r="Z25" s="145"/>
      <c r="AA25" s="145"/>
      <c r="AB25" s="145"/>
      <c r="AC25" s="145"/>
      <c r="AD25" s="145"/>
      <c r="AE25" s="145"/>
      <c r="AF25" s="145"/>
      <c r="AG25" s="145" t="s">
        <v>195</v>
      </c>
      <c r="AH25" s="145"/>
      <c r="AI25" s="145"/>
      <c r="AJ25" s="145"/>
      <c r="AK25" s="145"/>
      <c r="AL25" s="145"/>
      <c r="AM25" s="145"/>
      <c r="AN25" s="145"/>
      <c r="AO25" s="145"/>
      <c r="AP25" s="145"/>
      <c r="AQ25" s="145"/>
      <c r="AR25" s="145"/>
      <c r="AS25" s="145"/>
      <c r="AT25" s="145"/>
      <c r="AU25" s="145"/>
      <c r="AV25" s="145"/>
      <c r="AW25" s="145"/>
      <c r="AX25" s="145"/>
      <c r="AY25" s="145"/>
      <c r="AZ25" s="145"/>
      <c r="BA25" s="145"/>
      <c r="BB25" s="145"/>
      <c r="BC25" s="145"/>
      <c r="BD25" s="145"/>
      <c r="BE25" s="145"/>
      <c r="BF25" s="145"/>
      <c r="BG25" s="145"/>
      <c r="BH25" s="145"/>
    </row>
    <row r="26" spans="1:60" x14ac:dyDescent="0.2">
      <c r="A26" s="160" t="s">
        <v>128</v>
      </c>
      <c r="B26" s="161" t="s">
        <v>75</v>
      </c>
      <c r="C26" s="180" t="s">
        <v>76</v>
      </c>
      <c r="D26" s="162"/>
      <c r="E26" s="163"/>
      <c r="F26" s="164"/>
      <c r="G26" s="165">
        <f>SUMIF(AG27:AG28,"&lt;&gt;NOR",G27:G28)</f>
        <v>0</v>
      </c>
      <c r="H26" s="159"/>
      <c r="I26" s="159">
        <f>SUM(I27:I28)</f>
        <v>0</v>
      </c>
      <c r="J26" s="159"/>
      <c r="K26" s="159">
        <f>SUM(K27:K28)</f>
        <v>0</v>
      </c>
      <c r="L26" s="159"/>
      <c r="M26" s="159">
        <f>SUM(M27:M28)</f>
        <v>0</v>
      </c>
      <c r="N26" s="158"/>
      <c r="O26" s="158">
        <f>SUM(O27:O28)</f>
        <v>0.04</v>
      </c>
      <c r="P26" s="158"/>
      <c r="Q26" s="158">
        <f>SUM(Q27:Q28)</f>
        <v>0</v>
      </c>
      <c r="R26" s="159"/>
      <c r="S26" s="159"/>
      <c r="T26" s="159"/>
      <c r="U26" s="159"/>
      <c r="V26" s="159">
        <f>SUM(V27:V28)</f>
        <v>9.41</v>
      </c>
      <c r="W26" s="159"/>
      <c r="X26" s="159"/>
      <c r="Y26" s="159"/>
      <c r="AG26" t="s">
        <v>129</v>
      </c>
    </row>
    <row r="27" spans="1:60" outlineLevel="1" x14ac:dyDescent="0.2">
      <c r="A27" s="173">
        <v>13</v>
      </c>
      <c r="B27" s="174" t="s">
        <v>299</v>
      </c>
      <c r="C27" s="181" t="s">
        <v>300</v>
      </c>
      <c r="D27" s="175" t="s">
        <v>132</v>
      </c>
      <c r="E27" s="176">
        <v>80</v>
      </c>
      <c r="F27" s="177"/>
      <c r="G27" s="178">
        <f>ROUND(E27*F27,2)</f>
        <v>0</v>
      </c>
      <c r="H27" s="157"/>
      <c r="I27" s="156">
        <f>ROUND(E27*H27,2)</f>
        <v>0</v>
      </c>
      <c r="J27" s="157"/>
      <c r="K27" s="156">
        <f>ROUND(E27*J27,2)</f>
        <v>0</v>
      </c>
      <c r="L27" s="156">
        <v>21</v>
      </c>
      <c r="M27" s="156">
        <f>G27*(1+L27/100)</f>
        <v>0</v>
      </c>
      <c r="N27" s="155">
        <v>3.0000000000000001E-5</v>
      </c>
      <c r="O27" s="155">
        <f>ROUND(E27*N27,2)</f>
        <v>0</v>
      </c>
      <c r="P27" s="155">
        <v>0</v>
      </c>
      <c r="Q27" s="155">
        <f>ROUND(E27*P27,2)</f>
        <v>0</v>
      </c>
      <c r="R27" s="156"/>
      <c r="S27" s="156" t="s">
        <v>133</v>
      </c>
      <c r="T27" s="156" t="s">
        <v>134</v>
      </c>
      <c r="U27" s="156">
        <v>0.11765</v>
      </c>
      <c r="V27" s="156">
        <f>ROUND(E27*U27,2)</f>
        <v>9.41</v>
      </c>
      <c r="W27" s="156"/>
      <c r="X27" s="156" t="s">
        <v>135</v>
      </c>
      <c r="Y27" s="156" t="s">
        <v>136</v>
      </c>
      <c r="Z27" s="145"/>
      <c r="AA27" s="145"/>
      <c r="AB27" s="145"/>
      <c r="AC27" s="145"/>
      <c r="AD27" s="145"/>
      <c r="AE27" s="145"/>
      <c r="AF27" s="145"/>
      <c r="AG27" s="145" t="s">
        <v>148</v>
      </c>
      <c r="AH27" s="145"/>
      <c r="AI27" s="145"/>
      <c r="AJ27" s="145"/>
      <c r="AK27" s="145"/>
      <c r="AL27" s="145"/>
      <c r="AM27" s="145"/>
      <c r="AN27" s="145"/>
      <c r="AO27" s="145"/>
      <c r="AP27" s="145"/>
      <c r="AQ27" s="145"/>
      <c r="AR27" s="145"/>
      <c r="AS27" s="145"/>
      <c r="AT27" s="145"/>
      <c r="AU27" s="145"/>
      <c r="AV27" s="145"/>
      <c r="AW27" s="145"/>
      <c r="AX27" s="145"/>
      <c r="AY27" s="145"/>
      <c r="AZ27" s="145"/>
      <c r="BA27" s="145"/>
      <c r="BB27" s="145"/>
      <c r="BC27" s="145"/>
      <c r="BD27" s="145"/>
      <c r="BE27" s="145"/>
      <c r="BF27" s="145"/>
      <c r="BG27" s="145"/>
      <c r="BH27" s="145"/>
    </row>
    <row r="28" spans="1:60" outlineLevel="1" x14ac:dyDescent="0.2">
      <c r="A28" s="173">
        <v>14</v>
      </c>
      <c r="B28" s="174" t="s">
        <v>301</v>
      </c>
      <c r="C28" s="181" t="s">
        <v>302</v>
      </c>
      <c r="D28" s="175" t="s">
        <v>132</v>
      </c>
      <c r="E28" s="176">
        <v>80</v>
      </c>
      <c r="F28" s="177"/>
      <c r="G28" s="178">
        <f>ROUND(E28*F28,2)</f>
        <v>0</v>
      </c>
      <c r="H28" s="157"/>
      <c r="I28" s="156">
        <f>ROUND(E28*H28,2)</f>
        <v>0</v>
      </c>
      <c r="J28" s="157"/>
      <c r="K28" s="156">
        <f>ROUND(E28*J28,2)</f>
        <v>0</v>
      </c>
      <c r="L28" s="156">
        <v>21</v>
      </c>
      <c r="M28" s="156">
        <f>G28*(1+L28/100)</f>
        <v>0</v>
      </c>
      <c r="N28" s="155">
        <v>5.0000000000000001E-4</v>
      </c>
      <c r="O28" s="155">
        <f>ROUND(E28*N28,2)</f>
        <v>0.04</v>
      </c>
      <c r="P28" s="155">
        <v>0</v>
      </c>
      <c r="Q28" s="155">
        <f>ROUND(E28*P28,2)</f>
        <v>0</v>
      </c>
      <c r="R28" s="156" t="s">
        <v>272</v>
      </c>
      <c r="S28" s="156" t="s">
        <v>133</v>
      </c>
      <c r="T28" s="156" t="s">
        <v>147</v>
      </c>
      <c r="U28" s="156">
        <v>0</v>
      </c>
      <c r="V28" s="156">
        <f>ROUND(E28*U28,2)</f>
        <v>0</v>
      </c>
      <c r="W28" s="156"/>
      <c r="X28" s="156" t="s">
        <v>273</v>
      </c>
      <c r="Y28" s="156" t="s">
        <v>136</v>
      </c>
      <c r="Z28" s="145"/>
      <c r="AA28" s="145"/>
      <c r="AB28" s="145"/>
      <c r="AC28" s="145"/>
      <c r="AD28" s="145"/>
      <c r="AE28" s="145"/>
      <c r="AF28" s="145"/>
      <c r="AG28" s="145" t="s">
        <v>274</v>
      </c>
      <c r="AH28" s="145"/>
      <c r="AI28" s="145"/>
      <c r="AJ28" s="145"/>
      <c r="AK28" s="145"/>
      <c r="AL28" s="145"/>
      <c r="AM28" s="145"/>
      <c r="AN28" s="145"/>
      <c r="AO28" s="145"/>
      <c r="AP28" s="145"/>
      <c r="AQ28" s="145"/>
      <c r="AR28" s="145"/>
      <c r="AS28" s="145"/>
      <c r="AT28" s="145"/>
      <c r="AU28" s="145"/>
      <c r="AV28" s="145"/>
      <c r="AW28" s="145"/>
      <c r="AX28" s="145"/>
      <c r="AY28" s="145"/>
      <c r="AZ28" s="145"/>
      <c r="BA28" s="145"/>
      <c r="BB28" s="145"/>
      <c r="BC28" s="145"/>
      <c r="BD28" s="145"/>
      <c r="BE28" s="145"/>
      <c r="BF28" s="145"/>
      <c r="BG28" s="145"/>
      <c r="BH28" s="145"/>
    </row>
    <row r="29" spans="1:60" x14ac:dyDescent="0.2">
      <c r="A29" s="160" t="s">
        <v>128</v>
      </c>
      <c r="B29" s="161" t="s">
        <v>77</v>
      </c>
      <c r="C29" s="180" t="s">
        <v>78</v>
      </c>
      <c r="D29" s="162"/>
      <c r="E29" s="163"/>
      <c r="F29" s="164"/>
      <c r="G29" s="165">
        <f>SUMIF(AG30:AG32,"&lt;&gt;NOR",G30:G32)</f>
        <v>0</v>
      </c>
      <c r="H29" s="159"/>
      <c r="I29" s="159">
        <f>SUM(I30:I32)</f>
        <v>0</v>
      </c>
      <c r="J29" s="159"/>
      <c r="K29" s="159">
        <f>SUM(K30:K32)</f>
        <v>0</v>
      </c>
      <c r="L29" s="159"/>
      <c r="M29" s="159">
        <f>SUM(M30:M32)</f>
        <v>0</v>
      </c>
      <c r="N29" s="158"/>
      <c r="O29" s="158">
        <f>SUM(O30:O32)</f>
        <v>0</v>
      </c>
      <c r="P29" s="158"/>
      <c r="Q29" s="158">
        <f>SUM(Q30:Q32)</f>
        <v>0</v>
      </c>
      <c r="R29" s="159"/>
      <c r="S29" s="159"/>
      <c r="T29" s="159"/>
      <c r="U29" s="159"/>
      <c r="V29" s="159">
        <f>SUM(V30:V32)</f>
        <v>2.48</v>
      </c>
      <c r="W29" s="159"/>
      <c r="X29" s="159"/>
      <c r="Y29" s="159"/>
      <c r="AG29" t="s">
        <v>129</v>
      </c>
    </row>
    <row r="30" spans="1:60" outlineLevel="1" x14ac:dyDescent="0.2">
      <c r="A30" s="173">
        <v>15</v>
      </c>
      <c r="B30" s="174" t="s">
        <v>303</v>
      </c>
      <c r="C30" s="181" t="s">
        <v>304</v>
      </c>
      <c r="D30" s="175" t="s">
        <v>132</v>
      </c>
      <c r="E30" s="176">
        <v>35.36</v>
      </c>
      <c r="F30" s="177"/>
      <c r="G30" s="178">
        <f>ROUND(E30*F30,2)</f>
        <v>0</v>
      </c>
      <c r="H30" s="157"/>
      <c r="I30" s="156">
        <f>ROUND(E30*H30,2)</f>
        <v>0</v>
      </c>
      <c r="J30" s="157"/>
      <c r="K30" s="156">
        <f>ROUND(E30*J30,2)</f>
        <v>0</v>
      </c>
      <c r="L30" s="156">
        <v>21</v>
      </c>
      <c r="M30" s="156">
        <f>G30*(1+L30/100)</f>
        <v>0</v>
      </c>
      <c r="N30" s="155">
        <v>0</v>
      </c>
      <c r="O30" s="155">
        <f>ROUND(E30*N30,2)</f>
        <v>0</v>
      </c>
      <c r="P30" s="155">
        <v>0</v>
      </c>
      <c r="Q30" s="155">
        <f>ROUND(E30*P30,2)</f>
        <v>0</v>
      </c>
      <c r="R30" s="156"/>
      <c r="S30" s="156" t="s">
        <v>133</v>
      </c>
      <c r="T30" s="156" t="s">
        <v>147</v>
      </c>
      <c r="U30" s="156">
        <v>7.0000000000000007E-2</v>
      </c>
      <c r="V30" s="156">
        <f>ROUND(E30*U30,2)</f>
        <v>2.48</v>
      </c>
      <c r="W30" s="156"/>
      <c r="X30" s="156" t="s">
        <v>135</v>
      </c>
      <c r="Y30" s="156" t="s">
        <v>136</v>
      </c>
      <c r="Z30" s="145"/>
      <c r="AA30" s="145"/>
      <c r="AB30" s="145"/>
      <c r="AC30" s="145"/>
      <c r="AD30" s="145"/>
      <c r="AE30" s="145"/>
      <c r="AF30" s="145"/>
      <c r="AG30" s="145" t="s">
        <v>148</v>
      </c>
      <c r="AH30" s="145"/>
      <c r="AI30" s="145"/>
      <c r="AJ30" s="145"/>
      <c r="AK30" s="145"/>
      <c r="AL30" s="145"/>
      <c r="AM30" s="145"/>
      <c r="AN30" s="145"/>
      <c r="AO30" s="145"/>
      <c r="AP30" s="145"/>
      <c r="AQ30" s="145"/>
      <c r="AR30" s="145"/>
      <c r="AS30" s="145"/>
      <c r="AT30" s="145"/>
      <c r="AU30" s="145"/>
      <c r="AV30" s="145"/>
      <c r="AW30" s="145"/>
      <c r="AX30" s="145"/>
      <c r="AY30" s="145"/>
      <c r="AZ30" s="145"/>
      <c r="BA30" s="145"/>
      <c r="BB30" s="145"/>
      <c r="BC30" s="145"/>
      <c r="BD30" s="145"/>
      <c r="BE30" s="145"/>
      <c r="BF30" s="145"/>
      <c r="BG30" s="145"/>
      <c r="BH30" s="145"/>
    </row>
    <row r="31" spans="1:60" ht="22.5" outlineLevel="1" x14ac:dyDescent="0.2">
      <c r="A31" s="167">
        <v>16</v>
      </c>
      <c r="B31" s="168" t="s">
        <v>305</v>
      </c>
      <c r="C31" s="182" t="s">
        <v>306</v>
      </c>
      <c r="D31" s="169" t="s">
        <v>132</v>
      </c>
      <c r="E31" s="170">
        <v>50</v>
      </c>
      <c r="F31" s="171"/>
      <c r="G31" s="172">
        <f>ROUND(E31*F31,2)</f>
        <v>0</v>
      </c>
      <c r="H31" s="157"/>
      <c r="I31" s="156">
        <f>ROUND(E31*H31,2)</f>
        <v>0</v>
      </c>
      <c r="J31" s="157"/>
      <c r="K31" s="156">
        <f>ROUND(E31*J31,2)</f>
        <v>0</v>
      </c>
      <c r="L31" s="156">
        <v>21</v>
      </c>
      <c r="M31" s="156">
        <f>G31*(1+L31/100)</f>
        <v>0</v>
      </c>
      <c r="N31" s="155">
        <v>3.0000000000000001E-5</v>
      </c>
      <c r="O31" s="155">
        <f>ROUND(E31*N31,2)</f>
        <v>0</v>
      </c>
      <c r="P31" s="155">
        <v>0</v>
      </c>
      <c r="Q31" s="155">
        <f>ROUND(E31*P31,2)</f>
        <v>0</v>
      </c>
      <c r="R31" s="156" t="s">
        <v>272</v>
      </c>
      <c r="S31" s="156" t="s">
        <v>133</v>
      </c>
      <c r="T31" s="156" t="s">
        <v>147</v>
      </c>
      <c r="U31" s="156">
        <v>0</v>
      </c>
      <c r="V31" s="156">
        <f>ROUND(E31*U31,2)</f>
        <v>0</v>
      </c>
      <c r="W31" s="156"/>
      <c r="X31" s="156" t="s">
        <v>273</v>
      </c>
      <c r="Y31" s="156" t="s">
        <v>136</v>
      </c>
      <c r="Z31" s="145"/>
      <c r="AA31" s="145"/>
      <c r="AB31" s="145"/>
      <c r="AC31" s="145"/>
      <c r="AD31" s="145"/>
      <c r="AE31" s="145"/>
      <c r="AF31" s="145"/>
      <c r="AG31" s="145" t="s">
        <v>274</v>
      </c>
      <c r="AH31" s="145"/>
      <c r="AI31" s="145"/>
      <c r="AJ31" s="145"/>
      <c r="AK31" s="145"/>
      <c r="AL31" s="145"/>
      <c r="AM31" s="145"/>
      <c r="AN31" s="145"/>
      <c r="AO31" s="145"/>
      <c r="AP31" s="145"/>
      <c r="AQ31" s="145"/>
      <c r="AR31" s="145"/>
      <c r="AS31" s="145"/>
      <c r="AT31" s="145"/>
      <c r="AU31" s="145"/>
      <c r="AV31" s="145"/>
      <c r="AW31" s="145"/>
      <c r="AX31" s="145"/>
      <c r="AY31" s="145"/>
      <c r="AZ31" s="145"/>
      <c r="BA31" s="145"/>
      <c r="BB31" s="145"/>
      <c r="BC31" s="145"/>
      <c r="BD31" s="145"/>
      <c r="BE31" s="145"/>
      <c r="BF31" s="145"/>
      <c r="BG31" s="145"/>
      <c r="BH31" s="145"/>
    </row>
    <row r="32" spans="1:60" outlineLevel="1" x14ac:dyDescent="0.2">
      <c r="A32" s="152">
        <v>17</v>
      </c>
      <c r="B32" s="153" t="s">
        <v>307</v>
      </c>
      <c r="C32" s="183" t="s">
        <v>308</v>
      </c>
      <c r="D32" s="154" t="s">
        <v>0</v>
      </c>
      <c r="E32" s="179"/>
      <c r="F32" s="157"/>
      <c r="G32" s="156">
        <f>ROUND(E32*F32,2)</f>
        <v>0</v>
      </c>
      <c r="H32" s="157"/>
      <c r="I32" s="156">
        <f>ROUND(E32*H32,2)</f>
        <v>0</v>
      </c>
      <c r="J32" s="157"/>
      <c r="K32" s="156">
        <f>ROUND(E32*J32,2)</f>
        <v>0</v>
      </c>
      <c r="L32" s="156">
        <v>21</v>
      </c>
      <c r="M32" s="156">
        <f>G32*(1+L32/100)</f>
        <v>0</v>
      </c>
      <c r="N32" s="155">
        <v>0</v>
      </c>
      <c r="O32" s="155">
        <f>ROUND(E32*N32,2)</f>
        <v>0</v>
      </c>
      <c r="P32" s="155">
        <v>0</v>
      </c>
      <c r="Q32" s="155">
        <f>ROUND(E32*P32,2)</f>
        <v>0</v>
      </c>
      <c r="R32" s="156"/>
      <c r="S32" s="156" t="s">
        <v>133</v>
      </c>
      <c r="T32" s="156" t="s">
        <v>147</v>
      </c>
      <c r="U32" s="156">
        <v>0</v>
      </c>
      <c r="V32" s="156">
        <f>ROUND(E32*U32,2)</f>
        <v>0</v>
      </c>
      <c r="W32" s="156"/>
      <c r="X32" s="156" t="s">
        <v>194</v>
      </c>
      <c r="Y32" s="156" t="s">
        <v>136</v>
      </c>
      <c r="Z32" s="145"/>
      <c r="AA32" s="145"/>
      <c r="AB32" s="145"/>
      <c r="AC32" s="145"/>
      <c r="AD32" s="145"/>
      <c r="AE32" s="145"/>
      <c r="AF32" s="145"/>
      <c r="AG32" s="145" t="s">
        <v>195</v>
      </c>
      <c r="AH32" s="145"/>
      <c r="AI32" s="145"/>
      <c r="AJ32" s="145"/>
      <c r="AK32" s="145"/>
      <c r="AL32" s="145"/>
      <c r="AM32" s="145"/>
      <c r="AN32" s="145"/>
      <c r="AO32" s="145"/>
      <c r="AP32" s="145"/>
      <c r="AQ32" s="145"/>
      <c r="AR32" s="145"/>
      <c r="AS32" s="145"/>
      <c r="AT32" s="145"/>
      <c r="AU32" s="145"/>
      <c r="AV32" s="145"/>
      <c r="AW32" s="145"/>
      <c r="AX32" s="145"/>
      <c r="AY32" s="145"/>
      <c r="AZ32" s="145"/>
      <c r="BA32" s="145"/>
      <c r="BB32" s="145"/>
      <c r="BC32" s="145"/>
      <c r="BD32" s="145"/>
      <c r="BE32" s="145"/>
      <c r="BF32" s="145"/>
      <c r="BG32" s="145"/>
      <c r="BH32" s="145"/>
    </row>
    <row r="33" spans="1:60" x14ac:dyDescent="0.2">
      <c r="A33" s="160" t="s">
        <v>128</v>
      </c>
      <c r="B33" s="161" t="s">
        <v>89</v>
      </c>
      <c r="C33" s="180" t="s">
        <v>90</v>
      </c>
      <c r="D33" s="162"/>
      <c r="E33" s="163"/>
      <c r="F33" s="164"/>
      <c r="G33" s="165">
        <f>SUMIF(AG34:AG41,"&lt;&gt;NOR",G34:G41)</f>
        <v>0</v>
      </c>
      <c r="H33" s="159"/>
      <c r="I33" s="159">
        <f>SUM(I34:I41)</f>
        <v>0</v>
      </c>
      <c r="J33" s="159"/>
      <c r="K33" s="159">
        <f>SUM(K34:K41)</f>
        <v>0</v>
      </c>
      <c r="L33" s="159"/>
      <c r="M33" s="159">
        <f>SUM(M34:M41)</f>
        <v>0</v>
      </c>
      <c r="N33" s="158"/>
      <c r="O33" s="158">
        <f>SUM(O34:O41)</f>
        <v>0.61</v>
      </c>
      <c r="P33" s="158"/>
      <c r="Q33" s="158">
        <f>SUM(Q34:Q41)</f>
        <v>0</v>
      </c>
      <c r="R33" s="159"/>
      <c r="S33" s="159"/>
      <c r="T33" s="159"/>
      <c r="U33" s="159"/>
      <c r="V33" s="159">
        <f>SUM(V34:V41)</f>
        <v>41.87</v>
      </c>
      <c r="W33" s="159"/>
      <c r="X33" s="159"/>
      <c r="Y33" s="159"/>
      <c r="AG33" t="s">
        <v>129</v>
      </c>
    </row>
    <row r="34" spans="1:60" ht="22.5" outlineLevel="1" x14ac:dyDescent="0.2">
      <c r="A34" s="173">
        <v>18</v>
      </c>
      <c r="B34" s="174" t="s">
        <v>313</v>
      </c>
      <c r="C34" s="181" t="s">
        <v>314</v>
      </c>
      <c r="D34" s="175" t="s">
        <v>132</v>
      </c>
      <c r="E34" s="176">
        <v>30</v>
      </c>
      <c r="F34" s="177"/>
      <c r="G34" s="178">
        <f t="shared" ref="G34:G41" si="0">ROUND(E34*F34,2)</f>
        <v>0</v>
      </c>
      <c r="H34" s="157"/>
      <c r="I34" s="156">
        <f t="shared" ref="I34:I41" si="1">ROUND(E34*H34,2)</f>
        <v>0</v>
      </c>
      <c r="J34" s="157"/>
      <c r="K34" s="156">
        <f t="shared" ref="K34:K41" si="2">ROUND(E34*J34,2)</f>
        <v>0</v>
      </c>
      <c r="L34" s="156">
        <v>21</v>
      </c>
      <c r="M34" s="156">
        <f t="shared" ref="M34:M41" si="3">G34*(1+L34/100)</f>
        <v>0</v>
      </c>
      <c r="N34" s="155">
        <v>0</v>
      </c>
      <c r="O34" s="155">
        <f t="shared" ref="O34:O41" si="4">ROUND(E34*N34,2)</f>
        <v>0</v>
      </c>
      <c r="P34" s="155">
        <v>0</v>
      </c>
      <c r="Q34" s="155">
        <f t="shared" ref="Q34:Q41" si="5">ROUND(E34*P34,2)</f>
        <v>0</v>
      </c>
      <c r="R34" s="156"/>
      <c r="S34" s="156" t="s">
        <v>133</v>
      </c>
      <c r="T34" s="156" t="s">
        <v>147</v>
      </c>
      <c r="U34" s="156">
        <v>1.6E-2</v>
      </c>
      <c r="V34" s="156">
        <f t="shared" ref="V34:V41" si="6">ROUND(E34*U34,2)</f>
        <v>0.48</v>
      </c>
      <c r="W34" s="156"/>
      <c r="X34" s="156" t="s">
        <v>135</v>
      </c>
      <c r="Y34" s="156" t="s">
        <v>136</v>
      </c>
      <c r="Z34" s="145"/>
      <c r="AA34" s="145"/>
      <c r="AB34" s="145"/>
      <c r="AC34" s="145"/>
      <c r="AD34" s="145"/>
      <c r="AE34" s="145"/>
      <c r="AF34" s="145"/>
      <c r="AG34" s="145" t="s">
        <v>148</v>
      </c>
      <c r="AH34" s="145"/>
      <c r="AI34" s="145"/>
      <c r="AJ34" s="145"/>
      <c r="AK34" s="145"/>
      <c r="AL34" s="145"/>
      <c r="AM34" s="145"/>
      <c r="AN34" s="145"/>
      <c r="AO34" s="145"/>
      <c r="AP34" s="145"/>
      <c r="AQ34" s="145"/>
      <c r="AR34" s="145"/>
      <c r="AS34" s="145"/>
      <c r="AT34" s="145"/>
      <c r="AU34" s="145"/>
      <c r="AV34" s="145"/>
      <c r="AW34" s="145"/>
      <c r="AX34" s="145"/>
      <c r="AY34" s="145"/>
      <c r="AZ34" s="145"/>
      <c r="BA34" s="145"/>
      <c r="BB34" s="145"/>
      <c r="BC34" s="145"/>
      <c r="BD34" s="145"/>
      <c r="BE34" s="145"/>
      <c r="BF34" s="145"/>
      <c r="BG34" s="145"/>
      <c r="BH34" s="145"/>
    </row>
    <row r="35" spans="1:60" outlineLevel="1" x14ac:dyDescent="0.2">
      <c r="A35" s="173">
        <v>19</v>
      </c>
      <c r="B35" s="174" t="s">
        <v>315</v>
      </c>
      <c r="C35" s="181" t="s">
        <v>316</v>
      </c>
      <c r="D35" s="175" t="s">
        <v>132</v>
      </c>
      <c r="E35" s="176">
        <v>30</v>
      </c>
      <c r="F35" s="177"/>
      <c r="G35" s="178">
        <f t="shared" si="0"/>
        <v>0</v>
      </c>
      <c r="H35" s="157"/>
      <c r="I35" s="156">
        <f t="shared" si="1"/>
        <v>0</v>
      </c>
      <c r="J35" s="157"/>
      <c r="K35" s="156">
        <f t="shared" si="2"/>
        <v>0</v>
      </c>
      <c r="L35" s="156">
        <v>21</v>
      </c>
      <c r="M35" s="156">
        <f t="shared" si="3"/>
        <v>0</v>
      </c>
      <c r="N35" s="155">
        <v>2.1000000000000001E-4</v>
      </c>
      <c r="O35" s="155">
        <f t="shared" si="4"/>
        <v>0.01</v>
      </c>
      <c r="P35" s="155">
        <v>0</v>
      </c>
      <c r="Q35" s="155">
        <f t="shared" si="5"/>
        <v>0</v>
      </c>
      <c r="R35" s="156"/>
      <c r="S35" s="156" t="s">
        <v>133</v>
      </c>
      <c r="T35" s="156" t="s">
        <v>147</v>
      </c>
      <c r="U35" s="156">
        <v>0.05</v>
      </c>
      <c r="V35" s="156">
        <f t="shared" si="6"/>
        <v>1.5</v>
      </c>
      <c r="W35" s="156"/>
      <c r="X35" s="156" t="s">
        <v>135</v>
      </c>
      <c r="Y35" s="156" t="s">
        <v>136</v>
      </c>
      <c r="Z35" s="145"/>
      <c r="AA35" s="145"/>
      <c r="AB35" s="145"/>
      <c r="AC35" s="145"/>
      <c r="AD35" s="145"/>
      <c r="AE35" s="145"/>
      <c r="AF35" s="145"/>
      <c r="AG35" s="145" t="s">
        <v>148</v>
      </c>
      <c r="AH35" s="145"/>
      <c r="AI35" s="145"/>
      <c r="AJ35" s="145"/>
      <c r="AK35" s="145"/>
      <c r="AL35" s="145"/>
      <c r="AM35" s="145"/>
      <c r="AN35" s="145"/>
      <c r="AO35" s="145"/>
      <c r="AP35" s="145"/>
      <c r="AQ35" s="145"/>
      <c r="AR35" s="145"/>
      <c r="AS35" s="145"/>
      <c r="AT35" s="145"/>
      <c r="AU35" s="145"/>
      <c r="AV35" s="145"/>
      <c r="AW35" s="145"/>
      <c r="AX35" s="145"/>
      <c r="AY35" s="145"/>
      <c r="AZ35" s="145"/>
      <c r="BA35" s="145"/>
      <c r="BB35" s="145"/>
      <c r="BC35" s="145"/>
      <c r="BD35" s="145"/>
      <c r="BE35" s="145"/>
      <c r="BF35" s="145"/>
      <c r="BG35" s="145"/>
      <c r="BH35" s="145"/>
    </row>
    <row r="36" spans="1:60" ht="22.5" outlineLevel="1" x14ac:dyDescent="0.2">
      <c r="A36" s="173">
        <v>20</v>
      </c>
      <c r="B36" s="174" t="s">
        <v>317</v>
      </c>
      <c r="C36" s="181" t="s">
        <v>384</v>
      </c>
      <c r="D36" s="175" t="s">
        <v>132</v>
      </c>
      <c r="E36" s="176">
        <v>30</v>
      </c>
      <c r="F36" s="177"/>
      <c r="G36" s="178">
        <f t="shared" si="0"/>
        <v>0</v>
      </c>
      <c r="H36" s="157"/>
      <c r="I36" s="156">
        <f t="shared" si="1"/>
        <v>0</v>
      </c>
      <c r="J36" s="157"/>
      <c r="K36" s="156">
        <f t="shared" si="2"/>
        <v>0</v>
      </c>
      <c r="L36" s="156">
        <v>21</v>
      </c>
      <c r="M36" s="156">
        <f t="shared" si="3"/>
        <v>0</v>
      </c>
      <c r="N36" s="155">
        <v>0</v>
      </c>
      <c r="O36" s="155">
        <f t="shared" si="4"/>
        <v>0</v>
      </c>
      <c r="P36" s="155">
        <v>0</v>
      </c>
      <c r="Q36" s="155">
        <f t="shared" si="5"/>
        <v>0</v>
      </c>
      <c r="R36" s="156"/>
      <c r="S36" s="156" t="s">
        <v>133</v>
      </c>
      <c r="T36" s="156" t="s">
        <v>147</v>
      </c>
      <c r="U36" s="156">
        <v>0.97799999999999998</v>
      </c>
      <c r="V36" s="156">
        <f t="shared" si="6"/>
        <v>29.34</v>
      </c>
      <c r="W36" s="156"/>
      <c r="X36" s="156" t="s">
        <v>135</v>
      </c>
      <c r="Y36" s="156" t="s">
        <v>136</v>
      </c>
      <c r="Z36" s="145"/>
      <c r="AA36" s="145"/>
      <c r="AB36" s="145"/>
      <c r="AC36" s="145"/>
      <c r="AD36" s="145"/>
      <c r="AE36" s="145"/>
      <c r="AF36" s="145"/>
      <c r="AG36" s="145" t="s">
        <v>148</v>
      </c>
      <c r="AH36" s="145"/>
      <c r="AI36" s="145"/>
      <c r="AJ36" s="145"/>
      <c r="AK36" s="145"/>
      <c r="AL36" s="145"/>
      <c r="AM36" s="145"/>
      <c r="AN36" s="145"/>
      <c r="AO36" s="145"/>
      <c r="AP36" s="145"/>
      <c r="AQ36" s="145"/>
      <c r="AR36" s="145"/>
      <c r="AS36" s="145"/>
      <c r="AT36" s="145"/>
      <c r="AU36" s="145"/>
      <c r="AV36" s="145"/>
      <c r="AW36" s="145"/>
      <c r="AX36" s="145"/>
      <c r="AY36" s="145"/>
      <c r="AZ36" s="145"/>
      <c r="BA36" s="145"/>
      <c r="BB36" s="145"/>
      <c r="BC36" s="145"/>
      <c r="BD36" s="145"/>
      <c r="BE36" s="145"/>
      <c r="BF36" s="145"/>
      <c r="BG36" s="145"/>
      <c r="BH36" s="145"/>
    </row>
    <row r="37" spans="1:60" ht="22.5" outlineLevel="1" x14ac:dyDescent="0.2">
      <c r="A37" s="173">
        <v>21</v>
      </c>
      <c r="B37" s="174" t="s">
        <v>319</v>
      </c>
      <c r="C37" s="181" t="s">
        <v>320</v>
      </c>
      <c r="D37" s="175" t="s">
        <v>140</v>
      </c>
      <c r="E37" s="176">
        <v>12.6</v>
      </c>
      <c r="F37" s="177"/>
      <c r="G37" s="178">
        <f t="shared" si="0"/>
        <v>0</v>
      </c>
      <c r="H37" s="157"/>
      <c r="I37" s="156">
        <f t="shared" si="1"/>
        <v>0</v>
      </c>
      <c r="J37" s="157"/>
      <c r="K37" s="156">
        <f t="shared" si="2"/>
        <v>0</v>
      </c>
      <c r="L37" s="156">
        <v>21</v>
      </c>
      <c r="M37" s="156">
        <f t="shared" si="3"/>
        <v>0</v>
      </c>
      <c r="N37" s="155">
        <v>3.2000000000000003E-4</v>
      </c>
      <c r="O37" s="155">
        <f t="shared" si="4"/>
        <v>0</v>
      </c>
      <c r="P37" s="155">
        <v>0</v>
      </c>
      <c r="Q37" s="155">
        <f t="shared" si="5"/>
        <v>0</v>
      </c>
      <c r="R37" s="156"/>
      <c r="S37" s="156" t="s">
        <v>133</v>
      </c>
      <c r="T37" s="156" t="s">
        <v>147</v>
      </c>
      <c r="U37" s="156">
        <v>0.23599999999999999</v>
      </c>
      <c r="V37" s="156">
        <f t="shared" si="6"/>
        <v>2.97</v>
      </c>
      <c r="W37" s="156"/>
      <c r="X37" s="156" t="s">
        <v>135</v>
      </c>
      <c r="Y37" s="156" t="s">
        <v>136</v>
      </c>
      <c r="Z37" s="145"/>
      <c r="AA37" s="145"/>
      <c r="AB37" s="145"/>
      <c r="AC37" s="145"/>
      <c r="AD37" s="145"/>
      <c r="AE37" s="145"/>
      <c r="AF37" s="145"/>
      <c r="AG37" s="145" t="s">
        <v>148</v>
      </c>
      <c r="AH37" s="145"/>
      <c r="AI37" s="145"/>
      <c r="AJ37" s="145"/>
      <c r="AK37" s="145"/>
      <c r="AL37" s="145"/>
      <c r="AM37" s="145"/>
      <c r="AN37" s="145"/>
      <c r="AO37" s="145"/>
      <c r="AP37" s="145"/>
      <c r="AQ37" s="145"/>
      <c r="AR37" s="145"/>
      <c r="AS37" s="145"/>
      <c r="AT37" s="145"/>
      <c r="AU37" s="145"/>
      <c r="AV37" s="145"/>
      <c r="AW37" s="145"/>
      <c r="AX37" s="145"/>
      <c r="AY37" s="145"/>
      <c r="AZ37" s="145"/>
      <c r="BA37" s="145"/>
      <c r="BB37" s="145"/>
      <c r="BC37" s="145"/>
      <c r="BD37" s="145"/>
      <c r="BE37" s="145"/>
      <c r="BF37" s="145"/>
      <c r="BG37" s="145"/>
      <c r="BH37" s="145"/>
    </row>
    <row r="38" spans="1:60" outlineLevel="1" x14ac:dyDescent="0.2">
      <c r="A38" s="173">
        <v>22</v>
      </c>
      <c r="B38" s="174" t="s">
        <v>321</v>
      </c>
      <c r="C38" s="181" t="s">
        <v>322</v>
      </c>
      <c r="D38" s="175" t="s">
        <v>140</v>
      </c>
      <c r="E38" s="176">
        <v>12.6</v>
      </c>
      <c r="F38" s="177"/>
      <c r="G38" s="178">
        <f t="shared" si="0"/>
        <v>0</v>
      </c>
      <c r="H38" s="157"/>
      <c r="I38" s="156">
        <f t="shared" si="1"/>
        <v>0</v>
      </c>
      <c r="J38" s="157"/>
      <c r="K38" s="156">
        <f t="shared" si="2"/>
        <v>0</v>
      </c>
      <c r="L38" s="156">
        <v>21</v>
      </c>
      <c r="M38" s="156">
        <f t="shared" si="3"/>
        <v>0</v>
      </c>
      <c r="N38" s="155">
        <v>0</v>
      </c>
      <c r="O38" s="155">
        <f t="shared" si="4"/>
        <v>0</v>
      </c>
      <c r="P38" s="155">
        <v>0</v>
      </c>
      <c r="Q38" s="155">
        <f t="shared" si="5"/>
        <v>0</v>
      </c>
      <c r="R38" s="156"/>
      <c r="S38" s="156" t="s">
        <v>133</v>
      </c>
      <c r="T38" s="156" t="s">
        <v>147</v>
      </c>
      <c r="U38" s="156">
        <v>0.154</v>
      </c>
      <c r="V38" s="156">
        <f t="shared" si="6"/>
        <v>1.94</v>
      </c>
      <c r="W38" s="156"/>
      <c r="X38" s="156" t="s">
        <v>135</v>
      </c>
      <c r="Y38" s="156" t="s">
        <v>136</v>
      </c>
      <c r="Z38" s="145"/>
      <c r="AA38" s="145"/>
      <c r="AB38" s="145"/>
      <c r="AC38" s="145"/>
      <c r="AD38" s="145"/>
      <c r="AE38" s="145"/>
      <c r="AF38" s="145"/>
      <c r="AG38" s="145" t="s">
        <v>148</v>
      </c>
      <c r="AH38" s="145"/>
      <c r="AI38" s="145"/>
      <c r="AJ38" s="145"/>
      <c r="AK38" s="145"/>
      <c r="AL38" s="145"/>
      <c r="AM38" s="145"/>
      <c r="AN38" s="145"/>
      <c r="AO38" s="145"/>
      <c r="AP38" s="145"/>
      <c r="AQ38" s="145"/>
      <c r="AR38" s="145"/>
      <c r="AS38" s="145"/>
      <c r="AT38" s="145"/>
      <c r="AU38" s="145"/>
      <c r="AV38" s="145"/>
      <c r="AW38" s="145"/>
      <c r="AX38" s="145"/>
      <c r="AY38" s="145"/>
      <c r="AZ38" s="145"/>
      <c r="BA38" s="145"/>
      <c r="BB38" s="145"/>
      <c r="BC38" s="145"/>
      <c r="BD38" s="145"/>
      <c r="BE38" s="145"/>
      <c r="BF38" s="145"/>
      <c r="BG38" s="145"/>
      <c r="BH38" s="145"/>
    </row>
    <row r="39" spans="1:60" outlineLevel="1" x14ac:dyDescent="0.2">
      <c r="A39" s="173">
        <v>23</v>
      </c>
      <c r="B39" s="174" t="s">
        <v>323</v>
      </c>
      <c r="C39" s="181" t="s">
        <v>324</v>
      </c>
      <c r="D39" s="175" t="s">
        <v>140</v>
      </c>
      <c r="E39" s="176">
        <v>80.599999999999994</v>
      </c>
      <c r="F39" s="177"/>
      <c r="G39" s="178">
        <f t="shared" si="0"/>
        <v>0</v>
      </c>
      <c r="H39" s="157"/>
      <c r="I39" s="156">
        <f t="shared" si="1"/>
        <v>0</v>
      </c>
      <c r="J39" s="157"/>
      <c r="K39" s="156">
        <f t="shared" si="2"/>
        <v>0</v>
      </c>
      <c r="L39" s="156">
        <v>21</v>
      </c>
      <c r="M39" s="156">
        <f t="shared" si="3"/>
        <v>0</v>
      </c>
      <c r="N39" s="155">
        <v>4.0000000000000003E-5</v>
      </c>
      <c r="O39" s="155">
        <f t="shared" si="4"/>
        <v>0</v>
      </c>
      <c r="P39" s="155">
        <v>0</v>
      </c>
      <c r="Q39" s="155">
        <f t="shared" si="5"/>
        <v>0</v>
      </c>
      <c r="R39" s="156"/>
      <c r="S39" s="156" t="s">
        <v>133</v>
      </c>
      <c r="T39" s="156" t="s">
        <v>147</v>
      </c>
      <c r="U39" s="156">
        <v>7.0000000000000007E-2</v>
      </c>
      <c r="V39" s="156">
        <f t="shared" si="6"/>
        <v>5.64</v>
      </c>
      <c r="W39" s="156"/>
      <c r="X39" s="156" t="s">
        <v>135</v>
      </c>
      <c r="Y39" s="156" t="s">
        <v>136</v>
      </c>
      <c r="Z39" s="145"/>
      <c r="AA39" s="145"/>
      <c r="AB39" s="145"/>
      <c r="AC39" s="145"/>
      <c r="AD39" s="145"/>
      <c r="AE39" s="145"/>
      <c r="AF39" s="145"/>
      <c r="AG39" s="145" t="s">
        <v>148</v>
      </c>
      <c r="AH39" s="145"/>
      <c r="AI39" s="145"/>
      <c r="AJ39" s="145"/>
      <c r="AK39" s="145"/>
      <c r="AL39" s="145"/>
      <c r="AM39" s="145"/>
      <c r="AN39" s="145"/>
      <c r="AO39" s="145"/>
      <c r="AP39" s="145"/>
      <c r="AQ39" s="145"/>
      <c r="AR39" s="145"/>
      <c r="AS39" s="145"/>
      <c r="AT39" s="145"/>
      <c r="AU39" s="145"/>
      <c r="AV39" s="145"/>
      <c r="AW39" s="145"/>
      <c r="AX39" s="145"/>
      <c r="AY39" s="145"/>
      <c r="AZ39" s="145"/>
      <c r="BA39" s="145"/>
      <c r="BB39" s="145"/>
      <c r="BC39" s="145"/>
      <c r="BD39" s="145"/>
      <c r="BE39" s="145"/>
      <c r="BF39" s="145"/>
      <c r="BG39" s="145"/>
      <c r="BH39" s="145"/>
    </row>
    <row r="40" spans="1:60" ht="22.5" outlineLevel="1" x14ac:dyDescent="0.2">
      <c r="A40" s="167">
        <v>24</v>
      </c>
      <c r="B40" s="168" t="s">
        <v>385</v>
      </c>
      <c r="C40" s="182" t="s">
        <v>386</v>
      </c>
      <c r="D40" s="169" t="s">
        <v>132</v>
      </c>
      <c r="E40" s="170">
        <v>34.386000000000003</v>
      </c>
      <c r="F40" s="171"/>
      <c r="G40" s="172">
        <f t="shared" si="0"/>
        <v>0</v>
      </c>
      <c r="H40" s="157"/>
      <c r="I40" s="156">
        <f t="shared" si="1"/>
        <v>0</v>
      </c>
      <c r="J40" s="157"/>
      <c r="K40" s="156">
        <f t="shared" si="2"/>
        <v>0</v>
      </c>
      <c r="L40" s="156">
        <v>21</v>
      </c>
      <c r="M40" s="156">
        <f t="shared" si="3"/>
        <v>0</v>
      </c>
      <c r="N40" s="155">
        <v>1.7399999999999999E-2</v>
      </c>
      <c r="O40" s="155">
        <f t="shared" si="4"/>
        <v>0.6</v>
      </c>
      <c r="P40" s="155">
        <v>0</v>
      </c>
      <c r="Q40" s="155">
        <f t="shared" si="5"/>
        <v>0</v>
      </c>
      <c r="R40" s="156" t="s">
        <v>272</v>
      </c>
      <c r="S40" s="156" t="s">
        <v>133</v>
      </c>
      <c r="T40" s="156" t="s">
        <v>147</v>
      </c>
      <c r="U40" s="156">
        <v>0</v>
      </c>
      <c r="V40" s="156">
        <f t="shared" si="6"/>
        <v>0</v>
      </c>
      <c r="W40" s="156"/>
      <c r="X40" s="156" t="s">
        <v>273</v>
      </c>
      <c r="Y40" s="156" t="s">
        <v>136</v>
      </c>
      <c r="Z40" s="145"/>
      <c r="AA40" s="145"/>
      <c r="AB40" s="145"/>
      <c r="AC40" s="145"/>
      <c r="AD40" s="145"/>
      <c r="AE40" s="145"/>
      <c r="AF40" s="145"/>
      <c r="AG40" s="145" t="s">
        <v>274</v>
      </c>
      <c r="AH40" s="145"/>
      <c r="AI40" s="145"/>
      <c r="AJ40" s="145"/>
      <c r="AK40" s="145"/>
      <c r="AL40" s="145"/>
      <c r="AM40" s="145"/>
      <c r="AN40" s="145"/>
      <c r="AO40" s="145"/>
      <c r="AP40" s="145"/>
      <c r="AQ40" s="145"/>
      <c r="AR40" s="145"/>
      <c r="AS40" s="145"/>
      <c r="AT40" s="145"/>
      <c r="AU40" s="145"/>
      <c r="AV40" s="145"/>
      <c r="AW40" s="145"/>
      <c r="AX40" s="145"/>
      <c r="AY40" s="145"/>
      <c r="AZ40" s="145"/>
      <c r="BA40" s="145"/>
      <c r="BB40" s="145"/>
      <c r="BC40" s="145"/>
      <c r="BD40" s="145"/>
      <c r="BE40" s="145"/>
      <c r="BF40" s="145"/>
      <c r="BG40" s="145"/>
      <c r="BH40" s="145"/>
    </row>
    <row r="41" spans="1:60" outlineLevel="1" x14ac:dyDescent="0.2">
      <c r="A41" s="152">
        <v>25</v>
      </c>
      <c r="B41" s="153" t="s">
        <v>327</v>
      </c>
      <c r="C41" s="183" t="s">
        <v>328</v>
      </c>
      <c r="D41" s="154" t="s">
        <v>0</v>
      </c>
      <c r="E41" s="179"/>
      <c r="F41" s="157"/>
      <c r="G41" s="156">
        <f t="shared" si="0"/>
        <v>0</v>
      </c>
      <c r="H41" s="157"/>
      <c r="I41" s="156">
        <f t="shared" si="1"/>
        <v>0</v>
      </c>
      <c r="J41" s="157"/>
      <c r="K41" s="156">
        <f t="shared" si="2"/>
        <v>0</v>
      </c>
      <c r="L41" s="156">
        <v>21</v>
      </c>
      <c r="M41" s="156">
        <f t="shared" si="3"/>
        <v>0</v>
      </c>
      <c r="N41" s="155">
        <v>0</v>
      </c>
      <c r="O41" s="155">
        <f t="shared" si="4"/>
        <v>0</v>
      </c>
      <c r="P41" s="155">
        <v>0</v>
      </c>
      <c r="Q41" s="155">
        <f t="shared" si="5"/>
        <v>0</v>
      </c>
      <c r="R41" s="156"/>
      <c r="S41" s="156" t="s">
        <v>133</v>
      </c>
      <c r="T41" s="156" t="s">
        <v>134</v>
      </c>
      <c r="U41" s="156">
        <v>0</v>
      </c>
      <c r="V41" s="156">
        <f t="shared" si="6"/>
        <v>0</v>
      </c>
      <c r="W41" s="156"/>
      <c r="X41" s="156" t="s">
        <v>194</v>
      </c>
      <c r="Y41" s="156" t="s">
        <v>136</v>
      </c>
      <c r="Z41" s="145"/>
      <c r="AA41" s="145"/>
      <c r="AB41" s="145"/>
      <c r="AC41" s="145"/>
      <c r="AD41" s="145"/>
      <c r="AE41" s="145"/>
      <c r="AF41" s="145"/>
      <c r="AG41" s="145" t="s">
        <v>195</v>
      </c>
      <c r="AH41" s="145"/>
      <c r="AI41" s="145"/>
      <c r="AJ41" s="145"/>
      <c r="AK41" s="145"/>
      <c r="AL41" s="145"/>
      <c r="AM41" s="145"/>
      <c r="AN41" s="145"/>
      <c r="AO41" s="145"/>
      <c r="AP41" s="145"/>
      <c r="AQ41" s="145"/>
      <c r="AR41" s="145"/>
      <c r="AS41" s="145"/>
      <c r="AT41" s="145"/>
      <c r="AU41" s="145"/>
      <c r="AV41" s="145"/>
      <c r="AW41" s="145"/>
      <c r="AX41" s="145"/>
      <c r="AY41" s="145"/>
      <c r="AZ41" s="145"/>
      <c r="BA41" s="145"/>
      <c r="BB41" s="145"/>
      <c r="BC41" s="145"/>
      <c r="BD41" s="145"/>
      <c r="BE41" s="145"/>
      <c r="BF41" s="145"/>
      <c r="BG41" s="145"/>
      <c r="BH41" s="145"/>
    </row>
    <row r="42" spans="1:60" x14ac:dyDescent="0.2">
      <c r="A42" s="160" t="s">
        <v>128</v>
      </c>
      <c r="B42" s="161" t="s">
        <v>91</v>
      </c>
      <c r="C42" s="180" t="s">
        <v>92</v>
      </c>
      <c r="D42" s="162"/>
      <c r="E42" s="163"/>
      <c r="F42" s="164"/>
      <c r="G42" s="165">
        <f>SUMIF(AG43:AG50,"&lt;&gt;NOR",G43:G50)</f>
        <v>0</v>
      </c>
      <c r="H42" s="159"/>
      <c r="I42" s="159">
        <f>SUM(I43:I50)</f>
        <v>0</v>
      </c>
      <c r="J42" s="159"/>
      <c r="K42" s="159">
        <f>SUM(K43:K50)</f>
        <v>0</v>
      </c>
      <c r="L42" s="159"/>
      <c r="M42" s="159">
        <f>SUM(M43:M50)</f>
        <v>0</v>
      </c>
      <c r="N42" s="158"/>
      <c r="O42" s="158">
        <f>SUM(O43:O50)</f>
        <v>0.9</v>
      </c>
      <c r="P42" s="158"/>
      <c r="Q42" s="158">
        <f>SUM(Q43:Q50)</f>
        <v>0.36</v>
      </c>
      <c r="R42" s="159"/>
      <c r="S42" s="159"/>
      <c r="T42" s="159"/>
      <c r="U42" s="159"/>
      <c r="V42" s="159">
        <f>SUM(V43:V50)</f>
        <v>68.25</v>
      </c>
      <c r="W42" s="159"/>
      <c r="X42" s="159"/>
      <c r="Y42" s="159"/>
      <c r="AG42" t="s">
        <v>129</v>
      </c>
    </row>
    <row r="43" spans="1:60" ht="22.5" outlineLevel="1" x14ac:dyDescent="0.2">
      <c r="A43" s="173">
        <v>26</v>
      </c>
      <c r="B43" s="174" t="s">
        <v>329</v>
      </c>
      <c r="C43" s="181" t="s">
        <v>330</v>
      </c>
      <c r="D43" s="175" t="s">
        <v>132</v>
      </c>
      <c r="E43" s="176">
        <v>103</v>
      </c>
      <c r="F43" s="177"/>
      <c r="G43" s="178">
        <f t="shared" ref="G43:G50" si="7">ROUND(E43*F43,2)</f>
        <v>0</v>
      </c>
      <c r="H43" s="157"/>
      <c r="I43" s="156">
        <f t="shared" ref="I43:I50" si="8">ROUND(E43*H43,2)</f>
        <v>0</v>
      </c>
      <c r="J43" s="157"/>
      <c r="K43" s="156">
        <f t="shared" ref="K43:K50" si="9">ROUND(E43*J43,2)</f>
        <v>0</v>
      </c>
      <c r="L43" s="156">
        <v>21</v>
      </c>
      <c r="M43" s="156">
        <f t="shared" ref="M43:M50" si="10">G43*(1+L43/100)</f>
        <v>0</v>
      </c>
      <c r="N43" s="155">
        <v>0</v>
      </c>
      <c r="O43" s="155">
        <f t="shared" ref="O43:O50" si="11">ROUND(E43*N43,2)</f>
        <v>0</v>
      </c>
      <c r="P43" s="155">
        <v>0</v>
      </c>
      <c r="Q43" s="155">
        <f t="shared" ref="Q43:Q50" si="12">ROUND(E43*P43,2)</f>
        <v>0</v>
      </c>
      <c r="R43" s="156"/>
      <c r="S43" s="156" t="s">
        <v>133</v>
      </c>
      <c r="T43" s="156" t="s">
        <v>147</v>
      </c>
      <c r="U43" s="156">
        <v>1.6E-2</v>
      </c>
      <c r="V43" s="156">
        <f t="shared" ref="V43:V50" si="13">ROUND(E43*U43,2)</f>
        <v>1.65</v>
      </c>
      <c r="W43" s="156"/>
      <c r="X43" s="156" t="s">
        <v>135</v>
      </c>
      <c r="Y43" s="156" t="s">
        <v>136</v>
      </c>
      <c r="Z43" s="145"/>
      <c r="AA43" s="145"/>
      <c r="AB43" s="145"/>
      <c r="AC43" s="145"/>
      <c r="AD43" s="145"/>
      <c r="AE43" s="145"/>
      <c r="AF43" s="145"/>
      <c r="AG43" s="145" t="s">
        <v>148</v>
      </c>
      <c r="AH43" s="145"/>
      <c r="AI43" s="145"/>
      <c r="AJ43" s="145"/>
      <c r="AK43" s="145"/>
      <c r="AL43" s="145"/>
      <c r="AM43" s="145"/>
      <c r="AN43" s="145"/>
      <c r="AO43" s="145"/>
      <c r="AP43" s="145"/>
      <c r="AQ43" s="145"/>
      <c r="AR43" s="145"/>
      <c r="AS43" s="145"/>
      <c r="AT43" s="145"/>
      <c r="AU43" s="145"/>
      <c r="AV43" s="145"/>
      <c r="AW43" s="145"/>
      <c r="AX43" s="145"/>
      <c r="AY43" s="145"/>
      <c r="AZ43" s="145"/>
      <c r="BA43" s="145"/>
      <c r="BB43" s="145"/>
      <c r="BC43" s="145"/>
      <c r="BD43" s="145"/>
      <c r="BE43" s="145"/>
      <c r="BF43" s="145"/>
      <c r="BG43" s="145"/>
      <c r="BH43" s="145"/>
    </row>
    <row r="44" spans="1:60" outlineLevel="1" x14ac:dyDescent="0.2">
      <c r="A44" s="173">
        <v>27</v>
      </c>
      <c r="B44" s="174" t="s">
        <v>331</v>
      </c>
      <c r="C44" s="181" t="s">
        <v>332</v>
      </c>
      <c r="D44" s="175" t="s">
        <v>132</v>
      </c>
      <c r="E44" s="176">
        <v>103</v>
      </c>
      <c r="F44" s="177"/>
      <c r="G44" s="178">
        <f t="shared" si="7"/>
        <v>0</v>
      </c>
      <c r="H44" s="157"/>
      <c r="I44" s="156">
        <f t="shared" si="8"/>
        <v>0</v>
      </c>
      <c r="J44" s="157"/>
      <c r="K44" s="156">
        <f t="shared" si="9"/>
        <v>0</v>
      </c>
      <c r="L44" s="156">
        <v>21</v>
      </c>
      <c r="M44" s="156">
        <f t="shared" si="10"/>
        <v>0</v>
      </c>
      <c r="N44" s="155">
        <v>0</v>
      </c>
      <c r="O44" s="155">
        <f t="shared" si="11"/>
        <v>0</v>
      </c>
      <c r="P44" s="155">
        <v>0</v>
      </c>
      <c r="Q44" s="155">
        <f t="shared" si="12"/>
        <v>0</v>
      </c>
      <c r="R44" s="156"/>
      <c r="S44" s="156" t="s">
        <v>133</v>
      </c>
      <c r="T44" s="156" t="s">
        <v>147</v>
      </c>
      <c r="U44" s="156">
        <v>0.14699999999999999</v>
      </c>
      <c r="V44" s="156">
        <f t="shared" si="13"/>
        <v>15.14</v>
      </c>
      <c r="W44" s="156"/>
      <c r="X44" s="156" t="s">
        <v>135</v>
      </c>
      <c r="Y44" s="156" t="s">
        <v>136</v>
      </c>
      <c r="Z44" s="145"/>
      <c r="AA44" s="145"/>
      <c r="AB44" s="145"/>
      <c r="AC44" s="145"/>
      <c r="AD44" s="145"/>
      <c r="AE44" s="145"/>
      <c r="AF44" s="145"/>
      <c r="AG44" s="145" t="s">
        <v>148</v>
      </c>
      <c r="AH44" s="145"/>
      <c r="AI44" s="145"/>
      <c r="AJ44" s="145"/>
      <c r="AK44" s="145"/>
      <c r="AL44" s="145"/>
      <c r="AM44" s="145"/>
      <c r="AN44" s="145"/>
      <c r="AO44" s="145"/>
      <c r="AP44" s="145"/>
      <c r="AQ44" s="145"/>
      <c r="AR44" s="145"/>
      <c r="AS44" s="145"/>
      <c r="AT44" s="145"/>
      <c r="AU44" s="145"/>
      <c r="AV44" s="145"/>
      <c r="AW44" s="145"/>
      <c r="AX44" s="145"/>
      <c r="AY44" s="145"/>
      <c r="AZ44" s="145"/>
      <c r="BA44" s="145"/>
      <c r="BB44" s="145"/>
      <c r="BC44" s="145"/>
      <c r="BD44" s="145"/>
      <c r="BE44" s="145"/>
      <c r="BF44" s="145"/>
      <c r="BG44" s="145"/>
      <c r="BH44" s="145"/>
    </row>
    <row r="45" spans="1:60" outlineLevel="1" x14ac:dyDescent="0.2">
      <c r="A45" s="173">
        <v>28</v>
      </c>
      <c r="B45" s="174" t="s">
        <v>333</v>
      </c>
      <c r="C45" s="181" t="s">
        <v>334</v>
      </c>
      <c r="D45" s="175" t="s">
        <v>132</v>
      </c>
      <c r="E45" s="176">
        <v>103</v>
      </c>
      <c r="F45" s="177"/>
      <c r="G45" s="178">
        <f t="shared" si="7"/>
        <v>0</v>
      </c>
      <c r="H45" s="157"/>
      <c r="I45" s="156">
        <f t="shared" si="8"/>
        <v>0</v>
      </c>
      <c r="J45" s="157"/>
      <c r="K45" s="156">
        <f t="shared" si="9"/>
        <v>0</v>
      </c>
      <c r="L45" s="156">
        <v>21</v>
      </c>
      <c r="M45" s="156">
        <f t="shared" si="10"/>
        <v>0</v>
      </c>
      <c r="N45" s="155">
        <v>0</v>
      </c>
      <c r="O45" s="155">
        <f t="shared" si="11"/>
        <v>0</v>
      </c>
      <c r="P45" s="155">
        <v>0</v>
      </c>
      <c r="Q45" s="155">
        <f t="shared" si="12"/>
        <v>0</v>
      </c>
      <c r="R45" s="156"/>
      <c r="S45" s="156" t="s">
        <v>133</v>
      </c>
      <c r="T45" s="156" t="s">
        <v>147</v>
      </c>
      <c r="U45" s="156">
        <v>4.5999999999999999E-2</v>
      </c>
      <c r="V45" s="156">
        <f t="shared" si="13"/>
        <v>4.74</v>
      </c>
      <c r="W45" s="156"/>
      <c r="X45" s="156" t="s">
        <v>135</v>
      </c>
      <c r="Y45" s="156" t="s">
        <v>136</v>
      </c>
      <c r="Z45" s="145"/>
      <c r="AA45" s="145"/>
      <c r="AB45" s="145"/>
      <c r="AC45" s="145"/>
      <c r="AD45" s="145"/>
      <c r="AE45" s="145"/>
      <c r="AF45" s="145"/>
      <c r="AG45" s="145" t="s">
        <v>148</v>
      </c>
      <c r="AH45" s="145"/>
      <c r="AI45" s="145"/>
      <c r="AJ45" s="145"/>
      <c r="AK45" s="145"/>
      <c r="AL45" s="145"/>
      <c r="AM45" s="145"/>
      <c r="AN45" s="145"/>
      <c r="AO45" s="145"/>
      <c r="AP45" s="145"/>
      <c r="AQ45" s="145"/>
      <c r="AR45" s="145"/>
      <c r="AS45" s="145"/>
      <c r="AT45" s="145"/>
      <c r="AU45" s="145"/>
      <c r="AV45" s="145"/>
      <c r="AW45" s="145"/>
      <c r="AX45" s="145"/>
      <c r="AY45" s="145"/>
      <c r="AZ45" s="145"/>
      <c r="BA45" s="145"/>
      <c r="BB45" s="145"/>
      <c r="BC45" s="145"/>
      <c r="BD45" s="145"/>
      <c r="BE45" s="145"/>
      <c r="BF45" s="145"/>
      <c r="BG45" s="145"/>
      <c r="BH45" s="145"/>
    </row>
    <row r="46" spans="1:60" outlineLevel="1" x14ac:dyDescent="0.2">
      <c r="A46" s="173">
        <v>29</v>
      </c>
      <c r="B46" s="174" t="s">
        <v>335</v>
      </c>
      <c r="C46" s="181" t="s">
        <v>336</v>
      </c>
      <c r="D46" s="175" t="s">
        <v>132</v>
      </c>
      <c r="E46" s="176">
        <v>103</v>
      </c>
      <c r="F46" s="177"/>
      <c r="G46" s="178">
        <f t="shared" si="7"/>
        <v>0</v>
      </c>
      <c r="H46" s="157"/>
      <c r="I46" s="156">
        <f t="shared" si="8"/>
        <v>0</v>
      </c>
      <c r="J46" s="157"/>
      <c r="K46" s="156">
        <f t="shared" si="9"/>
        <v>0</v>
      </c>
      <c r="L46" s="156">
        <v>21</v>
      </c>
      <c r="M46" s="156">
        <f t="shared" si="10"/>
        <v>0</v>
      </c>
      <c r="N46" s="155">
        <v>2.3000000000000001E-4</v>
      </c>
      <c r="O46" s="155">
        <f t="shared" si="11"/>
        <v>0.02</v>
      </c>
      <c r="P46" s="155">
        <v>0</v>
      </c>
      <c r="Q46" s="155">
        <f t="shared" si="12"/>
        <v>0</v>
      </c>
      <c r="R46" s="156"/>
      <c r="S46" s="156" t="s">
        <v>133</v>
      </c>
      <c r="T46" s="156" t="s">
        <v>147</v>
      </c>
      <c r="U46" s="156">
        <v>0.34849999999999998</v>
      </c>
      <c r="V46" s="156">
        <f t="shared" si="13"/>
        <v>35.9</v>
      </c>
      <c r="W46" s="156"/>
      <c r="X46" s="156" t="s">
        <v>135</v>
      </c>
      <c r="Y46" s="156" t="s">
        <v>136</v>
      </c>
      <c r="Z46" s="145"/>
      <c r="AA46" s="145"/>
      <c r="AB46" s="145"/>
      <c r="AC46" s="145"/>
      <c r="AD46" s="145"/>
      <c r="AE46" s="145"/>
      <c r="AF46" s="145"/>
      <c r="AG46" s="145" t="s">
        <v>148</v>
      </c>
      <c r="AH46" s="145"/>
      <c r="AI46" s="145"/>
      <c r="AJ46" s="145"/>
      <c r="AK46" s="145"/>
      <c r="AL46" s="145"/>
      <c r="AM46" s="145"/>
      <c r="AN46" s="145"/>
      <c r="AO46" s="145"/>
      <c r="AP46" s="145"/>
      <c r="AQ46" s="145"/>
      <c r="AR46" s="145"/>
      <c r="AS46" s="145"/>
      <c r="AT46" s="145"/>
      <c r="AU46" s="145"/>
      <c r="AV46" s="145"/>
      <c r="AW46" s="145"/>
      <c r="AX46" s="145"/>
      <c r="AY46" s="145"/>
      <c r="AZ46" s="145"/>
      <c r="BA46" s="145"/>
      <c r="BB46" s="145"/>
      <c r="BC46" s="145"/>
      <c r="BD46" s="145"/>
      <c r="BE46" s="145"/>
      <c r="BF46" s="145"/>
      <c r="BG46" s="145"/>
      <c r="BH46" s="145"/>
    </row>
    <row r="47" spans="1:60" ht="22.5" outlineLevel="1" x14ac:dyDescent="0.2">
      <c r="A47" s="173">
        <v>30</v>
      </c>
      <c r="B47" s="174" t="s">
        <v>337</v>
      </c>
      <c r="C47" s="181" t="s">
        <v>338</v>
      </c>
      <c r="D47" s="175" t="s">
        <v>132</v>
      </c>
      <c r="E47" s="176">
        <v>103</v>
      </c>
      <c r="F47" s="177"/>
      <c r="G47" s="178">
        <f t="shared" si="7"/>
        <v>0</v>
      </c>
      <c r="H47" s="157"/>
      <c r="I47" s="156">
        <f t="shared" si="8"/>
        <v>0</v>
      </c>
      <c r="J47" s="157"/>
      <c r="K47" s="156">
        <f t="shared" si="9"/>
        <v>0</v>
      </c>
      <c r="L47" s="156">
        <v>21</v>
      </c>
      <c r="M47" s="156">
        <f t="shared" si="10"/>
        <v>0</v>
      </c>
      <c r="N47" s="155">
        <v>0</v>
      </c>
      <c r="O47" s="155">
        <f t="shared" si="11"/>
        <v>0</v>
      </c>
      <c r="P47" s="155">
        <v>3.5000000000000001E-3</v>
      </c>
      <c r="Q47" s="155">
        <f t="shared" si="12"/>
        <v>0.36</v>
      </c>
      <c r="R47" s="156"/>
      <c r="S47" s="156" t="s">
        <v>133</v>
      </c>
      <c r="T47" s="156" t="s">
        <v>147</v>
      </c>
      <c r="U47" s="156">
        <v>0.105</v>
      </c>
      <c r="V47" s="156">
        <f t="shared" si="13"/>
        <v>10.82</v>
      </c>
      <c r="W47" s="156"/>
      <c r="X47" s="156" t="s">
        <v>135</v>
      </c>
      <c r="Y47" s="156" t="s">
        <v>136</v>
      </c>
      <c r="Z47" s="145"/>
      <c r="AA47" s="145"/>
      <c r="AB47" s="145"/>
      <c r="AC47" s="145"/>
      <c r="AD47" s="145"/>
      <c r="AE47" s="145"/>
      <c r="AF47" s="145"/>
      <c r="AG47" s="145" t="s">
        <v>148</v>
      </c>
      <c r="AH47" s="145"/>
      <c r="AI47" s="145"/>
      <c r="AJ47" s="145"/>
      <c r="AK47" s="145"/>
      <c r="AL47" s="145"/>
      <c r="AM47" s="145"/>
      <c r="AN47" s="145"/>
      <c r="AO47" s="145"/>
      <c r="AP47" s="145"/>
      <c r="AQ47" s="145"/>
      <c r="AR47" s="145"/>
      <c r="AS47" s="145"/>
      <c r="AT47" s="145"/>
      <c r="AU47" s="145"/>
      <c r="AV47" s="145"/>
      <c r="AW47" s="145"/>
      <c r="AX47" s="145"/>
      <c r="AY47" s="145"/>
      <c r="AZ47" s="145"/>
      <c r="BA47" s="145"/>
      <c r="BB47" s="145"/>
      <c r="BC47" s="145"/>
      <c r="BD47" s="145"/>
      <c r="BE47" s="145"/>
      <c r="BF47" s="145"/>
      <c r="BG47" s="145"/>
      <c r="BH47" s="145"/>
    </row>
    <row r="48" spans="1:60" ht="22.5" outlineLevel="1" x14ac:dyDescent="0.2">
      <c r="A48" s="173">
        <v>31</v>
      </c>
      <c r="B48" s="174" t="s">
        <v>339</v>
      </c>
      <c r="C48" s="181" t="s">
        <v>387</v>
      </c>
      <c r="D48" s="175" t="s">
        <v>132</v>
      </c>
      <c r="E48" s="176">
        <v>113.3</v>
      </c>
      <c r="F48" s="177"/>
      <c r="G48" s="178">
        <f t="shared" si="7"/>
        <v>0</v>
      </c>
      <c r="H48" s="157"/>
      <c r="I48" s="156">
        <f t="shared" si="8"/>
        <v>0</v>
      </c>
      <c r="J48" s="157"/>
      <c r="K48" s="156">
        <f t="shared" si="9"/>
        <v>0</v>
      </c>
      <c r="L48" s="156">
        <v>21</v>
      </c>
      <c r="M48" s="156">
        <f t="shared" si="10"/>
        <v>0</v>
      </c>
      <c r="N48" s="155">
        <v>3.1099999999999999E-3</v>
      </c>
      <c r="O48" s="155">
        <f t="shared" si="11"/>
        <v>0.35</v>
      </c>
      <c r="P48" s="155">
        <v>0</v>
      </c>
      <c r="Q48" s="155">
        <f t="shared" si="12"/>
        <v>0</v>
      </c>
      <c r="R48" s="156" t="s">
        <v>272</v>
      </c>
      <c r="S48" s="156" t="s">
        <v>133</v>
      </c>
      <c r="T48" s="156" t="s">
        <v>134</v>
      </c>
      <c r="U48" s="156">
        <v>0</v>
      </c>
      <c r="V48" s="156">
        <f t="shared" si="13"/>
        <v>0</v>
      </c>
      <c r="W48" s="156"/>
      <c r="X48" s="156" t="s">
        <v>273</v>
      </c>
      <c r="Y48" s="156" t="s">
        <v>136</v>
      </c>
      <c r="Z48" s="145"/>
      <c r="AA48" s="145"/>
      <c r="AB48" s="145"/>
      <c r="AC48" s="145"/>
      <c r="AD48" s="145"/>
      <c r="AE48" s="145"/>
      <c r="AF48" s="145"/>
      <c r="AG48" s="145" t="s">
        <v>274</v>
      </c>
      <c r="AH48" s="145"/>
      <c r="AI48" s="145"/>
      <c r="AJ48" s="145"/>
      <c r="AK48" s="145"/>
      <c r="AL48" s="145"/>
      <c r="AM48" s="145"/>
      <c r="AN48" s="145"/>
      <c r="AO48" s="145"/>
      <c r="AP48" s="145"/>
      <c r="AQ48" s="145"/>
      <c r="AR48" s="145"/>
      <c r="AS48" s="145"/>
      <c r="AT48" s="145"/>
      <c r="AU48" s="145"/>
      <c r="AV48" s="145"/>
      <c r="AW48" s="145"/>
      <c r="AX48" s="145"/>
      <c r="AY48" s="145"/>
      <c r="AZ48" s="145"/>
      <c r="BA48" s="145"/>
      <c r="BB48" s="145"/>
      <c r="BC48" s="145"/>
      <c r="BD48" s="145"/>
      <c r="BE48" s="145"/>
      <c r="BF48" s="145"/>
      <c r="BG48" s="145"/>
      <c r="BH48" s="145"/>
    </row>
    <row r="49" spans="1:60" outlineLevel="1" x14ac:dyDescent="0.2">
      <c r="A49" s="167">
        <v>32</v>
      </c>
      <c r="B49" s="168" t="s">
        <v>341</v>
      </c>
      <c r="C49" s="182" t="s">
        <v>342</v>
      </c>
      <c r="D49" s="169" t="s">
        <v>202</v>
      </c>
      <c r="E49" s="170">
        <v>525.29999999999995</v>
      </c>
      <c r="F49" s="171"/>
      <c r="G49" s="172">
        <f t="shared" si="7"/>
        <v>0</v>
      </c>
      <c r="H49" s="157"/>
      <c r="I49" s="156">
        <f t="shared" si="8"/>
        <v>0</v>
      </c>
      <c r="J49" s="157"/>
      <c r="K49" s="156">
        <f t="shared" si="9"/>
        <v>0</v>
      </c>
      <c r="L49" s="156">
        <v>21</v>
      </c>
      <c r="M49" s="156">
        <f t="shared" si="10"/>
        <v>0</v>
      </c>
      <c r="N49" s="155">
        <v>1E-3</v>
      </c>
      <c r="O49" s="155">
        <f t="shared" si="11"/>
        <v>0.53</v>
      </c>
      <c r="P49" s="155">
        <v>0</v>
      </c>
      <c r="Q49" s="155">
        <f t="shared" si="12"/>
        <v>0</v>
      </c>
      <c r="R49" s="156" t="s">
        <v>272</v>
      </c>
      <c r="S49" s="156" t="s">
        <v>133</v>
      </c>
      <c r="T49" s="156" t="s">
        <v>134</v>
      </c>
      <c r="U49" s="156">
        <v>0</v>
      </c>
      <c r="V49" s="156">
        <f t="shared" si="13"/>
        <v>0</v>
      </c>
      <c r="W49" s="156"/>
      <c r="X49" s="156" t="s">
        <v>273</v>
      </c>
      <c r="Y49" s="156" t="s">
        <v>136</v>
      </c>
      <c r="Z49" s="145"/>
      <c r="AA49" s="145"/>
      <c r="AB49" s="145"/>
      <c r="AC49" s="145"/>
      <c r="AD49" s="145"/>
      <c r="AE49" s="145"/>
      <c r="AF49" s="145"/>
      <c r="AG49" s="145" t="s">
        <v>274</v>
      </c>
      <c r="AH49" s="145"/>
      <c r="AI49" s="145"/>
      <c r="AJ49" s="145"/>
      <c r="AK49" s="145"/>
      <c r="AL49" s="145"/>
      <c r="AM49" s="145"/>
      <c r="AN49" s="145"/>
      <c r="AO49" s="145"/>
      <c r="AP49" s="145"/>
      <c r="AQ49" s="145"/>
      <c r="AR49" s="145"/>
      <c r="AS49" s="145"/>
      <c r="AT49" s="145"/>
      <c r="AU49" s="145"/>
      <c r="AV49" s="145"/>
      <c r="AW49" s="145"/>
      <c r="AX49" s="145"/>
      <c r="AY49" s="145"/>
      <c r="AZ49" s="145"/>
      <c r="BA49" s="145"/>
      <c r="BB49" s="145"/>
      <c r="BC49" s="145"/>
      <c r="BD49" s="145"/>
      <c r="BE49" s="145"/>
      <c r="BF49" s="145"/>
      <c r="BG49" s="145"/>
      <c r="BH49" s="145"/>
    </row>
    <row r="50" spans="1:60" outlineLevel="1" x14ac:dyDescent="0.2">
      <c r="A50" s="152">
        <v>33</v>
      </c>
      <c r="B50" s="153" t="s">
        <v>343</v>
      </c>
      <c r="C50" s="183" t="s">
        <v>344</v>
      </c>
      <c r="D50" s="154" t="s">
        <v>0</v>
      </c>
      <c r="E50" s="179"/>
      <c r="F50" s="157"/>
      <c r="G50" s="156">
        <f t="shared" si="7"/>
        <v>0</v>
      </c>
      <c r="H50" s="157"/>
      <c r="I50" s="156">
        <f t="shared" si="8"/>
        <v>0</v>
      </c>
      <c r="J50" s="157"/>
      <c r="K50" s="156">
        <f t="shared" si="9"/>
        <v>0</v>
      </c>
      <c r="L50" s="156">
        <v>21</v>
      </c>
      <c r="M50" s="156">
        <f t="shared" si="10"/>
        <v>0</v>
      </c>
      <c r="N50" s="155">
        <v>0</v>
      </c>
      <c r="O50" s="155">
        <f t="shared" si="11"/>
        <v>0</v>
      </c>
      <c r="P50" s="155">
        <v>0</v>
      </c>
      <c r="Q50" s="155">
        <f t="shared" si="12"/>
        <v>0</v>
      </c>
      <c r="R50" s="156"/>
      <c r="S50" s="156" t="s">
        <v>133</v>
      </c>
      <c r="T50" s="156" t="s">
        <v>134</v>
      </c>
      <c r="U50" s="156">
        <v>0</v>
      </c>
      <c r="V50" s="156">
        <f t="shared" si="13"/>
        <v>0</v>
      </c>
      <c r="W50" s="156"/>
      <c r="X50" s="156" t="s">
        <v>194</v>
      </c>
      <c r="Y50" s="156" t="s">
        <v>136</v>
      </c>
      <c r="Z50" s="145"/>
      <c r="AA50" s="145"/>
      <c r="AB50" s="145"/>
      <c r="AC50" s="145"/>
      <c r="AD50" s="145"/>
      <c r="AE50" s="145"/>
      <c r="AF50" s="145"/>
      <c r="AG50" s="145" t="s">
        <v>195</v>
      </c>
      <c r="AH50" s="145"/>
      <c r="AI50" s="145"/>
      <c r="AJ50" s="145"/>
      <c r="AK50" s="145"/>
      <c r="AL50" s="145"/>
      <c r="AM50" s="145"/>
      <c r="AN50" s="145"/>
      <c r="AO50" s="145"/>
      <c r="AP50" s="145"/>
      <c r="AQ50" s="145"/>
      <c r="AR50" s="145"/>
      <c r="AS50" s="145"/>
      <c r="AT50" s="145"/>
      <c r="AU50" s="145"/>
      <c r="AV50" s="145"/>
      <c r="AW50" s="145"/>
      <c r="AX50" s="145"/>
      <c r="AY50" s="145"/>
      <c r="AZ50" s="145"/>
      <c r="BA50" s="145"/>
      <c r="BB50" s="145"/>
      <c r="BC50" s="145"/>
      <c r="BD50" s="145"/>
      <c r="BE50" s="145"/>
      <c r="BF50" s="145"/>
      <c r="BG50" s="145"/>
      <c r="BH50" s="145"/>
    </row>
    <row r="51" spans="1:60" x14ac:dyDescent="0.2">
      <c r="A51" s="160" t="s">
        <v>128</v>
      </c>
      <c r="B51" s="161" t="s">
        <v>93</v>
      </c>
      <c r="C51" s="180" t="s">
        <v>94</v>
      </c>
      <c r="D51" s="162"/>
      <c r="E51" s="163"/>
      <c r="F51" s="164"/>
      <c r="G51" s="165">
        <f>SUMIF(AG52:AG58,"&lt;&gt;NOR",G52:G58)</f>
        <v>0</v>
      </c>
      <c r="H51" s="159"/>
      <c r="I51" s="159">
        <f>SUM(I52:I58)</f>
        <v>0</v>
      </c>
      <c r="J51" s="159"/>
      <c r="K51" s="159">
        <f>SUM(K52:K58)</f>
        <v>0</v>
      </c>
      <c r="L51" s="159"/>
      <c r="M51" s="159">
        <f>SUM(M52:M58)</f>
        <v>0</v>
      </c>
      <c r="N51" s="158"/>
      <c r="O51" s="158">
        <f>SUM(O52:O58)</f>
        <v>0.52</v>
      </c>
      <c r="P51" s="158"/>
      <c r="Q51" s="158">
        <f>SUM(Q52:Q58)</f>
        <v>0</v>
      </c>
      <c r="R51" s="159"/>
      <c r="S51" s="159"/>
      <c r="T51" s="159"/>
      <c r="U51" s="159"/>
      <c r="V51" s="159">
        <f>SUM(V52:V58)</f>
        <v>41.84</v>
      </c>
      <c r="W51" s="159"/>
      <c r="X51" s="159"/>
      <c r="Y51" s="159"/>
      <c r="AG51" t="s">
        <v>129</v>
      </c>
    </row>
    <row r="52" spans="1:60" outlineLevel="1" x14ac:dyDescent="0.2">
      <c r="A52" s="173">
        <v>34</v>
      </c>
      <c r="B52" s="174" t="s">
        <v>345</v>
      </c>
      <c r="C52" s="181" t="s">
        <v>388</v>
      </c>
      <c r="D52" s="175" t="s">
        <v>132</v>
      </c>
      <c r="E52" s="176">
        <v>30</v>
      </c>
      <c r="F52" s="177"/>
      <c r="G52" s="178">
        <f t="shared" ref="G52:G58" si="14">ROUND(E52*F52,2)</f>
        <v>0</v>
      </c>
      <c r="H52" s="157"/>
      <c r="I52" s="156">
        <f t="shared" ref="I52:I58" si="15">ROUND(E52*H52,2)</f>
        <v>0</v>
      </c>
      <c r="J52" s="157"/>
      <c r="K52" s="156">
        <f t="shared" ref="K52:K58" si="16">ROUND(E52*J52,2)</f>
        <v>0</v>
      </c>
      <c r="L52" s="156">
        <v>21</v>
      </c>
      <c r="M52" s="156">
        <f t="shared" ref="M52:M58" si="17">G52*(1+L52/100)</f>
        <v>0</v>
      </c>
      <c r="N52" s="155">
        <v>0</v>
      </c>
      <c r="O52" s="155">
        <f t="shared" ref="O52:O58" si="18">ROUND(E52*N52,2)</f>
        <v>0</v>
      </c>
      <c r="P52" s="155">
        <v>0</v>
      </c>
      <c r="Q52" s="155">
        <f t="shared" ref="Q52:Q58" si="19">ROUND(E52*P52,2)</f>
        <v>0</v>
      </c>
      <c r="R52" s="156"/>
      <c r="S52" s="156" t="s">
        <v>133</v>
      </c>
      <c r="T52" s="156" t="s">
        <v>134</v>
      </c>
      <c r="U52" s="156">
        <v>0.05</v>
      </c>
      <c r="V52" s="156">
        <f t="shared" ref="V52:V58" si="20">ROUND(E52*U52,2)</f>
        <v>1.5</v>
      </c>
      <c r="W52" s="156"/>
      <c r="X52" s="156" t="s">
        <v>135</v>
      </c>
      <c r="Y52" s="156" t="s">
        <v>136</v>
      </c>
      <c r="Z52" s="145"/>
      <c r="AA52" s="145"/>
      <c r="AB52" s="145"/>
      <c r="AC52" s="145"/>
      <c r="AD52" s="145"/>
      <c r="AE52" s="145"/>
      <c r="AF52" s="145"/>
      <c r="AG52" s="145" t="s">
        <v>148</v>
      </c>
      <c r="AH52" s="145"/>
      <c r="AI52" s="145"/>
      <c r="AJ52" s="145"/>
      <c r="AK52" s="145"/>
      <c r="AL52" s="145"/>
      <c r="AM52" s="145"/>
      <c r="AN52" s="145"/>
      <c r="AO52" s="145"/>
      <c r="AP52" s="145"/>
      <c r="AQ52" s="145"/>
      <c r="AR52" s="145"/>
      <c r="AS52" s="145"/>
      <c r="AT52" s="145"/>
      <c r="AU52" s="145"/>
      <c r="AV52" s="145"/>
      <c r="AW52" s="145"/>
      <c r="AX52" s="145"/>
      <c r="AY52" s="145"/>
      <c r="AZ52" s="145"/>
      <c r="BA52" s="145"/>
      <c r="BB52" s="145"/>
      <c r="BC52" s="145"/>
      <c r="BD52" s="145"/>
      <c r="BE52" s="145"/>
      <c r="BF52" s="145"/>
      <c r="BG52" s="145"/>
      <c r="BH52" s="145"/>
    </row>
    <row r="53" spans="1:60" ht="22.5" outlineLevel="1" x14ac:dyDescent="0.2">
      <c r="A53" s="173">
        <v>35</v>
      </c>
      <c r="B53" s="174" t="s">
        <v>347</v>
      </c>
      <c r="C53" s="181" t="s">
        <v>348</v>
      </c>
      <c r="D53" s="175" t="s">
        <v>158</v>
      </c>
      <c r="E53" s="176">
        <v>20</v>
      </c>
      <c r="F53" s="177"/>
      <c r="G53" s="178">
        <f t="shared" si="14"/>
        <v>0</v>
      </c>
      <c r="H53" s="157"/>
      <c r="I53" s="156">
        <f t="shared" si="15"/>
        <v>0</v>
      </c>
      <c r="J53" s="157"/>
      <c r="K53" s="156">
        <f t="shared" si="16"/>
        <v>0</v>
      </c>
      <c r="L53" s="156">
        <v>21</v>
      </c>
      <c r="M53" s="156">
        <f t="shared" si="17"/>
        <v>0</v>
      </c>
      <c r="N53" s="155">
        <v>0</v>
      </c>
      <c r="O53" s="155">
        <f t="shared" si="18"/>
        <v>0</v>
      </c>
      <c r="P53" s="155">
        <v>0</v>
      </c>
      <c r="Q53" s="155">
        <f t="shared" si="19"/>
        <v>0</v>
      </c>
      <c r="R53" s="156"/>
      <c r="S53" s="156" t="s">
        <v>133</v>
      </c>
      <c r="T53" s="156" t="s">
        <v>147</v>
      </c>
      <c r="U53" s="156">
        <v>0.1</v>
      </c>
      <c r="V53" s="156">
        <f t="shared" si="20"/>
        <v>2</v>
      </c>
      <c r="W53" s="156"/>
      <c r="X53" s="156" t="s">
        <v>135</v>
      </c>
      <c r="Y53" s="156" t="s">
        <v>136</v>
      </c>
      <c r="Z53" s="145"/>
      <c r="AA53" s="145"/>
      <c r="AB53" s="145"/>
      <c r="AC53" s="145"/>
      <c r="AD53" s="145"/>
      <c r="AE53" s="145"/>
      <c r="AF53" s="145"/>
      <c r="AG53" s="145" t="s">
        <v>148</v>
      </c>
      <c r="AH53" s="145"/>
      <c r="AI53" s="145"/>
      <c r="AJ53" s="145"/>
      <c r="AK53" s="145"/>
      <c r="AL53" s="145"/>
      <c r="AM53" s="145"/>
      <c r="AN53" s="145"/>
      <c r="AO53" s="145"/>
      <c r="AP53" s="145"/>
      <c r="AQ53" s="145"/>
      <c r="AR53" s="145"/>
      <c r="AS53" s="145"/>
      <c r="AT53" s="145"/>
      <c r="AU53" s="145"/>
      <c r="AV53" s="145"/>
      <c r="AW53" s="145"/>
      <c r="AX53" s="145"/>
      <c r="AY53" s="145"/>
      <c r="AZ53" s="145"/>
      <c r="BA53" s="145"/>
      <c r="BB53" s="145"/>
      <c r="BC53" s="145"/>
      <c r="BD53" s="145"/>
      <c r="BE53" s="145"/>
      <c r="BF53" s="145"/>
      <c r="BG53" s="145"/>
      <c r="BH53" s="145"/>
    </row>
    <row r="54" spans="1:60" ht="22.5" outlineLevel="1" x14ac:dyDescent="0.2">
      <c r="A54" s="173">
        <v>36</v>
      </c>
      <c r="B54" s="174" t="s">
        <v>349</v>
      </c>
      <c r="C54" s="181" t="s">
        <v>350</v>
      </c>
      <c r="D54" s="175" t="s">
        <v>158</v>
      </c>
      <c r="E54" s="176">
        <v>20</v>
      </c>
      <c r="F54" s="177"/>
      <c r="G54" s="178">
        <f t="shared" si="14"/>
        <v>0</v>
      </c>
      <c r="H54" s="157"/>
      <c r="I54" s="156">
        <f t="shared" si="15"/>
        <v>0</v>
      </c>
      <c r="J54" s="157"/>
      <c r="K54" s="156">
        <f t="shared" si="16"/>
        <v>0</v>
      </c>
      <c r="L54" s="156">
        <v>21</v>
      </c>
      <c r="M54" s="156">
        <f t="shared" si="17"/>
        <v>0</v>
      </c>
      <c r="N54" s="155">
        <v>1.0000000000000001E-5</v>
      </c>
      <c r="O54" s="155">
        <f t="shared" si="18"/>
        <v>0</v>
      </c>
      <c r="P54" s="155">
        <v>0</v>
      </c>
      <c r="Q54" s="155">
        <f t="shared" si="19"/>
        <v>0</v>
      </c>
      <c r="R54" s="156"/>
      <c r="S54" s="156" t="s">
        <v>133</v>
      </c>
      <c r="T54" s="156" t="s">
        <v>147</v>
      </c>
      <c r="U54" s="156">
        <v>0.11</v>
      </c>
      <c r="V54" s="156">
        <f t="shared" si="20"/>
        <v>2.2000000000000002</v>
      </c>
      <c r="W54" s="156"/>
      <c r="X54" s="156" t="s">
        <v>135</v>
      </c>
      <c r="Y54" s="156" t="s">
        <v>136</v>
      </c>
      <c r="Z54" s="145"/>
      <c r="AA54" s="145"/>
      <c r="AB54" s="145"/>
      <c r="AC54" s="145"/>
      <c r="AD54" s="145"/>
      <c r="AE54" s="145"/>
      <c r="AF54" s="145"/>
      <c r="AG54" s="145" t="s">
        <v>148</v>
      </c>
      <c r="AH54" s="145"/>
      <c r="AI54" s="145"/>
      <c r="AJ54" s="145"/>
      <c r="AK54" s="145"/>
      <c r="AL54" s="145"/>
      <c r="AM54" s="145"/>
      <c r="AN54" s="145"/>
      <c r="AO54" s="145"/>
      <c r="AP54" s="145"/>
      <c r="AQ54" s="145"/>
      <c r="AR54" s="145"/>
      <c r="AS54" s="145"/>
      <c r="AT54" s="145"/>
      <c r="AU54" s="145"/>
      <c r="AV54" s="145"/>
      <c r="AW54" s="145"/>
      <c r="AX54" s="145"/>
      <c r="AY54" s="145"/>
      <c r="AZ54" s="145"/>
      <c r="BA54" s="145"/>
      <c r="BB54" s="145"/>
      <c r="BC54" s="145"/>
      <c r="BD54" s="145"/>
      <c r="BE54" s="145"/>
      <c r="BF54" s="145"/>
      <c r="BG54" s="145"/>
      <c r="BH54" s="145"/>
    </row>
    <row r="55" spans="1:60" ht="22.5" outlineLevel="1" x14ac:dyDescent="0.2">
      <c r="A55" s="173">
        <v>37</v>
      </c>
      <c r="B55" s="174" t="s">
        <v>351</v>
      </c>
      <c r="C55" s="181" t="s">
        <v>352</v>
      </c>
      <c r="D55" s="175" t="s">
        <v>132</v>
      </c>
      <c r="E55" s="176">
        <v>30</v>
      </c>
      <c r="F55" s="177"/>
      <c r="G55" s="178">
        <f t="shared" si="14"/>
        <v>0</v>
      </c>
      <c r="H55" s="157"/>
      <c r="I55" s="156">
        <f t="shared" si="15"/>
        <v>0</v>
      </c>
      <c r="J55" s="157"/>
      <c r="K55" s="156">
        <f t="shared" si="16"/>
        <v>0</v>
      </c>
      <c r="L55" s="156">
        <v>21</v>
      </c>
      <c r="M55" s="156">
        <f t="shared" si="17"/>
        <v>0</v>
      </c>
      <c r="N55" s="155">
        <v>5.0299999999999997E-3</v>
      </c>
      <c r="O55" s="155">
        <f t="shared" si="18"/>
        <v>0.15</v>
      </c>
      <c r="P55" s="155">
        <v>0</v>
      </c>
      <c r="Q55" s="155">
        <f t="shared" si="19"/>
        <v>0</v>
      </c>
      <c r="R55" s="156"/>
      <c r="S55" s="156" t="s">
        <v>133</v>
      </c>
      <c r="T55" s="156" t="s">
        <v>147</v>
      </c>
      <c r="U55" s="156">
        <v>1.0746</v>
      </c>
      <c r="V55" s="156">
        <f t="shared" si="20"/>
        <v>32.24</v>
      </c>
      <c r="W55" s="156"/>
      <c r="X55" s="156" t="s">
        <v>135</v>
      </c>
      <c r="Y55" s="156" t="s">
        <v>136</v>
      </c>
      <c r="Z55" s="145"/>
      <c r="AA55" s="145"/>
      <c r="AB55" s="145"/>
      <c r="AC55" s="145"/>
      <c r="AD55" s="145"/>
      <c r="AE55" s="145"/>
      <c r="AF55" s="145"/>
      <c r="AG55" s="145" t="s">
        <v>148</v>
      </c>
      <c r="AH55" s="145"/>
      <c r="AI55" s="145"/>
      <c r="AJ55" s="145"/>
      <c r="AK55" s="145"/>
      <c r="AL55" s="145"/>
      <c r="AM55" s="145"/>
      <c r="AN55" s="145"/>
      <c r="AO55" s="145"/>
      <c r="AP55" s="145"/>
      <c r="AQ55" s="145"/>
      <c r="AR55" s="145"/>
      <c r="AS55" s="145"/>
      <c r="AT55" s="145"/>
      <c r="AU55" s="145"/>
      <c r="AV55" s="145"/>
      <c r="AW55" s="145"/>
      <c r="AX55" s="145"/>
      <c r="AY55" s="145"/>
      <c r="AZ55" s="145"/>
      <c r="BA55" s="145"/>
      <c r="BB55" s="145"/>
      <c r="BC55" s="145"/>
      <c r="BD55" s="145"/>
      <c r="BE55" s="145"/>
      <c r="BF55" s="145"/>
      <c r="BG55" s="145"/>
      <c r="BH55" s="145"/>
    </row>
    <row r="56" spans="1:60" ht="22.5" outlineLevel="1" x14ac:dyDescent="0.2">
      <c r="A56" s="173">
        <v>38</v>
      </c>
      <c r="B56" s="174" t="s">
        <v>353</v>
      </c>
      <c r="C56" s="181" t="s">
        <v>354</v>
      </c>
      <c r="D56" s="175" t="s">
        <v>132</v>
      </c>
      <c r="E56" s="176">
        <v>30</v>
      </c>
      <c r="F56" s="177"/>
      <c r="G56" s="178">
        <f t="shared" si="14"/>
        <v>0</v>
      </c>
      <c r="H56" s="157"/>
      <c r="I56" s="156">
        <f t="shared" si="15"/>
        <v>0</v>
      </c>
      <c r="J56" s="157"/>
      <c r="K56" s="156">
        <f t="shared" si="16"/>
        <v>0</v>
      </c>
      <c r="L56" s="156">
        <v>21</v>
      </c>
      <c r="M56" s="156">
        <f t="shared" si="17"/>
        <v>0</v>
      </c>
      <c r="N56" s="155">
        <v>0</v>
      </c>
      <c r="O56" s="155">
        <f t="shared" si="18"/>
        <v>0</v>
      </c>
      <c r="P56" s="155">
        <v>0</v>
      </c>
      <c r="Q56" s="155">
        <f t="shared" si="19"/>
        <v>0</v>
      </c>
      <c r="R56" s="156"/>
      <c r="S56" s="156" t="s">
        <v>133</v>
      </c>
      <c r="T56" s="156" t="s">
        <v>147</v>
      </c>
      <c r="U56" s="156">
        <v>0.13</v>
      </c>
      <c r="V56" s="156">
        <f t="shared" si="20"/>
        <v>3.9</v>
      </c>
      <c r="W56" s="156"/>
      <c r="X56" s="156" t="s">
        <v>135</v>
      </c>
      <c r="Y56" s="156" t="s">
        <v>136</v>
      </c>
      <c r="Z56" s="145"/>
      <c r="AA56" s="145"/>
      <c r="AB56" s="145"/>
      <c r="AC56" s="145"/>
      <c r="AD56" s="145"/>
      <c r="AE56" s="145"/>
      <c r="AF56" s="145"/>
      <c r="AG56" s="145" t="s">
        <v>148</v>
      </c>
      <c r="AH56" s="145"/>
      <c r="AI56" s="145"/>
      <c r="AJ56" s="145"/>
      <c r="AK56" s="145"/>
      <c r="AL56" s="145"/>
      <c r="AM56" s="145"/>
      <c r="AN56" s="145"/>
      <c r="AO56" s="145"/>
      <c r="AP56" s="145"/>
      <c r="AQ56" s="145"/>
      <c r="AR56" s="145"/>
      <c r="AS56" s="145"/>
      <c r="AT56" s="145"/>
      <c r="AU56" s="145"/>
      <c r="AV56" s="145"/>
      <c r="AW56" s="145"/>
      <c r="AX56" s="145"/>
      <c r="AY56" s="145"/>
      <c r="AZ56" s="145"/>
      <c r="BA56" s="145"/>
      <c r="BB56" s="145"/>
      <c r="BC56" s="145"/>
      <c r="BD56" s="145"/>
      <c r="BE56" s="145"/>
      <c r="BF56" s="145"/>
      <c r="BG56" s="145"/>
      <c r="BH56" s="145"/>
    </row>
    <row r="57" spans="1:60" ht="22.5" outlineLevel="1" x14ac:dyDescent="0.2">
      <c r="A57" s="167">
        <v>39</v>
      </c>
      <c r="B57" s="168" t="s">
        <v>355</v>
      </c>
      <c r="C57" s="182" t="s">
        <v>356</v>
      </c>
      <c r="D57" s="169" t="s">
        <v>132</v>
      </c>
      <c r="E57" s="170">
        <v>33</v>
      </c>
      <c r="F57" s="171"/>
      <c r="G57" s="172">
        <f t="shared" si="14"/>
        <v>0</v>
      </c>
      <c r="H57" s="157"/>
      <c r="I57" s="156">
        <f t="shared" si="15"/>
        <v>0</v>
      </c>
      <c r="J57" s="157"/>
      <c r="K57" s="156">
        <f t="shared" si="16"/>
        <v>0</v>
      </c>
      <c r="L57" s="156">
        <v>21</v>
      </c>
      <c r="M57" s="156">
        <f t="shared" si="17"/>
        <v>0</v>
      </c>
      <c r="N57" s="155">
        <v>1.12E-2</v>
      </c>
      <c r="O57" s="155">
        <f t="shared" si="18"/>
        <v>0.37</v>
      </c>
      <c r="P57" s="155">
        <v>0</v>
      </c>
      <c r="Q57" s="155">
        <f t="shared" si="19"/>
        <v>0</v>
      </c>
      <c r="R57" s="156" t="s">
        <v>272</v>
      </c>
      <c r="S57" s="156" t="s">
        <v>133</v>
      </c>
      <c r="T57" s="156" t="s">
        <v>134</v>
      </c>
      <c r="U57" s="156">
        <v>0</v>
      </c>
      <c r="V57" s="156">
        <f t="shared" si="20"/>
        <v>0</v>
      </c>
      <c r="W57" s="156"/>
      <c r="X57" s="156" t="s">
        <v>273</v>
      </c>
      <c r="Y57" s="156" t="s">
        <v>136</v>
      </c>
      <c r="Z57" s="145"/>
      <c r="AA57" s="145"/>
      <c r="AB57" s="145"/>
      <c r="AC57" s="145"/>
      <c r="AD57" s="145"/>
      <c r="AE57" s="145"/>
      <c r="AF57" s="145"/>
      <c r="AG57" s="145" t="s">
        <v>274</v>
      </c>
      <c r="AH57" s="145"/>
      <c r="AI57" s="145"/>
      <c r="AJ57" s="145"/>
      <c r="AK57" s="145"/>
      <c r="AL57" s="145"/>
      <c r="AM57" s="145"/>
      <c r="AN57" s="145"/>
      <c r="AO57" s="145"/>
      <c r="AP57" s="145"/>
      <c r="AQ57" s="145"/>
      <c r="AR57" s="145"/>
      <c r="AS57" s="145"/>
      <c r="AT57" s="145"/>
      <c r="AU57" s="145"/>
      <c r="AV57" s="145"/>
      <c r="AW57" s="145"/>
      <c r="AX57" s="145"/>
      <c r="AY57" s="145"/>
      <c r="AZ57" s="145"/>
      <c r="BA57" s="145"/>
      <c r="BB57" s="145"/>
      <c r="BC57" s="145"/>
      <c r="BD57" s="145"/>
      <c r="BE57" s="145"/>
      <c r="BF57" s="145"/>
      <c r="BG57" s="145"/>
      <c r="BH57" s="145"/>
    </row>
    <row r="58" spans="1:60" outlineLevel="1" x14ac:dyDescent="0.2">
      <c r="A58" s="152">
        <v>40</v>
      </c>
      <c r="B58" s="153" t="s">
        <v>357</v>
      </c>
      <c r="C58" s="183" t="s">
        <v>358</v>
      </c>
      <c r="D58" s="154" t="s">
        <v>0</v>
      </c>
      <c r="E58" s="179"/>
      <c r="F58" s="157"/>
      <c r="G58" s="156">
        <f t="shared" si="14"/>
        <v>0</v>
      </c>
      <c r="H58" s="157"/>
      <c r="I58" s="156">
        <f t="shared" si="15"/>
        <v>0</v>
      </c>
      <c r="J58" s="157"/>
      <c r="K58" s="156">
        <f t="shared" si="16"/>
        <v>0</v>
      </c>
      <c r="L58" s="156">
        <v>21</v>
      </c>
      <c r="M58" s="156">
        <f t="shared" si="17"/>
        <v>0</v>
      </c>
      <c r="N58" s="155">
        <v>0</v>
      </c>
      <c r="O58" s="155">
        <f t="shared" si="18"/>
        <v>0</v>
      </c>
      <c r="P58" s="155">
        <v>0</v>
      </c>
      <c r="Q58" s="155">
        <f t="shared" si="19"/>
        <v>0</v>
      </c>
      <c r="R58" s="156"/>
      <c r="S58" s="156" t="s">
        <v>133</v>
      </c>
      <c r="T58" s="156" t="s">
        <v>147</v>
      </c>
      <c r="U58" s="156">
        <v>0</v>
      </c>
      <c r="V58" s="156">
        <f t="shared" si="20"/>
        <v>0</v>
      </c>
      <c r="W58" s="156"/>
      <c r="X58" s="156" t="s">
        <v>194</v>
      </c>
      <c r="Y58" s="156" t="s">
        <v>136</v>
      </c>
      <c r="Z58" s="145"/>
      <c r="AA58" s="145"/>
      <c r="AB58" s="145"/>
      <c r="AC58" s="145"/>
      <c r="AD58" s="145"/>
      <c r="AE58" s="145"/>
      <c r="AF58" s="145"/>
      <c r="AG58" s="145" t="s">
        <v>195</v>
      </c>
      <c r="AH58" s="145"/>
      <c r="AI58" s="145"/>
      <c r="AJ58" s="145"/>
      <c r="AK58" s="145"/>
      <c r="AL58" s="145"/>
      <c r="AM58" s="145"/>
      <c r="AN58" s="145"/>
      <c r="AO58" s="145"/>
      <c r="AP58" s="145"/>
      <c r="AQ58" s="145"/>
      <c r="AR58" s="145"/>
      <c r="AS58" s="145"/>
      <c r="AT58" s="145"/>
      <c r="AU58" s="145"/>
      <c r="AV58" s="145"/>
      <c r="AW58" s="145"/>
      <c r="AX58" s="145"/>
      <c r="AY58" s="145"/>
      <c r="AZ58" s="145"/>
      <c r="BA58" s="145"/>
      <c r="BB58" s="145"/>
      <c r="BC58" s="145"/>
      <c r="BD58" s="145"/>
      <c r="BE58" s="145"/>
      <c r="BF58" s="145"/>
      <c r="BG58" s="145"/>
      <c r="BH58" s="145"/>
    </row>
    <row r="59" spans="1:60" x14ac:dyDescent="0.2">
      <c r="A59" s="160" t="s">
        <v>128</v>
      </c>
      <c r="B59" s="161" t="s">
        <v>95</v>
      </c>
      <c r="C59" s="180" t="s">
        <v>96</v>
      </c>
      <c r="D59" s="162"/>
      <c r="E59" s="163"/>
      <c r="F59" s="164"/>
      <c r="G59" s="165">
        <f>SUMIF(AG60:AG62,"&lt;&gt;NOR",G60:G62)</f>
        <v>0</v>
      </c>
      <c r="H59" s="159"/>
      <c r="I59" s="159">
        <f>SUM(I60:I62)</f>
        <v>0</v>
      </c>
      <c r="J59" s="159"/>
      <c r="K59" s="159">
        <f>SUM(K60:K62)</f>
        <v>0</v>
      </c>
      <c r="L59" s="159"/>
      <c r="M59" s="159">
        <f>SUM(M60:M62)</f>
        <v>0</v>
      </c>
      <c r="N59" s="158"/>
      <c r="O59" s="158">
        <f>SUM(O60:O62)</f>
        <v>0.18</v>
      </c>
      <c r="P59" s="158"/>
      <c r="Q59" s="158">
        <f>SUM(Q60:Q62)</f>
        <v>0</v>
      </c>
      <c r="R59" s="159"/>
      <c r="S59" s="159"/>
      <c r="T59" s="159"/>
      <c r="U59" s="159"/>
      <c r="V59" s="159">
        <f>SUM(V60:V62)</f>
        <v>42.5</v>
      </c>
      <c r="W59" s="159"/>
      <c r="X59" s="159"/>
      <c r="Y59" s="159"/>
      <c r="AG59" t="s">
        <v>129</v>
      </c>
    </row>
    <row r="60" spans="1:60" outlineLevel="1" x14ac:dyDescent="0.2">
      <c r="A60" s="173">
        <v>41</v>
      </c>
      <c r="B60" s="174" t="s">
        <v>359</v>
      </c>
      <c r="C60" s="181" t="s">
        <v>360</v>
      </c>
      <c r="D60" s="175" t="s">
        <v>132</v>
      </c>
      <c r="E60" s="176">
        <v>282.56</v>
      </c>
      <c r="F60" s="177"/>
      <c r="G60" s="178">
        <f>ROUND(E60*F60,2)</f>
        <v>0</v>
      </c>
      <c r="H60" s="157"/>
      <c r="I60" s="156">
        <f>ROUND(E60*H60,2)</f>
        <v>0</v>
      </c>
      <c r="J60" s="157"/>
      <c r="K60" s="156">
        <f>ROUND(E60*J60,2)</f>
        <v>0</v>
      </c>
      <c r="L60" s="156">
        <v>21</v>
      </c>
      <c r="M60" s="156">
        <f>G60*(1+L60/100)</f>
        <v>0</v>
      </c>
      <c r="N60" s="155">
        <v>1.7000000000000001E-4</v>
      </c>
      <c r="O60" s="155">
        <f>ROUND(E60*N60,2)</f>
        <v>0.05</v>
      </c>
      <c r="P60" s="155">
        <v>0</v>
      </c>
      <c r="Q60" s="155">
        <f>ROUND(E60*P60,2)</f>
        <v>0</v>
      </c>
      <c r="R60" s="156"/>
      <c r="S60" s="156" t="s">
        <v>133</v>
      </c>
      <c r="T60" s="156" t="s">
        <v>147</v>
      </c>
      <c r="U60" s="156">
        <v>3.2480000000000002E-2</v>
      </c>
      <c r="V60" s="156">
        <f>ROUND(E60*U60,2)</f>
        <v>9.18</v>
      </c>
      <c r="W60" s="156"/>
      <c r="X60" s="156" t="s">
        <v>135</v>
      </c>
      <c r="Y60" s="156" t="s">
        <v>136</v>
      </c>
      <c r="Z60" s="145"/>
      <c r="AA60" s="145"/>
      <c r="AB60" s="145"/>
      <c r="AC60" s="145"/>
      <c r="AD60" s="145"/>
      <c r="AE60" s="145"/>
      <c r="AF60" s="145"/>
      <c r="AG60" s="145" t="s">
        <v>148</v>
      </c>
      <c r="AH60" s="145"/>
      <c r="AI60" s="145"/>
      <c r="AJ60" s="145"/>
      <c r="AK60" s="145"/>
      <c r="AL60" s="145"/>
      <c r="AM60" s="145"/>
      <c r="AN60" s="145"/>
      <c r="AO60" s="145"/>
      <c r="AP60" s="145"/>
      <c r="AQ60" s="145"/>
      <c r="AR60" s="145"/>
      <c r="AS60" s="145"/>
      <c r="AT60" s="145"/>
      <c r="AU60" s="145"/>
      <c r="AV60" s="145"/>
      <c r="AW60" s="145"/>
      <c r="AX60" s="145"/>
      <c r="AY60" s="145"/>
      <c r="AZ60" s="145"/>
      <c r="BA60" s="145"/>
      <c r="BB60" s="145"/>
      <c r="BC60" s="145"/>
      <c r="BD60" s="145"/>
      <c r="BE60" s="145"/>
      <c r="BF60" s="145"/>
      <c r="BG60" s="145"/>
      <c r="BH60" s="145"/>
    </row>
    <row r="61" spans="1:60" outlineLevel="1" x14ac:dyDescent="0.2">
      <c r="A61" s="173">
        <v>42</v>
      </c>
      <c r="B61" s="174" t="s">
        <v>361</v>
      </c>
      <c r="C61" s="181" t="s">
        <v>362</v>
      </c>
      <c r="D61" s="175" t="s">
        <v>132</v>
      </c>
      <c r="E61" s="176">
        <v>282.56</v>
      </c>
      <c r="F61" s="177"/>
      <c r="G61" s="178">
        <f>ROUND(E61*F61,2)</f>
        <v>0</v>
      </c>
      <c r="H61" s="157"/>
      <c r="I61" s="156">
        <f>ROUND(E61*H61,2)</f>
        <v>0</v>
      </c>
      <c r="J61" s="157"/>
      <c r="K61" s="156">
        <f>ROUND(E61*J61,2)</f>
        <v>0</v>
      </c>
      <c r="L61" s="156">
        <v>21</v>
      </c>
      <c r="M61" s="156">
        <f>G61*(1+L61/100)</f>
        <v>0</v>
      </c>
      <c r="N61" s="155">
        <v>4.6000000000000001E-4</v>
      </c>
      <c r="O61" s="155">
        <f>ROUND(E61*N61,2)</f>
        <v>0.13</v>
      </c>
      <c r="P61" s="155">
        <v>0</v>
      </c>
      <c r="Q61" s="155">
        <f>ROUND(E61*P61,2)</f>
        <v>0</v>
      </c>
      <c r="R61" s="156"/>
      <c r="S61" s="156" t="s">
        <v>133</v>
      </c>
      <c r="T61" s="156" t="s">
        <v>147</v>
      </c>
      <c r="U61" s="156">
        <v>0.10191</v>
      </c>
      <c r="V61" s="156">
        <f>ROUND(E61*U61,2)</f>
        <v>28.8</v>
      </c>
      <c r="W61" s="156"/>
      <c r="X61" s="156" t="s">
        <v>135</v>
      </c>
      <c r="Y61" s="156" t="s">
        <v>136</v>
      </c>
      <c r="Z61" s="145"/>
      <c r="AA61" s="145"/>
      <c r="AB61" s="145"/>
      <c r="AC61" s="145"/>
      <c r="AD61" s="145"/>
      <c r="AE61" s="145"/>
      <c r="AF61" s="145"/>
      <c r="AG61" s="145" t="s">
        <v>148</v>
      </c>
      <c r="AH61" s="145"/>
      <c r="AI61" s="145"/>
      <c r="AJ61" s="145"/>
      <c r="AK61" s="145"/>
      <c r="AL61" s="145"/>
      <c r="AM61" s="145"/>
      <c r="AN61" s="145"/>
      <c r="AO61" s="145"/>
      <c r="AP61" s="145"/>
      <c r="AQ61" s="145"/>
      <c r="AR61" s="145"/>
      <c r="AS61" s="145"/>
      <c r="AT61" s="145"/>
      <c r="AU61" s="145"/>
      <c r="AV61" s="145"/>
      <c r="AW61" s="145"/>
      <c r="AX61" s="145"/>
      <c r="AY61" s="145"/>
      <c r="AZ61" s="145"/>
      <c r="BA61" s="145"/>
      <c r="BB61" s="145"/>
      <c r="BC61" s="145"/>
      <c r="BD61" s="145"/>
      <c r="BE61" s="145"/>
      <c r="BF61" s="145"/>
      <c r="BG61" s="145"/>
      <c r="BH61" s="145"/>
    </row>
    <row r="62" spans="1:60" outlineLevel="1" x14ac:dyDescent="0.2">
      <c r="A62" s="173">
        <v>43</v>
      </c>
      <c r="B62" s="174" t="s">
        <v>363</v>
      </c>
      <c r="C62" s="181" t="s">
        <v>364</v>
      </c>
      <c r="D62" s="175" t="s">
        <v>132</v>
      </c>
      <c r="E62" s="176">
        <v>282.56</v>
      </c>
      <c r="F62" s="177"/>
      <c r="G62" s="178">
        <f>ROUND(E62*F62,2)</f>
        <v>0</v>
      </c>
      <c r="H62" s="157"/>
      <c r="I62" s="156">
        <f>ROUND(E62*H62,2)</f>
        <v>0</v>
      </c>
      <c r="J62" s="157"/>
      <c r="K62" s="156">
        <f>ROUND(E62*J62,2)</f>
        <v>0</v>
      </c>
      <c r="L62" s="156">
        <v>21</v>
      </c>
      <c r="M62" s="156">
        <f>G62*(1+L62/100)</f>
        <v>0</v>
      </c>
      <c r="N62" s="155">
        <v>0</v>
      </c>
      <c r="O62" s="155">
        <f>ROUND(E62*N62,2)</f>
        <v>0</v>
      </c>
      <c r="P62" s="155">
        <v>0</v>
      </c>
      <c r="Q62" s="155">
        <f>ROUND(E62*P62,2)</f>
        <v>0</v>
      </c>
      <c r="R62" s="156"/>
      <c r="S62" s="156" t="s">
        <v>141</v>
      </c>
      <c r="T62" s="156" t="s">
        <v>134</v>
      </c>
      <c r="U62" s="156">
        <v>1.6E-2</v>
      </c>
      <c r="V62" s="156">
        <f>ROUND(E62*U62,2)</f>
        <v>4.5199999999999996</v>
      </c>
      <c r="W62" s="156"/>
      <c r="X62" s="156" t="s">
        <v>135</v>
      </c>
      <c r="Y62" s="156" t="s">
        <v>136</v>
      </c>
      <c r="Z62" s="145"/>
      <c r="AA62" s="145"/>
      <c r="AB62" s="145"/>
      <c r="AC62" s="145"/>
      <c r="AD62" s="145"/>
      <c r="AE62" s="145"/>
      <c r="AF62" s="145"/>
      <c r="AG62" s="145" t="s">
        <v>148</v>
      </c>
      <c r="AH62" s="145"/>
      <c r="AI62" s="145"/>
      <c r="AJ62" s="145"/>
      <c r="AK62" s="145"/>
      <c r="AL62" s="145"/>
      <c r="AM62" s="145"/>
      <c r="AN62" s="145"/>
      <c r="AO62" s="145"/>
      <c r="AP62" s="145"/>
      <c r="AQ62" s="145"/>
      <c r="AR62" s="145"/>
      <c r="AS62" s="145"/>
      <c r="AT62" s="145"/>
      <c r="AU62" s="145"/>
      <c r="AV62" s="145"/>
      <c r="AW62" s="145"/>
      <c r="AX62" s="145"/>
      <c r="AY62" s="145"/>
      <c r="AZ62" s="145"/>
      <c r="BA62" s="145"/>
      <c r="BB62" s="145"/>
      <c r="BC62" s="145"/>
      <c r="BD62" s="145"/>
      <c r="BE62" s="145"/>
      <c r="BF62" s="145"/>
      <c r="BG62" s="145"/>
      <c r="BH62" s="145"/>
    </row>
    <row r="63" spans="1:60" x14ac:dyDescent="0.2">
      <c r="A63" s="160" t="s">
        <v>128</v>
      </c>
      <c r="B63" s="161" t="s">
        <v>97</v>
      </c>
      <c r="C63" s="180" t="s">
        <v>98</v>
      </c>
      <c r="D63" s="162"/>
      <c r="E63" s="163"/>
      <c r="F63" s="164"/>
      <c r="G63" s="165">
        <f>SUMIF(AG64:AG72,"&lt;&gt;NOR",G64:G72)</f>
        <v>0</v>
      </c>
      <c r="H63" s="159"/>
      <c r="I63" s="159">
        <f>SUM(I64:I72)</f>
        <v>0</v>
      </c>
      <c r="J63" s="159"/>
      <c r="K63" s="159">
        <f>SUM(K64:K72)</f>
        <v>0</v>
      </c>
      <c r="L63" s="159"/>
      <c r="M63" s="159">
        <f>SUM(M64:M72)</f>
        <v>0</v>
      </c>
      <c r="N63" s="158"/>
      <c r="O63" s="158">
        <f>SUM(O64:O72)</f>
        <v>0</v>
      </c>
      <c r="P63" s="158"/>
      <c r="Q63" s="158">
        <f>SUM(Q64:Q72)</f>
        <v>0</v>
      </c>
      <c r="R63" s="159"/>
      <c r="S63" s="159"/>
      <c r="T63" s="159"/>
      <c r="U63" s="159"/>
      <c r="V63" s="159">
        <f>SUM(V64:V72)</f>
        <v>37.03</v>
      </c>
      <c r="W63" s="159"/>
      <c r="X63" s="159"/>
      <c r="Y63" s="159"/>
      <c r="AG63" t="s">
        <v>129</v>
      </c>
    </row>
    <row r="64" spans="1:60" ht="22.5" outlineLevel="1" x14ac:dyDescent="0.2">
      <c r="A64" s="173">
        <v>44</v>
      </c>
      <c r="B64" s="174" t="s">
        <v>365</v>
      </c>
      <c r="C64" s="181" t="s">
        <v>366</v>
      </c>
      <c r="D64" s="175" t="s">
        <v>367</v>
      </c>
      <c r="E64" s="176">
        <v>37.659999999999997</v>
      </c>
      <c r="F64" s="177"/>
      <c r="G64" s="178">
        <f t="shared" ref="G64:G72" si="21">ROUND(E64*F64,2)</f>
        <v>0</v>
      </c>
      <c r="H64" s="157"/>
      <c r="I64" s="156">
        <f t="shared" ref="I64:I72" si="22">ROUND(E64*H64,2)</f>
        <v>0</v>
      </c>
      <c r="J64" s="157"/>
      <c r="K64" s="156">
        <f t="shared" ref="K64:K72" si="23">ROUND(E64*J64,2)</f>
        <v>0</v>
      </c>
      <c r="L64" s="156">
        <v>21</v>
      </c>
      <c r="M64" s="156">
        <f t="shared" ref="M64:M72" si="24">G64*(1+L64/100)</f>
        <v>0</v>
      </c>
      <c r="N64" s="155">
        <v>0</v>
      </c>
      <c r="O64" s="155">
        <f t="shared" ref="O64:O72" si="25">ROUND(E64*N64,2)</f>
        <v>0</v>
      </c>
      <c r="P64" s="155">
        <v>0</v>
      </c>
      <c r="Q64" s="155">
        <f t="shared" ref="Q64:Q72" si="26">ROUND(E64*P64,2)</f>
        <v>0</v>
      </c>
      <c r="R64" s="156"/>
      <c r="S64" s="156" t="s">
        <v>133</v>
      </c>
      <c r="T64" s="156" t="s">
        <v>147</v>
      </c>
      <c r="U64" s="156">
        <v>0.59099999999999997</v>
      </c>
      <c r="V64" s="156">
        <f t="shared" ref="V64:V72" si="27">ROUND(E64*U64,2)</f>
        <v>22.26</v>
      </c>
      <c r="W64" s="156"/>
      <c r="X64" s="156" t="s">
        <v>135</v>
      </c>
      <c r="Y64" s="156" t="s">
        <v>136</v>
      </c>
      <c r="Z64" s="145"/>
      <c r="AA64" s="145"/>
      <c r="AB64" s="145"/>
      <c r="AC64" s="145"/>
      <c r="AD64" s="145"/>
      <c r="AE64" s="145"/>
      <c r="AF64" s="145"/>
      <c r="AG64" s="145" t="s">
        <v>148</v>
      </c>
      <c r="AH64" s="145"/>
      <c r="AI64" s="145"/>
      <c r="AJ64" s="145"/>
      <c r="AK64" s="145"/>
      <c r="AL64" s="145"/>
      <c r="AM64" s="145"/>
      <c r="AN64" s="145"/>
      <c r="AO64" s="145"/>
      <c r="AP64" s="145"/>
      <c r="AQ64" s="145"/>
      <c r="AR64" s="145"/>
      <c r="AS64" s="145"/>
      <c r="AT64" s="145"/>
      <c r="AU64" s="145"/>
      <c r="AV64" s="145"/>
      <c r="AW64" s="145"/>
      <c r="AX64" s="145"/>
      <c r="AY64" s="145"/>
      <c r="AZ64" s="145"/>
      <c r="BA64" s="145"/>
      <c r="BB64" s="145"/>
      <c r="BC64" s="145"/>
      <c r="BD64" s="145"/>
      <c r="BE64" s="145"/>
      <c r="BF64" s="145"/>
      <c r="BG64" s="145"/>
      <c r="BH64" s="145"/>
    </row>
    <row r="65" spans="1:60" outlineLevel="1" x14ac:dyDescent="0.2">
      <c r="A65" s="173">
        <v>45</v>
      </c>
      <c r="B65" s="174" t="s">
        <v>368</v>
      </c>
      <c r="C65" s="181" t="s">
        <v>369</v>
      </c>
      <c r="D65" s="175" t="s">
        <v>191</v>
      </c>
      <c r="E65" s="176">
        <v>18.829999999999998</v>
      </c>
      <c r="F65" s="177"/>
      <c r="G65" s="178">
        <f t="shared" si="21"/>
        <v>0</v>
      </c>
      <c r="H65" s="157"/>
      <c r="I65" s="156">
        <f t="shared" si="22"/>
        <v>0</v>
      </c>
      <c r="J65" s="157"/>
      <c r="K65" s="156">
        <f t="shared" si="23"/>
        <v>0</v>
      </c>
      <c r="L65" s="156">
        <v>21</v>
      </c>
      <c r="M65" s="156">
        <f t="shared" si="24"/>
        <v>0</v>
      </c>
      <c r="N65" s="155">
        <v>0</v>
      </c>
      <c r="O65" s="155">
        <f t="shared" si="25"/>
        <v>0</v>
      </c>
      <c r="P65" s="155">
        <v>0</v>
      </c>
      <c r="Q65" s="155">
        <f t="shared" si="26"/>
        <v>0</v>
      </c>
      <c r="R65" s="156"/>
      <c r="S65" s="156" t="s">
        <v>133</v>
      </c>
      <c r="T65" s="156" t="s">
        <v>134</v>
      </c>
      <c r="U65" s="156">
        <v>9.9000000000000005E-2</v>
      </c>
      <c r="V65" s="156">
        <f t="shared" si="27"/>
        <v>1.86</v>
      </c>
      <c r="W65" s="156"/>
      <c r="X65" s="156" t="s">
        <v>135</v>
      </c>
      <c r="Y65" s="156" t="s">
        <v>136</v>
      </c>
      <c r="Z65" s="145"/>
      <c r="AA65" s="145"/>
      <c r="AB65" s="145"/>
      <c r="AC65" s="145"/>
      <c r="AD65" s="145"/>
      <c r="AE65" s="145"/>
      <c r="AF65" s="145"/>
      <c r="AG65" s="145" t="s">
        <v>148</v>
      </c>
      <c r="AH65" s="145"/>
      <c r="AI65" s="145"/>
      <c r="AJ65" s="145"/>
      <c r="AK65" s="145"/>
      <c r="AL65" s="145"/>
      <c r="AM65" s="145"/>
      <c r="AN65" s="145"/>
      <c r="AO65" s="145"/>
      <c r="AP65" s="145"/>
      <c r="AQ65" s="145"/>
      <c r="AR65" s="145"/>
      <c r="AS65" s="145"/>
      <c r="AT65" s="145"/>
      <c r="AU65" s="145"/>
      <c r="AV65" s="145"/>
      <c r="AW65" s="145"/>
      <c r="AX65" s="145"/>
      <c r="AY65" s="145"/>
      <c r="AZ65" s="145"/>
      <c r="BA65" s="145"/>
      <c r="BB65" s="145"/>
      <c r="BC65" s="145"/>
      <c r="BD65" s="145"/>
      <c r="BE65" s="145"/>
      <c r="BF65" s="145"/>
      <c r="BG65" s="145"/>
      <c r="BH65" s="145"/>
    </row>
    <row r="66" spans="1:60" outlineLevel="1" x14ac:dyDescent="0.2">
      <c r="A66" s="173">
        <v>46</v>
      </c>
      <c r="B66" s="174" t="s">
        <v>218</v>
      </c>
      <c r="C66" s="181" t="s">
        <v>219</v>
      </c>
      <c r="D66" s="175" t="s">
        <v>191</v>
      </c>
      <c r="E66" s="176">
        <v>225.96</v>
      </c>
      <c r="F66" s="177"/>
      <c r="G66" s="178">
        <f t="shared" si="21"/>
        <v>0</v>
      </c>
      <c r="H66" s="157"/>
      <c r="I66" s="156">
        <f t="shared" si="22"/>
        <v>0</v>
      </c>
      <c r="J66" s="157"/>
      <c r="K66" s="156">
        <f t="shared" si="23"/>
        <v>0</v>
      </c>
      <c r="L66" s="156">
        <v>21</v>
      </c>
      <c r="M66" s="156">
        <f t="shared" si="24"/>
        <v>0</v>
      </c>
      <c r="N66" s="155">
        <v>0</v>
      </c>
      <c r="O66" s="155">
        <f t="shared" si="25"/>
        <v>0</v>
      </c>
      <c r="P66" s="155">
        <v>0</v>
      </c>
      <c r="Q66" s="155">
        <f t="shared" si="26"/>
        <v>0</v>
      </c>
      <c r="R66" s="156"/>
      <c r="S66" s="156" t="s">
        <v>133</v>
      </c>
      <c r="T66" s="156" t="s">
        <v>147</v>
      </c>
      <c r="U66" s="156">
        <v>0</v>
      </c>
      <c r="V66" s="156">
        <f t="shared" si="27"/>
        <v>0</v>
      </c>
      <c r="W66" s="156"/>
      <c r="X66" s="156" t="s">
        <v>135</v>
      </c>
      <c r="Y66" s="156" t="s">
        <v>136</v>
      </c>
      <c r="Z66" s="145"/>
      <c r="AA66" s="145"/>
      <c r="AB66" s="145"/>
      <c r="AC66" s="145"/>
      <c r="AD66" s="145"/>
      <c r="AE66" s="145"/>
      <c r="AF66" s="145"/>
      <c r="AG66" s="145" t="s">
        <v>148</v>
      </c>
      <c r="AH66" s="145"/>
      <c r="AI66" s="145"/>
      <c r="AJ66" s="145"/>
      <c r="AK66" s="145"/>
      <c r="AL66" s="145"/>
      <c r="AM66" s="145"/>
      <c r="AN66" s="145"/>
      <c r="AO66" s="145"/>
      <c r="AP66" s="145"/>
      <c r="AQ66" s="145"/>
      <c r="AR66" s="145"/>
      <c r="AS66" s="145"/>
      <c r="AT66" s="145"/>
      <c r="AU66" s="145"/>
      <c r="AV66" s="145"/>
      <c r="AW66" s="145"/>
      <c r="AX66" s="145"/>
      <c r="AY66" s="145"/>
      <c r="AZ66" s="145"/>
      <c r="BA66" s="145"/>
      <c r="BB66" s="145"/>
      <c r="BC66" s="145"/>
      <c r="BD66" s="145"/>
      <c r="BE66" s="145"/>
      <c r="BF66" s="145"/>
      <c r="BG66" s="145"/>
      <c r="BH66" s="145"/>
    </row>
    <row r="67" spans="1:60" outlineLevel="1" x14ac:dyDescent="0.2">
      <c r="A67" s="173">
        <v>47</v>
      </c>
      <c r="B67" s="174" t="s">
        <v>370</v>
      </c>
      <c r="C67" s="181" t="s">
        <v>371</v>
      </c>
      <c r="D67" s="175" t="s">
        <v>191</v>
      </c>
      <c r="E67" s="176">
        <v>18.829999999999998</v>
      </c>
      <c r="F67" s="177"/>
      <c r="G67" s="178">
        <f t="shared" si="21"/>
        <v>0</v>
      </c>
      <c r="H67" s="157"/>
      <c r="I67" s="156">
        <f t="shared" si="22"/>
        <v>0</v>
      </c>
      <c r="J67" s="157"/>
      <c r="K67" s="156">
        <f t="shared" si="23"/>
        <v>0</v>
      </c>
      <c r="L67" s="156">
        <v>21</v>
      </c>
      <c r="M67" s="156">
        <f t="shared" si="24"/>
        <v>0</v>
      </c>
      <c r="N67" s="155">
        <v>0</v>
      </c>
      <c r="O67" s="155">
        <f t="shared" si="25"/>
        <v>0</v>
      </c>
      <c r="P67" s="155">
        <v>0</v>
      </c>
      <c r="Q67" s="155">
        <f t="shared" si="26"/>
        <v>0</v>
      </c>
      <c r="R67" s="156"/>
      <c r="S67" s="156" t="s">
        <v>133</v>
      </c>
      <c r="T67" s="156" t="s">
        <v>147</v>
      </c>
      <c r="U67" s="156">
        <v>4.2000000000000003E-2</v>
      </c>
      <c r="V67" s="156">
        <f t="shared" si="27"/>
        <v>0.79</v>
      </c>
      <c r="W67" s="156"/>
      <c r="X67" s="156" t="s">
        <v>135</v>
      </c>
      <c r="Y67" s="156" t="s">
        <v>136</v>
      </c>
      <c r="Z67" s="145"/>
      <c r="AA67" s="145"/>
      <c r="AB67" s="145"/>
      <c r="AC67" s="145"/>
      <c r="AD67" s="145"/>
      <c r="AE67" s="145"/>
      <c r="AF67" s="145"/>
      <c r="AG67" s="145" t="s">
        <v>148</v>
      </c>
      <c r="AH67" s="145"/>
      <c r="AI67" s="145"/>
      <c r="AJ67" s="145"/>
      <c r="AK67" s="145"/>
      <c r="AL67" s="145"/>
      <c r="AM67" s="145"/>
      <c r="AN67" s="145"/>
      <c r="AO67" s="145"/>
      <c r="AP67" s="145"/>
      <c r="AQ67" s="145"/>
      <c r="AR67" s="145"/>
      <c r="AS67" s="145"/>
      <c r="AT67" s="145"/>
      <c r="AU67" s="145"/>
      <c r="AV67" s="145"/>
      <c r="AW67" s="145"/>
      <c r="AX67" s="145"/>
      <c r="AY67" s="145"/>
      <c r="AZ67" s="145"/>
      <c r="BA67" s="145"/>
      <c r="BB67" s="145"/>
      <c r="BC67" s="145"/>
      <c r="BD67" s="145"/>
      <c r="BE67" s="145"/>
      <c r="BF67" s="145"/>
      <c r="BG67" s="145"/>
      <c r="BH67" s="145"/>
    </row>
    <row r="68" spans="1:60" outlineLevel="1" x14ac:dyDescent="0.2">
      <c r="A68" s="173">
        <v>48</v>
      </c>
      <c r="B68" s="174" t="s">
        <v>372</v>
      </c>
      <c r="C68" s="181" t="s">
        <v>373</v>
      </c>
      <c r="D68" s="175" t="s">
        <v>191</v>
      </c>
      <c r="E68" s="176">
        <v>15.8857</v>
      </c>
      <c r="F68" s="177"/>
      <c r="G68" s="178">
        <f t="shared" si="21"/>
        <v>0</v>
      </c>
      <c r="H68" s="157"/>
      <c r="I68" s="156">
        <f t="shared" si="22"/>
        <v>0</v>
      </c>
      <c r="J68" s="157"/>
      <c r="K68" s="156">
        <f t="shared" si="23"/>
        <v>0</v>
      </c>
      <c r="L68" s="156">
        <v>21</v>
      </c>
      <c r="M68" s="156">
        <f t="shared" si="24"/>
        <v>0</v>
      </c>
      <c r="N68" s="155">
        <v>0</v>
      </c>
      <c r="O68" s="155">
        <f t="shared" si="25"/>
        <v>0</v>
      </c>
      <c r="P68" s="155">
        <v>0</v>
      </c>
      <c r="Q68" s="155">
        <f t="shared" si="26"/>
        <v>0</v>
      </c>
      <c r="R68" s="156"/>
      <c r="S68" s="156" t="s">
        <v>217</v>
      </c>
      <c r="T68" s="156" t="s">
        <v>134</v>
      </c>
      <c r="U68" s="156">
        <v>0</v>
      </c>
      <c r="V68" s="156">
        <f t="shared" si="27"/>
        <v>0</v>
      </c>
      <c r="W68" s="156"/>
      <c r="X68" s="156" t="s">
        <v>135</v>
      </c>
      <c r="Y68" s="156" t="s">
        <v>136</v>
      </c>
      <c r="Z68" s="145"/>
      <c r="AA68" s="145"/>
      <c r="AB68" s="145"/>
      <c r="AC68" s="145"/>
      <c r="AD68" s="145"/>
      <c r="AE68" s="145"/>
      <c r="AF68" s="145"/>
      <c r="AG68" s="145" t="s">
        <v>148</v>
      </c>
      <c r="AH68" s="145"/>
      <c r="AI68" s="145"/>
      <c r="AJ68" s="145"/>
      <c r="AK68" s="145"/>
      <c r="AL68" s="145"/>
      <c r="AM68" s="145"/>
      <c r="AN68" s="145"/>
      <c r="AO68" s="145"/>
      <c r="AP68" s="145"/>
      <c r="AQ68" s="145"/>
      <c r="AR68" s="145"/>
      <c r="AS68" s="145"/>
      <c r="AT68" s="145"/>
      <c r="AU68" s="145"/>
      <c r="AV68" s="145"/>
      <c r="AW68" s="145"/>
      <c r="AX68" s="145"/>
      <c r="AY68" s="145"/>
      <c r="AZ68" s="145"/>
      <c r="BA68" s="145"/>
      <c r="BB68" s="145"/>
      <c r="BC68" s="145"/>
      <c r="BD68" s="145"/>
      <c r="BE68" s="145"/>
      <c r="BF68" s="145"/>
      <c r="BG68" s="145"/>
      <c r="BH68" s="145"/>
    </row>
    <row r="69" spans="1:60" ht="22.5" outlineLevel="1" x14ac:dyDescent="0.2">
      <c r="A69" s="173">
        <v>49</v>
      </c>
      <c r="B69" s="174" t="s">
        <v>374</v>
      </c>
      <c r="C69" s="181" t="s">
        <v>375</v>
      </c>
      <c r="D69" s="175" t="s">
        <v>191</v>
      </c>
      <c r="E69" s="176">
        <v>0.36599999999999999</v>
      </c>
      <c r="F69" s="177"/>
      <c r="G69" s="178">
        <f t="shared" si="21"/>
        <v>0</v>
      </c>
      <c r="H69" s="157"/>
      <c r="I69" s="156">
        <f t="shared" si="22"/>
        <v>0</v>
      </c>
      <c r="J69" s="157"/>
      <c r="K69" s="156">
        <f t="shared" si="23"/>
        <v>0</v>
      </c>
      <c r="L69" s="156">
        <v>21</v>
      </c>
      <c r="M69" s="156">
        <f t="shared" si="24"/>
        <v>0</v>
      </c>
      <c r="N69" s="155">
        <v>0</v>
      </c>
      <c r="O69" s="155">
        <f t="shared" si="25"/>
        <v>0</v>
      </c>
      <c r="P69" s="155">
        <v>0</v>
      </c>
      <c r="Q69" s="155">
        <f t="shared" si="26"/>
        <v>0</v>
      </c>
      <c r="R69" s="156"/>
      <c r="S69" s="156" t="s">
        <v>133</v>
      </c>
      <c r="T69" s="156" t="s">
        <v>134</v>
      </c>
      <c r="U69" s="156">
        <v>0</v>
      </c>
      <c r="V69" s="156">
        <f t="shared" si="27"/>
        <v>0</v>
      </c>
      <c r="W69" s="156"/>
      <c r="X69" s="156" t="s">
        <v>135</v>
      </c>
      <c r="Y69" s="156" t="s">
        <v>136</v>
      </c>
      <c r="Z69" s="145"/>
      <c r="AA69" s="145"/>
      <c r="AB69" s="145"/>
      <c r="AC69" s="145"/>
      <c r="AD69" s="145"/>
      <c r="AE69" s="145"/>
      <c r="AF69" s="145"/>
      <c r="AG69" s="145" t="s">
        <v>148</v>
      </c>
      <c r="AH69" s="145"/>
      <c r="AI69" s="145"/>
      <c r="AJ69" s="145"/>
      <c r="AK69" s="145"/>
      <c r="AL69" s="145"/>
      <c r="AM69" s="145"/>
      <c r="AN69" s="145"/>
      <c r="AO69" s="145"/>
      <c r="AP69" s="145"/>
      <c r="AQ69" s="145"/>
      <c r="AR69" s="145"/>
      <c r="AS69" s="145"/>
      <c r="AT69" s="145"/>
      <c r="AU69" s="145"/>
      <c r="AV69" s="145"/>
      <c r="AW69" s="145"/>
      <c r="AX69" s="145"/>
      <c r="AY69" s="145"/>
      <c r="AZ69" s="145"/>
      <c r="BA69" s="145"/>
      <c r="BB69" s="145"/>
      <c r="BC69" s="145"/>
      <c r="BD69" s="145"/>
      <c r="BE69" s="145"/>
      <c r="BF69" s="145"/>
      <c r="BG69" s="145"/>
      <c r="BH69" s="145"/>
    </row>
    <row r="70" spans="1:60" outlineLevel="1" x14ac:dyDescent="0.2">
      <c r="A70" s="173">
        <v>50</v>
      </c>
      <c r="B70" s="174" t="s">
        <v>376</v>
      </c>
      <c r="C70" s="181" t="s">
        <v>377</v>
      </c>
      <c r="D70" s="175" t="s">
        <v>191</v>
      </c>
      <c r="E70" s="176">
        <v>18.829999999999998</v>
      </c>
      <c r="F70" s="177"/>
      <c r="G70" s="178">
        <f t="shared" si="21"/>
        <v>0</v>
      </c>
      <c r="H70" s="157"/>
      <c r="I70" s="156">
        <f t="shared" si="22"/>
        <v>0</v>
      </c>
      <c r="J70" s="157"/>
      <c r="K70" s="156">
        <f t="shared" si="23"/>
        <v>0</v>
      </c>
      <c r="L70" s="156">
        <v>21</v>
      </c>
      <c r="M70" s="156">
        <f t="shared" si="24"/>
        <v>0</v>
      </c>
      <c r="N70" s="155">
        <v>0</v>
      </c>
      <c r="O70" s="155">
        <f t="shared" si="25"/>
        <v>0</v>
      </c>
      <c r="P70" s="155">
        <v>0</v>
      </c>
      <c r="Q70" s="155">
        <f t="shared" si="26"/>
        <v>0</v>
      </c>
      <c r="R70" s="156"/>
      <c r="S70" s="156" t="s">
        <v>141</v>
      </c>
      <c r="T70" s="156" t="s">
        <v>134</v>
      </c>
      <c r="U70" s="156">
        <v>9.9000000000000005E-2</v>
      </c>
      <c r="V70" s="156">
        <f t="shared" si="27"/>
        <v>1.86</v>
      </c>
      <c r="W70" s="156"/>
      <c r="X70" s="156" t="s">
        <v>135</v>
      </c>
      <c r="Y70" s="156" t="s">
        <v>136</v>
      </c>
      <c r="Z70" s="145"/>
      <c r="AA70" s="145"/>
      <c r="AB70" s="145"/>
      <c r="AC70" s="145"/>
      <c r="AD70" s="145"/>
      <c r="AE70" s="145"/>
      <c r="AF70" s="145"/>
      <c r="AG70" s="145" t="s">
        <v>148</v>
      </c>
      <c r="AH70" s="145"/>
      <c r="AI70" s="145"/>
      <c r="AJ70" s="145"/>
      <c r="AK70" s="145"/>
      <c r="AL70" s="145"/>
      <c r="AM70" s="145"/>
      <c r="AN70" s="145"/>
      <c r="AO70" s="145"/>
      <c r="AP70" s="145"/>
      <c r="AQ70" s="145"/>
      <c r="AR70" s="145"/>
      <c r="AS70" s="145"/>
      <c r="AT70" s="145"/>
      <c r="AU70" s="145"/>
      <c r="AV70" s="145"/>
      <c r="AW70" s="145"/>
      <c r="AX70" s="145"/>
      <c r="AY70" s="145"/>
      <c r="AZ70" s="145"/>
      <c r="BA70" s="145"/>
      <c r="BB70" s="145"/>
      <c r="BC70" s="145"/>
      <c r="BD70" s="145"/>
      <c r="BE70" s="145"/>
      <c r="BF70" s="145"/>
      <c r="BG70" s="145"/>
      <c r="BH70" s="145"/>
    </row>
    <row r="71" spans="1:60" outlineLevel="1" x14ac:dyDescent="0.2">
      <c r="A71" s="173">
        <v>51</v>
      </c>
      <c r="B71" s="174" t="s">
        <v>378</v>
      </c>
      <c r="C71" s="181" t="s">
        <v>379</v>
      </c>
      <c r="D71" s="175" t="s">
        <v>191</v>
      </c>
      <c r="E71" s="176">
        <v>10.8322</v>
      </c>
      <c r="F71" s="177"/>
      <c r="G71" s="178">
        <f t="shared" si="21"/>
        <v>0</v>
      </c>
      <c r="H71" s="157"/>
      <c r="I71" s="156">
        <f t="shared" si="22"/>
        <v>0</v>
      </c>
      <c r="J71" s="157"/>
      <c r="K71" s="156">
        <f t="shared" si="23"/>
        <v>0</v>
      </c>
      <c r="L71" s="156">
        <v>21</v>
      </c>
      <c r="M71" s="156">
        <f t="shared" si="24"/>
        <v>0</v>
      </c>
      <c r="N71" s="155">
        <v>0</v>
      </c>
      <c r="O71" s="155">
        <f t="shared" si="25"/>
        <v>0</v>
      </c>
      <c r="P71" s="155">
        <v>0</v>
      </c>
      <c r="Q71" s="155">
        <f t="shared" si="26"/>
        <v>0</v>
      </c>
      <c r="R71" s="156"/>
      <c r="S71" s="156" t="s">
        <v>133</v>
      </c>
      <c r="T71" s="156" t="s">
        <v>282</v>
      </c>
      <c r="U71" s="156">
        <v>0.94199999999999995</v>
      </c>
      <c r="V71" s="156">
        <f t="shared" si="27"/>
        <v>10.199999999999999</v>
      </c>
      <c r="W71" s="156"/>
      <c r="X71" s="156" t="s">
        <v>380</v>
      </c>
      <c r="Y71" s="156" t="s">
        <v>136</v>
      </c>
      <c r="Z71" s="145"/>
      <c r="AA71" s="145"/>
      <c r="AB71" s="145"/>
      <c r="AC71" s="145"/>
      <c r="AD71" s="145"/>
      <c r="AE71" s="145"/>
      <c r="AF71" s="145"/>
      <c r="AG71" s="145" t="s">
        <v>381</v>
      </c>
      <c r="AH71" s="145"/>
      <c r="AI71" s="145"/>
      <c r="AJ71" s="145"/>
      <c r="AK71" s="145"/>
      <c r="AL71" s="145"/>
      <c r="AM71" s="145"/>
      <c r="AN71" s="145"/>
      <c r="AO71" s="145"/>
      <c r="AP71" s="145"/>
      <c r="AQ71" s="145"/>
      <c r="AR71" s="145"/>
      <c r="AS71" s="145"/>
      <c r="AT71" s="145"/>
      <c r="AU71" s="145"/>
      <c r="AV71" s="145"/>
      <c r="AW71" s="145"/>
      <c r="AX71" s="145"/>
      <c r="AY71" s="145"/>
      <c r="AZ71" s="145"/>
      <c r="BA71" s="145"/>
      <c r="BB71" s="145"/>
      <c r="BC71" s="145"/>
      <c r="BD71" s="145"/>
      <c r="BE71" s="145"/>
      <c r="BF71" s="145"/>
      <c r="BG71" s="145"/>
      <c r="BH71" s="145"/>
    </row>
    <row r="72" spans="1:60" outlineLevel="1" x14ac:dyDescent="0.2">
      <c r="A72" s="167">
        <v>52</v>
      </c>
      <c r="B72" s="168" t="s">
        <v>382</v>
      </c>
      <c r="C72" s="182" t="s">
        <v>383</v>
      </c>
      <c r="D72" s="169" t="s">
        <v>191</v>
      </c>
      <c r="E72" s="170">
        <v>10.8322</v>
      </c>
      <c r="F72" s="171"/>
      <c r="G72" s="172">
        <f t="shared" si="21"/>
        <v>0</v>
      </c>
      <c r="H72" s="157"/>
      <c r="I72" s="156">
        <f t="shared" si="22"/>
        <v>0</v>
      </c>
      <c r="J72" s="157"/>
      <c r="K72" s="156">
        <f t="shared" si="23"/>
        <v>0</v>
      </c>
      <c r="L72" s="156">
        <v>21</v>
      </c>
      <c r="M72" s="156">
        <f t="shared" si="24"/>
        <v>0</v>
      </c>
      <c r="N72" s="155">
        <v>0</v>
      </c>
      <c r="O72" s="155">
        <f t="shared" si="25"/>
        <v>0</v>
      </c>
      <c r="P72" s="155">
        <v>0</v>
      </c>
      <c r="Q72" s="155">
        <f t="shared" si="26"/>
        <v>0</v>
      </c>
      <c r="R72" s="156"/>
      <c r="S72" s="156" t="s">
        <v>133</v>
      </c>
      <c r="T72" s="156" t="s">
        <v>282</v>
      </c>
      <c r="U72" s="156">
        <v>6.0000000000000001E-3</v>
      </c>
      <c r="V72" s="156">
        <f t="shared" si="27"/>
        <v>0.06</v>
      </c>
      <c r="W72" s="156"/>
      <c r="X72" s="156" t="s">
        <v>380</v>
      </c>
      <c r="Y72" s="156" t="s">
        <v>136</v>
      </c>
      <c r="Z72" s="145"/>
      <c r="AA72" s="145"/>
      <c r="AB72" s="145"/>
      <c r="AC72" s="145"/>
      <c r="AD72" s="145"/>
      <c r="AE72" s="145"/>
      <c r="AF72" s="145"/>
      <c r="AG72" s="145" t="s">
        <v>381</v>
      </c>
      <c r="AH72" s="145"/>
      <c r="AI72" s="145"/>
      <c r="AJ72" s="145"/>
      <c r="AK72" s="145"/>
      <c r="AL72" s="145"/>
      <c r="AM72" s="145"/>
      <c r="AN72" s="145"/>
      <c r="AO72" s="145"/>
      <c r="AP72" s="145"/>
      <c r="AQ72" s="145"/>
      <c r="AR72" s="145"/>
      <c r="AS72" s="145"/>
      <c r="AT72" s="145"/>
      <c r="AU72" s="145"/>
      <c r="AV72" s="145"/>
      <c r="AW72" s="145"/>
      <c r="AX72" s="145"/>
      <c r="AY72" s="145"/>
      <c r="AZ72" s="145"/>
      <c r="BA72" s="145"/>
      <c r="BB72" s="145"/>
      <c r="BC72" s="145"/>
      <c r="BD72" s="145"/>
      <c r="BE72" s="145"/>
      <c r="BF72" s="145"/>
      <c r="BG72" s="145"/>
      <c r="BH72" s="145"/>
    </row>
    <row r="73" spans="1:60" x14ac:dyDescent="0.2">
      <c r="A73" s="3"/>
      <c r="B73" s="4"/>
      <c r="C73" s="184"/>
      <c r="D73" s="6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AE73">
        <v>12</v>
      </c>
      <c r="AF73">
        <v>21</v>
      </c>
      <c r="AG73" t="s">
        <v>114</v>
      </c>
    </row>
    <row r="74" spans="1:60" x14ac:dyDescent="0.2">
      <c r="A74" s="148"/>
      <c r="B74" s="149" t="s">
        <v>31</v>
      </c>
      <c r="C74" s="185"/>
      <c r="D74" s="150"/>
      <c r="E74" s="151"/>
      <c r="F74" s="151"/>
      <c r="G74" s="166">
        <f>G8+G11+G15+G17+G19+G24+G26+G29+G33+G42+G51+G59+G63</f>
        <v>0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AE74">
        <f>SUMIF(L7:L72,AE73,G7:G72)</f>
        <v>0</v>
      </c>
      <c r="AF74">
        <f>SUMIF(L7:L72,AF73,G7:G72)</f>
        <v>0</v>
      </c>
      <c r="AG74" t="s">
        <v>211</v>
      </c>
    </row>
    <row r="75" spans="1:60" x14ac:dyDescent="0.2">
      <c r="A75" s="3"/>
      <c r="B75" s="4"/>
      <c r="C75" s="184"/>
      <c r="D75" s="6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</row>
    <row r="76" spans="1:60" x14ac:dyDescent="0.2">
      <c r="A76" s="3"/>
      <c r="B76" s="4"/>
      <c r="C76" s="184"/>
      <c r="D76" s="6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</row>
    <row r="77" spans="1:60" x14ac:dyDescent="0.2">
      <c r="A77" s="249" t="s">
        <v>212</v>
      </c>
      <c r="B77" s="249"/>
      <c r="C77" s="250"/>
      <c r="D77" s="6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</row>
    <row r="78" spans="1:60" x14ac:dyDescent="0.2">
      <c r="A78" s="251"/>
      <c r="B78" s="252"/>
      <c r="C78" s="253"/>
      <c r="D78" s="252"/>
      <c r="E78" s="252"/>
      <c r="F78" s="252"/>
      <c r="G78" s="254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AG78" t="s">
        <v>213</v>
      </c>
    </row>
    <row r="79" spans="1:60" x14ac:dyDescent="0.2">
      <c r="A79" s="255"/>
      <c r="B79" s="256"/>
      <c r="C79" s="257"/>
      <c r="D79" s="256"/>
      <c r="E79" s="256"/>
      <c r="F79" s="256"/>
      <c r="G79" s="258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</row>
    <row r="80" spans="1:60" x14ac:dyDescent="0.2">
      <c r="A80" s="255"/>
      <c r="B80" s="256"/>
      <c r="C80" s="257"/>
      <c r="D80" s="256"/>
      <c r="E80" s="256"/>
      <c r="F80" s="256"/>
      <c r="G80" s="258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</row>
    <row r="81" spans="1:33" x14ac:dyDescent="0.2">
      <c r="A81" s="255"/>
      <c r="B81" s="256"/>
      <c r="C81" s="257"/>
      <c r="D81" s="256"/>
      <c r="E81" s="256"/>
      <c r="F81" s="256"/>
      <c r="G81" s="258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</row>
    <row r="82" spans="1:33" x14ac:dyDescent="0.2">
      <c r="A82" s="259"/>
      <c r="B82" s="260"/>
      <c r="C82" s="261"/>
      <c r="D82" s="260"/>
      <c r="E82" s="260"/>
      <c r="F82" s="260"/>
      <c r="G82" s="262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</row>
    <row r="83" spans="1:33" x14ac:dyDescent="0.2">
      <c r="A83" s="3"/>
      <c r="B83" s="4"/>
      <c r="C83" s="184"/>
      <c r="D83" s="6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</row>
    <row r="84" spans="1:33" x14ac:dyDescent="0.2">
      <c r="C84" s="186"/>
      <c r="D84" s="10"/>
      <c r="AG84" t="s">
        <v>214</v>
      </c>
    </row>
    <row r="85" spans="1:33" x14ac:dyDescent="0.2">
      <c r="D85" s="10"/>
    </row>
    <row r="86" spans="1:33" x14ac:dyDescent="0.2">
      <c r="D86" s="10"/>
    </row>
    <row r="87" spans="1:33" x14ac:dyDescent="0.2">
      <c r="D87" s="10"/>
    </row>
    <row r="88" spans="1:33" x14ac:dyDescent="0.2">
      <c r="D88" s="10"/>
    </row>
    <row r="89" spans="1:33" x14ac:dyDescent="0.2">
      <c r="D89" s="10"/>
    </row>
    <row r="90" spans="1:33" x14ac:dyDescent="0.2">
      <c r="D90" s="10"/>
    </row>
    <row r="91" spans="1:33" x14ac:dyDescent="0.2">
      <c r="D91" s="10"/>
    </row>
    <row r="92" spans="1:33" x14ac:dyDescent="0.2">
      <c r="D92" s="10"/>
    </row>
    <row r="93" spans="1:33" x14ac:dyDescent="0.2">
      <c r="D93" s="10"/>
    </row>
    <row r="94" spans="1:33" x14ac:dyDescent="0.2">
      <c r="D94" s="10"/>
    </row>
    <row r="95" spans="1:33" x14ac:dyDescent="0.2">
      <c r="D95" s="10"/>
    </row>
    <row r="96" spans="1:33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78:G82"/>
    <mergeCell ref="A1:G1"/>
    <mergeCell ref="C2:G2"/>
    <mergeCell ref="C3:G3"/>
    <mergeCell ref="C4:G4"/>
    <mergeCell ref="A77:C77"/>
  </mergeCells>
  <pageMargins left="0.59055118110236204" right="0.196850393700787" top="0.78740157499999996" bottom="0.78740157499999996" header="0.3" footer="0.3"/>
  <pageSetup paperSize="9" orientation="portrait" horizontalDpi="4294967294" verticalDpi="0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9</vt:i4>
      </vt:variant>
      <vt:variant>
        <vt:lpstr>Pojmenované oblasti</vt:lpstr>
      </vt:variant>
      <vt:variant>
        <vt:i4>58</vt:i4>
      </vt:variant>
    </vt:vector>
  </HeadingPairs>
  <TitlesOfParts>
    <vt:vector size="67" baseType="lpstr">
      <vt:lpstr>Pokyny pro vyplnění</vt:lpstr>
      <vt:lpstr>Stavba</vt:lpstr>
      <vt:lpstr>VzorPolozky</vt:lpstr>
      <vt:lpstr>4 20 Pol</vt:lpstr>
      <vt:lpstr>4 21 Pol</vt:lpstr>
      <vt:lpstr>4 22 Pol</vt:lpstr>
      <vt:lpstr>4 23 Pol</vt:lpstr>
      <vt:lpstr>4 24 Pol</vt:lpstr>
      <vt:lpstr>4 25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'4 20 Pol'!Názvy_tisku</vt:lpstr>
      <vt:lpstr>'4 21 Pol'!Názvy_tisku</vt:lpstr>
      <vt:lpstr>'4 22 Pol'!Názvy_tisku</vt:lpstr>
      <vt:lpstr>'4 23 Pol'!Názvy_tisku</vt:lpstr>
      <vt:lpstr>'4 24 Pol'!Názvy_tisku</vt:lpstr>
      <vt:lpstr>'4 25 Pol'!Názvy_tisku</vt:lpstr>
      <vt:lpstr>oadresa</vt:lpstr>
      <vt:lpstr>Stavba!Objednatel</vt:lpstr>
      <vt:lpstr>Stavba!Objekt</vt:lpstr>
      <vt:lpstr>'4 20 Pol'!Oblast_tisku</vt:lpstr>
      <vt:lpstr>'4 21 Pol'!Oblast_tisku</vt:lpstr>
      <vt:lpstr>'4 22 Pol'!Oblast_tisku</vt:lpstr>
      <vt:lpstr>'4 23 Pol'!Oblast_tisku</vt:lpstr>
      <vt:lpstr>'4 24 Pol'!Oblast_tisku</vt:lpstr>
      <vt:lpstr>'4 25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Barták Martin</dc:creator>
  <cp:lastModifiedBy>Barták Martin</cp:lastModifiedBy>
  <cp:lastPrinted>2019-03-19T12:27:02Z</cp:lastPrinted>
  <dcterms:created xsi:type="dcterms:W3CDTF">2009-04-08T07:15:50Z</dcterms:created>
  <dcterms:modified xsi:type="dcterms:W3CDTF">2026-03-29T15:54:51Z</dcterms:modified>
</cp:coreProperties>
</file>