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Rekapitulace stavby" sheetId="1" r:id="rId1"/>
    <sheet name="SO 000 - Vedlejší a ostat..." sheetId="2" r:id="rId2"/>
    <sheet name="SO 101 - Sportoviště" sheetId="3" r:id="rId3"/>
    <sheet name="SO 102 - Dětské hřiště" sheetId="4" r:id="rId4"/>
  </sheets>
  <definedNames>
    <definedName name="_xlnm.Print_Area" localSheetId="0">'Rekapitulace stavby'!$C$4:$AP$70,'Rekapitulace stavby'!$C$76:$AP$98</definedName>
    <definedName name="_xlnm.Print_Area" localSheetId="1">'SO 000 - Vedlejší a ostat...'!$C$4:$Q$70,'SO 000 - Vedlejší a ostat...'!$C$76:$Q$103,'SO 000 - Vedlejší a ostat...'!$C$109:$Q$143</definedName>
    <definedName name="_xlnm.Print_Area" localSheetId="2">'SO 101 - Sportoviště'!$C$4:$Q$70,'SO 101 - Sportoviště'!$C$76:$Q$106,'SO 101 - Sportoviště'!$C$112:$Q$265</definedName>
    <definedName name="_xlnm.Print_Area" localSheetId="3">'SO 102 - Dětské hřiště'!$C$4:$Q$70,'SO 102 - Dětské hřiště'!$C$76:$Q$106,'SO 102 - Dětské hřiště'!$C$112:$Q$409</definedName>
    <definedName name="_xlnm.Print_Titles" localSheetId="0">'Rekapitulace stavby'!$85:$85</definedName>
    <definedName name="_xlnm.Print_Titles" localSheetId="1">'SO 000 - Vedlejší a ostat...'!$119:$119</definedName>
    <definedName name="_xlnm.Print_Titles" localSheetId="2">'SO 101 - Sportoviště'!$122:$122</definedName>
    <definedName name="_xlnm.Print_Titles" localSheetId="3">'SO 102 - Dětské hřiště'!$122:$122</definedName>
  </definedNames>
  <calcPr calcId="152511"/>
</workbook>
</file>

<file path=xl/sharedStrings.xml><?xml version="1.0" encoding="utf-8"?>
<sst xmlns="http://schemas.openxmlformats.org/spreadsheetml/2006/main" count="5155" uniqueCount="834">
  <si>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</si>
  <si>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</si>
  <si>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</si>
  <si>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</si>
  <si>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</si>
  <si>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</si>
  <si>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</si>
  <si>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</si>
  <si>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</si>
  <si>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</si>
  <si>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</si>
  <si>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</si>
  <si>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</si>
  <si>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</si>
  <si>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</si>
  <si>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</si>
  <si>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</si>
  <si>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472018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</si>
  <si>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</si>
  <si>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</si>
  <si>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Dětské hřiště a sportoviště v ulici Bedřicha Zelinky</t>
  </si>
  <si>
    <t>JKSO:</t>
  </si>
  <si>
    <t/>
  </si>
  <si>
    <t>CC-CZ:</t>
  </si>
  <si>
    <t>Místo:</t>
  </si>
  <si>
    <t>Kroměříž, Barbořina</t>
  </si>
  <si>
    <t>Datum:</t>
  </si>
  <si>
    <t>4. 7. 2018</t>
  </si>
  <si>
    <t>Objednatel:</t>
  </si>
  <si>
    <t>IČ:</t>
  </si>
  <si>
    <t>Město Kroměříž</t>
  </si>
  <si>
    <t>DIČ:</t>
  </si>
  <si>
    <t>Zhotovitel:</t>
  </si>
  <si>
    <t>Vyplň údaj</t>
  </si>
  <si>
    <t>Projektant:</t>
  </si>
  <si>
    <t>M.Sedlářová</t>
  </si>
  <si>
    <t>True</t>
  </si>
  <si>
    <t>Zpracovatel:</t>
  </si>
  <si>
    <t>Ing.L.Alster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</si>
  <si>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</si>
  <si>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</si>
  <si>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</si>
  <si>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</si>
  <si>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</si>
  <si>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</si>
  <si>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</si>
  <si>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</si>
  <si>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</si>
  <si>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</si>
  <si>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</si>
  <si>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</si>
  <si>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</si>
  <si>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</si>
  <si>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</si>
  <si>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</si>
  <si>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</si>
  <si>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</si>
  <si>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</si>
  <si>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</si>
  <si>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</si>
  <si>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</si>
  <si>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</si>
  <si>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</si>
  <si>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</si>
  <si>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</si>
  <si>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</si>
  <si>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</si>
  <si>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</si>
  <si>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</si>
  <si>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</si>
  <si>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</si>
  <si>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</si>
  <si>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</si>
  <si>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</si>
  <si>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</si>
  <si>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</si>
  <si>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</si>
  <si>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</si>
  <si>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</si>
  <si>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</si>
  <si>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</si>
  <si>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</si>
  <si>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{c869c561-5a8d-432f-a81e-097631df0ce7}</t>
  </si>
  <si>
    <t>{00000000-0000-0000-0000-000000000000}</t>
  </si>
  <si>
    <t>/</t>
  </si>
  <si>
    <t>SO 000</t>
  </si>
  <si>
    <t>Vedlejší a ostatní rozpočtové náklady</t>
  </si>
  <si>
    <t>1</t>
  </si>
  <si>
    <t>{eb9a27cb-5a6d-4717-8088-74c0f76653d9}</t>
  </si>
  <si>
    <t>SO 101</t>
  </si>
  <si>
    <t>Sportoviště</t>
  </si>
  <si>
    <t>{f6cdaf4e-d093-4bdc-9d61-d6d4145a5330}</t>
  </si>
  <si>
    <t>SO 102</t>
  </si>
  <si>
    <t>Dětské hřiště</t>
  </si>
  <si>
    <t>{710d595b-b69d-46f2-837a-6ce47b575ad7}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</si>
  <si>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</si>
  <si>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</si>
  <si>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</si>
  <si>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</si>
  <si>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</si>
  <si>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</si>
  <si>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</si>
  <si>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</si>
  <si>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</si>
  <si>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</si>
  <si>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</si>
  <si>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</si>
  <si>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</si>
  <si>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</si>
  <si>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</si>
  <si>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</si>
  <si>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</si>
  <si>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000 - Vedlejší a ostatní rozpočtové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</si>
  <si>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</si>
  <si>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</si>
  <si>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</si>
  <si>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</si>
  <si>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</si>
  <si>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</si>
  <si>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</si>
  <si>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</si>
  <si>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</si>
  <si>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</si>
  <si>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ON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</si>
  <si>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</si>
  <si>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</si>
  <si>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</si>
  <si>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</si>
  <si>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</si>
  <si>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</si>
  <si>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</si>
  <si>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</si>
  <si>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</si>
  <si>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</si>
  <si>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</si>
  <si>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</si>
  <si>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</si>
  <si>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</si>
  <si>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</si>
  <si>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</si>
  <si>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</si>
  <si>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</si>
  <si>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</si>
  <si>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</si>
  <si>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</si>
  <si>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</si>
  <si>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</si>
  <si>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</si>
  <si>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</si>
  <si>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</si>
  <si>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020001000</t>
  </si>
  <si>
    <t>Příprava staveniště</t>
  </si>
  <si>
    <t>m2</t>
  </si>
  <si>
    <t>1024</t>
  </si>
  <si>
    <t>366112815</t>
  </si>
  <si>
    <t>10*20</t>
  </si>
  <si>
    <t>VV</t>
  </si>
  <si>
    <t>030001000</t>
  </si>
  <si>
    <t>kompl</t>
  </si>
  <si>
    <t>-1287405097</t>
  </si>
  <si>
    <t>3</t>
  </si>
  <si>
    <t>034002000</t>
  </si>
  <si>
    <t>Zabezpečení staveniště</t>
  </si>
  <si>
    <t>-449260922</t>
  </si>
  <si>
    <t>4</t>
  </si>
  <si>
    <t>039002000</t>
  </si>
  <si>
    <t>Zrušení zařízení staveniště</t>
  </si>
  <si>
    <t>-1091811691</t>
  </si>
  <si>
    <t>045002000</t>
  </si>
  <si>
    <t>Kompletační a koordinační činnost</t>
  </si>
  <si>
    <t>…</t>
  </si>
  <si>
    <t>-1391103273</t>
  </si>
  <si>
    <t>Činnost spojená s přípravou a realizací stavby.</t>
  </si>
  <si>
    <t>6</t>
  </si>
  <si>
    <t>PC1</t>
  </si>
  <si>
    <t>Zeměměřičské práce-vytýčení stavby</t>
  </si>
  <si>
    <t>2058442402</t>
  </si>
  <si>
    <t>7</t>
  </si>
  <si>
    <t>PC2</t>
  </si>
  <si>
    <t>Zeměřičské práce-zaměř.skut.provedení stavby</t>
  </si>
  <si>
    <t>-762731378</t>
  </si>
  <si>
    <t>8</t>
  </si>
  <si>
    <t>PC3</t>
  </si>
  <si>
    <t>Zkoušky materiálu-betonové směsi, dodávané výrobky</t>
  </si>
  <si>
    <t>ks</t>
  </si>
  <si>
    <t>-1494939951</t>
  </si>
  <si>
    <t>VP - Vícepráce</t>
  </si>
  <si>
    <t>PN</t>
  </si>
  <si>
    <t>SO 101 - Sportoviště</t>
  </si>
  <si>
    <t>HSV - Práce a dodávky HSV</t>
  </si>
  <si>
    <t xml:space="preserve">    1 - Zemní práce</t>
  </si>
  <si>
    <t xml:space="preserve">    2 - Zakládání</t>
  </si>
  <si>
    <t xml:space="preserve">    21 - Zakládání - úprava podloží a základové spáry, zlepšování vlastností hornin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</si>
  <si>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</si>
  <si>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</si>
  <si>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</si>
  <si>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</si>
  <si>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122102201</t>
  </si>
  <si>
    <t>Odkopávky a prokopávky nezapažené pro silnice objemu do 100 m3 v hornině tř. 1 a 2</t>
  </si>
  <si>
    <t>m3</t>
  </si>
  <si>
    <t>-275440187</t>
  </si>
  <si>
    <t>14*20,7*0,312+0,5*3*0,9*20,7</t>
  </si>
  <si>
    <t>Odpočet konstrukcí</t>
  </si>
  <si>
    <t>-(340-60)*0,3</t>
  </si>
  <si>
    <t>Odpočet odhumusování</t>
  </si>
  <si>
    <t>-60*0,15</t>
  </si>
  <si>
    <t>Součet</t>
  </si>
  <si>
    <t>122202209</t>
  </si>
  <si>
    <t>Příplatek k odkopávkám a prokopávkám pro silnice v hornině tř. 3 za lepivost</t>
  </si>
  <si>
    <t>247576618</t>
  </si>
  <si>
    <t>25,363*0,5</t>
  </si>
  <si>
    <t>132201101</t>
  </si>
  <si>
    <t>Hloubení rýh š do 600 mm v hornině tř. 3 objemu do 100 m3</t>
  </si>
  <si>
    <t>665236537</t>
  </si>
  <si>
    <t>Rýha pro osazení palisád</t>
  </si>
  <si>
    <t>0,4*0,8*24,28</t>
  </si>
  <si>
    <t>132201109</t>
  </si>
  <si>
    <t>Příplatek za lepivost k hloubení rýh š do 600 mm v hornině tř. 3</t>
  </si>
  <si>
    <t>811408268</t>
  </si>
  <si>
    <t>7,77*0,5</t>
  </si>
  <si>
    <t>133201101</t>
  </si>
  <si>
    <t>Hloubení šachet v hornině tř. 3 objemu do 100 m3</t>
  </si>
  <si>
    <t>-1421317673</t>
  </si>
  <si>
    <t>Patky oplocení</t>
  </si>
  <si>
    <t>3,14*0,15*0,15*1,2*31</t>
  </si>
  <si>
    <t>Patky pro branku</t>
  </si>
  <si>
    <t>3,14*0,2*0,2*1,2*2</t>
  </si>
  <si>
    <t>133201109</t>
  </si>
  <si>
    <t>Příplatek za lepivost u hloubení šachet v hornině tř. 3</t>
  </si>
  <si>
    <t>1399880525</t>
  </si>
  <si>
    <t>2,929*0,5</t>
  </si>
  <si>
    <t>162201102</t>
  </si>
  <si>
    <t>Vodorovné přemístění do 50 m výkopku/sypaniny z horniny tř. 1 až 4</t>
  </si>
  <si>
    <t>192679344</t>
  </si>
  <si>
    <t>60*0,15</t>
  </si>
  <si>
    <t>162701105</t>
  </si>
  <si>
    <t>Vodorovné přemístění do 10000 m výkopku/sypaniny z horniny tř. 1 až 4</t>
  </si>
  <si>
    <t>-197067375</t>
  </si>
  <si>
    <t>25,363+7,77+2,929-9</t>
  </si>
  <si>
    <t>9</t>
  </si>
  <si>
    <t>171101102</t>
  </si>
  <si>
    <t>Uložení sypaniny z hornin soudržných do násypů zhutněných na 96 % PS</t>
  </si>
  <si>
    <t>2067829672</t>
  </si>
  <si>
    <t>10</t>
  </si>
  <si>
    <t>171201211</t>
  </si>
  <si>
    <t>Poplatek za uložení stavebního odpadu - zeminy a kameniva na skládce</t>
  </si>
  <si>
    <t>t</t>
  </si>
  <si>
    <t>-1192868741</t>
  </si>
  <si>
    <t>27,062*1,7</t>
  </si>
  <si>
    <t>11</t>
  </si>
  <si>
    <t>181951102</t>
  </si>
  <si>
    <t>Úprava pláně v hornině tř. 1 až 4 se zhutněním</t>
  </si>
  <si>
    <t>1266811311</t>
  </si>
  <si>
    <t>266+50*0,25</t>
  </si>
  <si>
    <t>12</t>
  </si>
  <si>
    <t>182101101</t>
  </si>
  <si>
    <t>Svahování v zářezech v hornině tř. 1 až 4</t>
  </si>
  <si>
    <t>573440725</t>
  </si>
  <si>
    <t>Urovnání za zdí z palisád</t>
  </si>
  <si>
    <t>60</t>
  </si>
  <si>
    <t>13</t>
  </si>
  <si>
    <t>275313511</t>
  </si>
  <si>
    <t>Základové patky z betonu tř. C 12/15</t>
  </si>
  <si>
    <t>598070864</t>
  </si>
  <si>
    <t>14</t>
  </si>
  <si>
    <t>275353112</t>
  </si>
  <si>
    <t>Bednění kotevních otvorů v základových patkách průřezu do 0,02 m2 hl 1 m</t>
  </si>
  <si>
    <t>kus</t>
  </si>
  <si>
    <t>-1669038143</t>
  </si>
  <si>
    <t>Patky pro oplocení</t>
  </si>
  <si>
    <t>31</t>
  </si>
  <si>
    <t>213141112</t>
  </si>
  <si>
    <t>Zřízení vrstvy z geotextilie v rovině nebo ve sklonu do 1:5 š do 6 m</t>
  </si>
  <si>
    <t>-1101309769</t>
  </si>
  <si>
    <t>16</t>
  </si>
  <si>
    <t>M</t>
  </si>
  <si>
    <t>69311201</t>
  </si>
  <si>
    <t>geotextilie netkaná PES+PP 400g/m2</t>
  </si>
  <si>
    <t>-1698062611</t>
  </si>
  <si>
    <t>278,5*1,05</t>
  </si>
  <si>
    <t>17</t>
  </si>
  <si>
    <t>339921132</t>
  </si>
  <si>
    <t>Osazování betonových palisád do betonového základu v řadě výšky prvku přes 0,5 do 1 m</t>
  </si>
  <si>
    <t>m</t>
  </si>
  <si>
    <t>680035348</t>
  </si>
  <si>
    <t>2*(4*0,16+6*0,11)</t>
  </si>
  <si>
    <t>18</t>
  </si>
  <si>
    <t>PCM1</t>
  </si>
  <si>
    <t>palisáda  betonová přírodní 16X16X90 cm</t>
  </si>
  <si>
    <t>1806832932</t>
  </si>
  <si>
    <t>2*4</t>
  </si>
  <si>
    <t>19</t>
  </si>
  <si>
    <t>59228408</t>
  </si>
  <si>
    <t>palisáda tyčová hranatá betonová přírodní 11x11x60 cm</t>
  </si>
  <si>
    <t>1484786110</t>
  </si>
  <si>
    <t>2*6*1,01</t>
  </si>
  <si>
    <t>20</t>
  </si>
  <si>
    <t>339921133</t>
  </si>
  <si>
    <t>Osazování betonových palisád do betonového základu v řadě výšky prvku přes 1 do 1,5 m</t>
  </si>
  <si>
    <t>-1610913900</t>
  </si>
  <si>
    <t>20,4+2*4*0,16</t>
  </si>
  <si>
    <t>PCM2</t>
  </si>
  <si>
    <t>palisáda betonová přírodní 16X16X120 cm</t>
  </si>
  <si>
    <t>-1091920384</t>
  </si>
  <si>
    <t>21,680/0,16*1,01</t>
  </si>
  <si>
    <t>22</t>
  </si>
  <si>
    <t>348101240</t>
  </si>
  <si>
    <t>Osazení vrat a vrátek k oplocení na ocelové sloupky do 8 m2</t>
  </si>
  <si>
    <t>-1532169506</t>
  </si>
  <si>
    <t>23</t>
  </si>
  <si>
    <t>PCM3</t>
  </si>
  <si>
    <t>Vrata kovová dvoukřídlová 2500x3000 mm, včetně sloupků pro osazení, z ocel.uz.profilů s drátěnou výpní, uzamykatelná, žárově zinkovaná</t>
  </si>
  <si>
    <t>1038819859</t>
  </si>
  <si>
    <t>24</t>
  </si>
  <si>
    <t>Vypracování dodavatelské dokumentace oplocení, vč.statického posouzení, event.úprav a odsouhlasení s investorem</t>
  </si>
  <si>
    <t>kompl.</t>
  </si>
  <si>
    <t>-1792659002</t>
  </si>
  <si>
    <t>25</t>
  </si>
  <si>
    <t>Oplocení výšky 4,5 m, viz.popis ve výkazu výměr položky- kompletní, dodávka a montáž</t>
  </si>
  <si>
    <t>-1638637884</t>
  </si>
  <si>
    <t>Položka zahrnuje, včetně dodávky</t>
  </si>
  <si>
    <t>-osazení sloupků z ocel.uz. profilů 120/60/3 mm, dl. 5,50 m, 31 ks</t>
  </si>
  <si>
    <t>-montáž rozpěrek z ocel.uz. profilů 50/50/2 mm, dl. 2,40 m, 15 ks</t>
  </si>
  <si>
    <t>-montáž rozpěrek z ocel.uz.profilů 50/50/2 mm, dl. 1,15 m, 2 ks</t>
  </si>
  <si>
    <t>-montáž rozpěrek z ocel.uz.profilů 50/50/2 mm, dl.2,50 m, 14 ks</t>
  </si>
  <si>
    <t>-montáž rozpěrek z ocel.uz. profilů 50/50/2 mm, dl. 0,80 m, 2 ks</t>
  </si>
  <si>
    <t>-montáž rámů z pletiva  2,00 x  2,40 m,  14 ks</t>
  </si>
  <si>
    <t>-montáž rámů z pletiva  2,00 x 1,15 m,  2 ks</t>
  </si>
  <si>
    <t>-montáž rámů z pletiva 2,00 x 2,50 m, 10 ks</t>
  </si>
  <si>
    <t>-montáž rámů z pletiva 2,00 x 0,80 m, 4 ks</t>
  </si>
  <si>
    <t>-konstrukce pro předsazený koš pro streetball - kompletní - 2 ks</t>
  </si>
  <si>
    <t xml:space="preserve">Všechny tyto prvky s úpravou žárovým zinkováním </t>
  </si>
  <si>
    <t>-záchytná síť šířky 2,5 m, dl.70 m, včetně zřízení upínacích lan</t>
  </si>
  <si>
    <t>Podrobněji viz.výkres</t>
  </si>
  <si>
    <t>2*20+2*13+4*1</t>
  </si>
  <si>
    <t>26</t>
  </si>
  <si>
    <t>564821112</t>
  </si>
  <si>
    <t>Podklad ze štěrkodrtě ŠD tl 90 mm</t>
  </si>
  <si>
    <t>2050107515</t>
  </si>
  <si>
    <t>Frakce 0-63</t>
  </si>
  <si>
    <t>266</t>
  </si>
  <si>
    <t>27</t>
  </si>
  <si>
    <t>564721112</t>
  </si>
  <si>
    <t>Podklad z kameniva hrubého drceného vel. 32-63 mm tl 90 mm</t>
  </si>
  <si>
    <t>474663636</t>
  </si>
  <si>
    <t>28</t>
  </si>
  <si>
    <t>564710112</t>
  </si>
  <si>
    <t>Podklad z kameniva hrubého drceného vel. 16-32 mm tl. 60 mm</t>
  </si>
  <si>
    <t>-115181223</t>
  </si>
  <si>
    <t>29</t>
  </si>
  <si>
    <t>564710011</t>
  </si>
  <si>
    <t>Podklad z kameniva hrubého drceného vel. 8-16 mm tl. 30 mm</t>
  </si>
  <si>
    <t>-43116164</t>
  </si>
  <si>
    <t>30</t>
  </si>
  <si>
    <t>Kamenivo drcené fr. 4 - 8, tl. 20 mm</t>
  </si>
  <si>
    <t>-481160406</t>
  </si>
  <si>
    <t>PC4</t>
  </si>
  <si>
    <t>Kamenivo drcené fr. 0 - 4 (zakalení) - tl. 5 mm</t>
  </si>
  <si>
    <t>699535650</t>
  </si>
  <si>
    <t>32</t>
  </si>
  <si>
    <t>PC5</t>
  </si>
  <si>
    <t>Pružná vodonepropustná vrstva pod sportovní povrch tl.30 mm, směs kameniva, pryžového granulátu s PUR pojiva</t>
  </si>
  <si>
    <t>-2075946824</t>
  </si>
  <si>
    <t>Prováděno na místě stavby</t>
  </si>
  <si>
    <t>33</t>
  </si>
  <si>
    <t>PC6</t>
  </si>
  <si>
    <t>Umělá sportovní povrch-trávník se zásypem křemičitého písku, viz.popis položky ve výkazu</t>
  </si>
  <si>
    <t>-538641187</t>
  </si>
  <si>
    <t>vlas:PE fibrilovaná páska, podkladová textilie: 100 % PP, zátěr: SBR vLatex,</t>
  </si>
  <si>
    <t xml:space="preserve">jemnost vlasu: 6,600 dtex (tolerance plus/minus 10%, </t>
  </si>
  <si>
    <t>šířka vlasu - 12 mm (tolerance plus/minus 5 %), tloušťka vlasu - 65 mikrometrů</t>
  </si>
  <si>
    <t>(toleramce plus/minus 10%), plošná hmotnost vlasu - 1,254 g (tolerance</t>
  </si>
  <si>
    <t xml:space="preserve">plus/minus 10 %), počet stehů na 10 cm délky - 21 (tolerance plus/minus 10 %). </t>
  </si>
  <si>
    <t xml:space="preserve">počet vpichů na m2 - 44,094 (tolerance plus/minus 10 %), počet konců na m2 - </t>
  </si>
  <si>
    <t>88,1888 (tolerance plus/minus 10 %), výška vlasu - 18 mm (tolerance plus/minus 10%),</t>
  </si>
  <si>
    <t>plošná hmotnost textilie - 170 g/m2 (tolerance plus/minus 10 %), plošná hmotnost</t>
  </si>
  <si>
    <t xml:space="preserve">zátěru - 950 g/m2 (tolerance plus/minus 10 %), celková pločná hmotnost - 2,374 g </t>
  </si>
  <si>
    <t>(tolerance plus/minus 10 %, pevnost ukotvení vlasu - více než 30 kN, UV stabilita - 3 hod,</t>
  </si>
  <si>
    <t>stálebarevnost - šedá stupnice - minimálně 4, doporučený vsyp - křemičitý písek 0,3-0,8 mm - cca 19 kg/m2</t>
  </si>
  <si>
    <t>34</t>
  </si>
  <si>
    <t>PC7</t>
  </si>
  <si>
    <t xml:space="preserve">Značení hřišť do umělé trávy vřezané č. 50 mm  </t>
  </si>
  <si>
    <t>bm</t>
  </si>
  <si>
    <t>615668770</t>
  </si>
  <si>
    <t>Předběžně</t>
  </si>
  <si>
    <t>200</t>
  </si>
  <si>
    <t>35</t>
  </si>
  <si>
    <t>916231113</t>
  </si>
  <si>
    <t>Osazení chodníkového obrubníku betonového ležatého s boční opěrou do lože z betonu prostého</t>
  </si>
  <si>
    <t>860707091</t>
  </si>
  <si>
    <t>Zapuštěné obruby 100/250</t>
  </si>
  <si>
    <t>50</t>
  </si>
  <si>
    <t>36</t>
  </si>
  <si>
    <t>59217017</t>
  </si>
  <si>
    <t>obrubník betonový chodníkový 100x10x25 cm</t>
  </si>
  <si>
    <t>700389956</t>
  </si>
  <si>
    <t>50*1,01</t>
  </si>
  <si>
    <t>37</t>
  </si>
  <si>
    <t>PC8</t>
  </si>
  <si>
    <t>Odrazová deska s košem pro streetball - dodávka a osazení</t>
  </si>
  <si>
    <t>1993415948</t>
  </si>
  <si>
    <t>38</t>
  </si>
  <si>
    <t>PC9</t>
  </si>
  <si>
    <t>Pouzdro pro sloupky pr.102 mm, ocelové, žárově zinkované, včetně víčka-dodávka a osazení</t>
  </si>
  <si>
    <t>-2091097730</t>
  </si>
  <si>
    <t>39</t>
  </si>
  <si>
    <t>PC10</t>
  </si>
  <si>
    <t xml:space="preserve">Sestava pro volejbal-2 sloupky do pouzder  pr.102 mm, ocel.s pozinkováním + síť     </t>
  </si>
  <si>
    <t>460721380</t>
  </si>
  <si>
    <t>40</t>
  </si>
  <si>
    <t>PC11</t>
  </si>
  <si>
    <t>Branka pro malou kopanou 2,4 x 2,0 x 1,00 - dodávka a osazení</t>
  </si>
  <si>
    <t>1617359340</t>
  </si>
  <si>
    <t>41</t>
  </si>
  <si>
    <t>PC12</t>
  </si>
  <si>
    <t>Zatěžovací zkoušky statickou deskou</t>
  </si>
  <si>
    <t>-879571386</t>
  </si>
  <si>
    <t>Zkoušky únosnosti pláně</t>
  </si>
  <si>
    <t>42</t>
  </si>
  <si>
    <t>998222012</t>
  </si>
  <si>
    <t>Přesun hmot pro tělovýchovné plochy</t>
  </si>
  <si>
    <t>936898140</t>
  </si>
  <si>
    <t>SO 102 - Dětské hřiště</t>
  </si>
  <si>
    <t xml:space="preserve">    11 - Zemní práce - přípravné a přidružené práce</t>
  </si>
  <si>
    <t xml:space="preserve">      18 - Zemní práce - povrchové úpravy terénu</t>
  </si>
  <si>
    <t>122202201</t>
  </si>
  <si>
    <t>Odkopávky a prokopávky nezapažené pro silnice objemu do 100 m3 v hornině tř. 3</t>
  </si>
  <si>
    <t>1641618826</t>
  </si>
  <si>
    <t>(88+85+1+(35+40+16)*0,25)*0,32</t>
  </si>
  <si>
    <t>Odpočet skrývky ornice</t>
  </si>
  <si>
    <t>-80*0,15</t>
  </si>
  <si>
    <t>Odpočet rozbírání ploch</t>
  </si>
  <si>
    <t>-(40*0,28+8*0,3)</t>
  </si>
  <si>
    <t>-511942945</t>
  </si>
  <si>
    <t>37,36*0,5</t>
  </si>
  <si>
    <t>-1085937344</t>
  </si>
  <si>
    <t>Rýha pro obrubník</t>
  </si>
  <si>
    <t>0,5*0,15*5</t>
  </si>
  <si>
    <t>-641351</t>
  </si>
  <si>
    <t>0,375*0,5</t>
  </si>
  <si>
    <t>579041791</t>
  </si>
  <si>
    <t>37,36+0,375</t>
  </si>
  <si>
    <t>-98987714</t>
  </si>
  <si>
    <t>37,735*1,7</t>
  </si>
  <si>
    <t>-2049967142</t>
  </si>
  <si>
    <t>88+85+1+(35+40+16)*0,25</t>
  </si>
  <si>
    <t>919735123</t>
  </si>
  <si>
    <t>Řezání stávajícího betonového krytu hl do 150 mm</t>
  </si>
  <si>
    <t>1084414562</t>
  </si>
  <si>
    <t>5+2*0,75</t>
  </si>
  <si>
    <t>113154123</t>
  </si>
  <si>
    <t>Frézování živičného krytu tl 50 mm pruh š 1 m pl do 500 m2 bez překážek v trase</t>
  </si>
  <si>
    <t>78215032</t>
  </si>
  <si>
    <t>5*0,75</t>
  </si>
  <si>
    <t>113154124</t>
  </si>
  <si>
    <t>Frézování živičného krytu tl 100 mm pruh š 1 m pl do 500 m2 bez překážek v trase</t>
  </si>
  <si>
    <t>993635089</t>
  </si>
  <si>
    <t>113106132</t>
  </si>
  <si>
    <t>Rozebrání dlažeb z betonových nebo kamenných dlaždic komunikací pro pěší strojně pl do 50 m2</t>
  </si>
  <si>
    <t>-2034444484</t>
  </si>
  <si>
    <t>113107322</t>
  </si>
  <si>
    <t>Odstranění podkladu z kameniva drceného tl 200 mm strojně pl do 50 m2</t>
  </si>
  <si>
    <t>-1787310366</t>
  </si>
  <si>
    <t>113107212</t>
  </si>
  <si>
    <t>Odstranění podkladu z kameniva těženého tl 200 mm strojně pl přes 200 m2</t>
  </si>
  <si>
    <t>-1830317618</t>
  </si>
  <si>
    <t>Náhradní položla - mlat</t>
  </si>
  <si>
    <t>340</t>
  </si>
  <si>
    <t>113107313</t>
  </si>
  <si>
    <t>Odstranění podkladu z kameniva těženého tl 300 mm strojně pl do 50 m2</t>
  </si>
  <si>
    <t>-989767489</t>
  </si>
  <si>
    <t>Náhradní položka - vyosévky</t>
  </si>
  <si>
    <t>113202111</t>
  </si>
  <si>
    <t>Vytrhání obrub krajníků obrubníků stojatých</t>
  </si>
  <si>
    <t>-1185566546</t>
  </si>
  <si>
    <t>3+2</t>
  </si>
  <si>
    <t>113203111</t>
  </si>
  <si>
    <t>Vytrhání obrub z dlažebních kostek</t>
  </si>
  <si>
    <t>1455742252</t>
  </si>
  <si>
    <t>120901121</t>
  </si>
  <si>
    <t>Bourání zdiva z betonu prostého neprokládaného v odkopávkách nebo prokopávkách ručně</t>
  </si>
  <si>
    <t>445816745</t>
  </si>
  <si>
    <t>Rám původního pískoviště</t>
  </si>
  <si>
    <t>0,3*0,4*15</t>
  </si>
  <si>
    <t>Základ pod kamennou zídku</t>
  </si>
  <si>
    <t>0,3*0,6*50</t>
  </si>
  <si>
    <t>Betonová zídka</t>
  </si>
  <si>
    <t>0,2*1,2*5</t>
  </si>
  <si>
    <t>120901113</t>
  </si>
  <si>
    <t>Bourání zdiva kamenného v odkopávkách nebo prokopávkách na maltu cementovou ručně</t>
  </si>
  <si>
    <t>-1621678724</t>
  </si>
  <si>
    <t>0,25*0,5*50</t>
  </si>
  <si>
    <t>979024443</t>
  </si>
  <si>
    <t>Očištění vybouraných obrubníků a krajníků silničních</t>
  </si>
  <si>
    <t>-497470448</t>
  </si>
  <si>
    <t>979071122</t>
  </si>
  <si>
    <t>Očištění dlažebních kostek drobných s původním spárováním živičnou směsí nebo MC</t>
  </si>
  <si>
    <t>-1924466671</t>
  </si>
  <si>
    <t>Pro zpětné osazení</t>
  </si>
  <si>
    <t>5*0,1</t>
  </si>
  <si>
    <t>979054441</t>
  </si>
  <si>
    <t>Očištění vybouraných z desek nebo dlaždic s původním spárováním z kameniva těženého</t>
  </si>
  <si>
    <t>1785601282</t>
  </si>
  <si>
    <t>997221551</t>
  </si>
  <si>
    <t>Vodorovná doprava suti ze sypkých materiálů do 1 km</t>
  </si>
  <si>
    <t>124466529</t>
  </si>
  <si>
    <t>Odvoz k uložení  pro zpětné využití-kaemnné bloky ze zídky</t>
  </si>
  <si>
    <t>0,25*0,5*50*2,4</t>
  </si>
  <si>
    <t>Odvoz k recyklaci</t>
  </si>
  <si>
    <t>Betonová dlažba</t>
  </si>
  <si>
    <t>40*0,04*2,2</t>
  </si>
  <si>
    <t>Betonové obrubníky</t>
  </si>
  <si>
    <t>0,15*0,25*5*2,2</t>
  </si>
  <si>
    <t>Betonová suť</t>
  </si>
  <si>
    <t>12*2,2</t>
  </si>
  <si>
    <t>Předání oprávněné osobě (odvoz na skládku)</t>
  </si>
  <si>
    <t>Kamenivo, vyosévky, mlat</t>
  </si>
  <si>
    <t>(0,2*40+8*0,3+340*0,2)*1,7</t>
  </si>
  <si>
    <t>997221559</t>
  </si>
  <si>
    <t>Příplatek ZKD 1 km u vodorovné dopravy suti ze sypkých materiálů</t>
  </si>
  <si>
    <t>-69979327</t>
  </si>
  <si>
    <t>0,25*0,5*50*2,4*4</t>
  </si>
  <si>
    <t>40*0,04*2,2*4</t>
  </si>
  <si>
    <t>0,15*0,25*5*2,2*4</t>
  </si>
  <si>
    <t>12*2,2*4</t>
  </si>
  <si>
    <t>(0,2*40+8*0,3+340*0,2)*1,7*9</t>
  </si>
  <si>
    <t>997221855</t>
  </si>
  <si>
    <t>Poplatek za uložení na skládce (skládkovné) zeminy a kameniva kód odpadu 170 504</t>
  </si>
  <si>
    <t>1889819374</t>
  </si>
  <si>
    <t>Poplatek za recyklaci</t>
  </si>
  <si>
    <t>921664786</t>
  </si>
  <si>
    <t>121101101</t>
  </si>
  <si>
    <t>Sejmutí ornice s přemístěním na vzdálenost do 50 m</t>
  </si>
  <si>
    <t>-864234723</t>
  </si>
  <si>
    <t>Využití v rámci stavby</t>
  </si>
  <si>
    <t>140*0,15</t>
  </si>
  <si>
    <t>171201201</t>
  </si>
  <si>
    <t>Uložení sypaniny na skládky</t>
  </si>
  <si>
    <t>-94121591</t>
  </si>
  <si>
    <t>Mezideponie</t>
  </si>
  <si>
    <t>111201101</t>
  </si>
  <si>
    <t>Odstranění křovin a stromů průměru kmene do 100 mm i s kořeny z celkové plochy do 1000 m2</t>
  </si>
  <si>
    <t>-896105883</t>
  </si>
  <si>
    <t>112151011</t>
  </si>
  <si>
    <t>Volné kácení stromů s rozřezáním a odvětvením D kmene do 200 mm</t>
  </si>
  <si>
    <t>354810004</t>
  </si>
  <si>
    <t xml:space="preserve">Náhradní položka-odstranění vzrostlých keřů (škumpa) </t>
  </si>
  <si>
    <t>111251111</t>
  </si>
  <si>
    <t>Drcení ořezaných větví D do 100 mm s odvozem do 20 km</t>
  </si>
  <si>
    <t>-2089025201</t>
  </si>
  <si>
    <t>20*0,01+2*0,02</t>
  </si>
  <si>
    <t>112201112</t>
  </si>
  <si>
    <t>Odstranění pařezů D do 0,3 m v rovině a svahu 1:5 s odklizením do 20 m a zasypáním jámy</t>
  </si>
  <si>
    <t>1547572840</t>
  </si>
  <si>
    <t>162301421</t>
  </si>
  <si>
    <t>Vodorovné přemístění pařezů do 5 km D do 300 mm</t>
  </si>
  <si>
    <t>-171077370</t>
  </si>
  <si>
    <t>162301921</t>
  </si>
  <si>
    <t>Příplatek k vodorovnému přemístění pařezů D 300 mm ZKD 5 km</t>
  </si>
  <si>
    <t>1265204872</t>
  </si>
  <si>
    <t>112211111</t>
  </si>
  <si>
    <t>Spálení pařezu D do 0,3 m</t>
  </si>
  <si>
    <t>-938253971</t>
  </si>
  <si>
    <t>966072811</t>
  </si>
  <si>
    <t>Rozebrání rámového oplocení na ocelové sloupky přes 2m</t>
  </si>
  <si>
    <t>1932116771</t>
  </si>
  <si>
    <t>S odvozem do sběrny kovového odpadu</t>
  </si>
  <si>
    <t>45</t>
  </si>
  <si>
    <t>Odstranění betonového stolu na stolní tenis - kompletní</t>
  </si>
  <si>
    <t>-46577783</t>
  </si>
  <si>
    <t>Odstranění lanové průlezky - kompletní</t>
  </si>
  <si>
    <t>722369594</t>
  </si>
  <si>
    <t>Rozebrání stávajícího pískoviště s uložením pro zpětné osazení</t>
  </si>
  <si>
    <t>-264767338</t>
  </si>
  <si>
    <t>Odstranění stáv.sloupků na síť, vč.odvozu do sběrny kovového odpadu</t>
  </si>
  <si>
    <t>177868705</t>
  </si>
  <si>
    <t>181111121</t>
  </si>
  <si>
    <t>Plošná úprava terénu do 500 m2 zemina tř 1 až 4 nerovnosti do 150 mm v rovinně a svahu do 1:5</t>
  </si>
  <si>
    <t>-5540887</t>
  </si>
  <si>
    <t>120+330</t>
  </si>
  <si>
    <t>181301102</t>
  </si>
  <si>
    <t>Rozprostření ornice tl vrstvy do 150 mm pl do 500 m2 v rovině nebo ve svahu do 1:5</t>
  </si>
  <si>
    <t>59399483</t>
  </si>
  <si>
    <t>Využita ornice z přípravných prací</t>
  </si>
  <si>
    <t>140</t>
  </si>
  <si>
    <t>181411131</t>
  </si>
  <si>
    <t>Založení parkového trávníku výsevem plochy do 1000 m2 v rovině a ve svahu do 1:5</t>
  </si>
  <si>
    <t>-983638547</t>
  </si>
  <si>
    <t>43</t>
  </si>
  <si>
    <t>00572410</t>
  </si>
  <si>
    <t>osivo směs travní parková</t>
  </si>
  <si>
    <t>kg</t>
  </si>
  <si>
    <t>-27356998</t>
  </si>
  <si>
    <t>44</t>
  </si>
  <si>
    <t>183403111</t>
  </si>
  <si>
    <t>Obdělání půdy nakopáním na hloubku do 0,1 m v rovině a svahu do 1:5</t>
  </si>
  <si>
    <t>2088483095</t>
  </si>
  <si>
    <t>120</t>
  </si>
  <si>
    <t>183403153</t>
  </si>
  <si>
    <t>Obdělání půdy hrabáním v rovině a svahu do 1:5</t>
  </si>
  <si>
    <t>-1367278259</t>
  </si>
  <si>
    <t>46</t>
  </si>
  <si>
    <t>183403161</t>
  </si>
  <si>
    <t>Obdělání půdy válením v rovině a svahu do 1:5</t>
  </si>
  <si>
    <t>1529625895</t>
  </si>
  <si>
    <t>47</t>
  </si>
  <si>
    <t>184802111</t>
  </si>
  <si>
    <t>Chemické odplevelení před založením kultury nad 20 m2 postřikem na široko v rovině a svahu do 1:5</t>
  </si>
  <si>
    <t>-1255173808</t>
  </si>
  <si>
    <t>48</t>
  </si>
  <si>
    <t>185802113</t>
  </si>
  <si>
    <t>Hnojení půdy umělým hnojivem na široko v rovině a svahu do 1:5</t>
  </si>
  <si>
    <t>1941380854</t>
  </si>
  <si>
    <t>450*0,03*1,2/1000</t>
  </si>
  <si>
    <t>49</t>
  </si>
  <si>
    <t>25191155</t>
  </si>
  <si>
    <t>hnojivo průmyslové Cererit</t>
  </si>
  <si>
    <t>410926481</t>
  </si>
  <si>
    <t>450*0,03*1,2</t>
  </si>
  <si>
    <t>Údržba trávníku posečením a shrabáním, vč. odvozu a likvidace biomasy</t>
  </si>
  <si>
    <t>-1712982773</t>
  </si>
  <si>
    <t>450*6</t>
  </si>
  <si>
    <t>51</t>
  </si>
  <si>
    <t>183101215</t>
  </si>
  <si>
    <t>Jamky pro výsadbu s výměnou 50 % půdy zeminy tř 1 až 4 objem do 0,4 m3 v rovině a svahu do 1:5</t>
  </si>
  <si>
    <t>-1728158639</t>
  </si>
  <si>
    <t>Stromy</t>
  </si>
  <si>
    <t>52</t>
  </si>
  <si>
    <t>10321100</t>
  </si>
  <si>
    <t>zahradní substrát pro výsadbu VL</t>
  </si>
  <si>
    <t>-289275379</t>
  </si>
  <si>
    <t>3*0,4*0,5*1,2</t>
  </si>
  <si>
    <t>53</t>
  </si>
  <si>
    <t>183111214</t>
  </si>
  <si>
    <t>Jamky pro výsadbu s výměnou 50 % půdy zeminy tř 1 až 4 objem do 0,02 m3 v rovině a svahu do 1:5</t>
  </si>
  <si>
    <t>-2146662012</t>
  </si>
  <si>
    <t>54</t>
  </si>
  <si>
    <t>-1358243497</t>
  </si>
  <si>
    <t>50*0,02*0,5*1,2</t>
  </si>
  <si>
    <t>55</t>
  </si>
  <si>
    <t>184102111</t>
  </si>
  <si>
    <t>Výsadba dřeviny s balem D do 0,2 m do jamky se zalitím v rovině a svahu do 1:5</t>
  </si>
  <si>
    <t>-541325773</t>
  </si>
  <si>
    <t>56</t>
  </si>
  <si>
    <t>Keř s balem, druhově viz.legenda výkr.č. C.3.</t>
  </si>
  <si>
    <t>712258750</t>
  </si>
  <si>
    <t>50*1,1</t>
  </si>
  <si>
    <t>57</t>
  </si>
  <si>
    <t>184201112</t>
  </si>
  <si>
    <t xml:space="preserve">Výsadba stromu bez balu do jamky výška kmene do 2,5 m v rovině a svahu do 1:5 </t>
  </si>
  <si>
    <t>800284235</t>
  </si>
  <si>
    <t>58</t>
  </si>
  <si>
    <t>Strom o obvodu kmene 14 - 16 cm, druhově viz.legenda výkr.č. C.3.</t>
  </si>
  <si>
    <t>-1996659998</t>
  </si>
  <si>
    <t>5*1,1</t>
  </si>
  <si>
    <t>59</t>
  </si>
  <si>
    <t>184215132</t>
  </si>
  <si>
    <t>Ukotvení kmene dřevin třemi kůly D do 0,1 m délky do 2 m</t>
  </si>
  <si>
    <t>1101110526</t>
  </si>
  <si>
    <t>05217108</t>
  </si>
  <si>
    <t>tyče dřevěné v kůře D 80mm dl 6m</t>
  </si>
  <si>
    <t>-1853144606</t>
  </si>
  <si>
    <t>3,14*0,04*0,04*2*3*5*1,2</t>
  </si>
  <si>
    <t>61</t>
  </si>
  <si>
    <t>184501131</t>
  </si>
  <si>
    <t>Zhotovení obalu z juty ve dvou vrstvách v rovině a svahu do 1:5</t>
  </si>
  <si>
    <t>-1037647397</t>
  </si>
  <si>
    <t>2*3,14*0,025*2*5</t>
  </si>
  <si>
    <t>62</t>
  </si>
  <si>
    <t>184911421</t>
  </si>
  <si>
    <t>Mulčování rostlin kůrou tl. do 0,1 m v rovině a svahu do 1:5</t>
  </si>
  <si>
    <t>-199368582</t>
  </si>
  <si>
    <t>25+3,14*0,5*0,5*5</t>
  </si>
  <si>
    <t>63</t>
  </si>
  <si>
    <t>10391100</t>
  </si>
  <si>
    <t>kůra mulčovací VL</t>
  </si>
  <si>
    <t>263016870</t>
  </si>
  <si>
    <t>28,925*0,1*1,2</t>
  </si>
  <si>
    <t>64</t>
  </si>
  <si>
    <t>1446224751</t>
  </si>
  <si>
    <t>65</t>
  </si>
  <si>
    <t>659949708</t>
  </si>
  <si>
    <t>196,75*1,05</t>
  </si>
  <si>
    <t>66</t>
  </si>
  <si>
    <t>462451114</t>
  </si>
  <si>
    <t>Prolití kamenného záhozu maltou MC 25</t>
  </si>
  <si>
    <t>1712905468</t>
  </si>
  <si>
    <t>Pod silničními obrubníky</t>
  </si>
  <si>
    <t>5*0,5*0,05</t>
  </si>
  <si>
    <t>Chodníky</t>
  </si>
  <si>
    <t>(85+1)*0,05</t>
  </si>
  <si>
    <t>67</t>
  </si>
  <si>
    <t>564811111</t>
  </si>
  <si>
    <t>Podklad ze štěrkodrtě ŠD tl 50 mm</t>
  </si>
  <si>
    <t>-1177434827</t>
  </si>
  <si>
    <t>Chodníky - vyrovnání pod podklad dlažby - frakce 0-16</t>
  </si>
  <si>
    <t>85+1</t>
  </si>
  <si>
    <t>Hřiště - vyrovnávací podklad</t>
  </si>
  <si>
    <t>88</t>
  </si>
  <si>
    <t>68</t>
  </si>
  <si>
    <t>564851111</t>
  </si>
  <si>
    <t>Podklad ze štěrkodrtě ŠD tl 150 mm</t>
  </si>
  <si>
    <t>944710013</t>
  </si>
  <si>
    <t>Frakce 32-63</t>
  </si>
  <si>
    <t>69</t>
  </si>
  <si>
    <t>564861111</t>
  </si>
  <si>
    <t>Podklad ze štěrkodrtě ŠD tl 200 mm</t>
  </si>
  <si>
    <t>-1748107626</t>
  </si>
  <si>
    <t>70</t>
  </si>
  <si>
    <t>596211121</t>
  </si>
  <si>
    <t>Kladení zámkové dlažby komunikací pro pěší tl 60 mm skupiny B pl do 100 m2</t>
  </si>
  <si>
    <t>-1498240775</t>
  </si>
  <si>
    <t>71</t>
  </si>
  <si>
    <t>59245018</t>
  </si>
  <si>
    <t>dlažba skladebná betonová 20x10x6 cm přírodní</t>
  </si>
  <si>
    <t>778975917</t>
  </si>
  <si>
    <t>85*1,01</t>
  </si>
  <si>
    <t>72</t>
  </si>
  <si>
    <t>59245006</t>
  </si>
  <si>
    <t>dlažba skladebná betonová základní pro nevidomé 20 x 10 x 6 cm barevná</t>
  </si>
  <si>
    <t>380335033</t>
  </si>
  <si>
    <t>1,0*1,01</t>
  </si>
  <si>
    <t>73</t>
  </si>
  <si>
    <t>Litý pryžový povrch, včetn dodávky, certifikovaný pro výšku pádu 1,00 m, barva - červená, zelená</t>
  </si>
  <si>
    <t>-1339015490</t>
  </si>
  <si>
    <t>74</t>
  </si>
  <si>
    <t>Litý pryžový povrch, včet.dodávky, certifikovaný pro výšku pádu 1,5 m - červená barva</t>
  </si>
  <si>
    <t>-957167600</t>
  </si>
  <si>
    <t>75</t>
  </si>
  <si>
    <t>Vyspravení živičné konstrukce po pokládce nových obrubníků - kompletní</t>
  </si>
  <si>
    <t>-2030122733</t>
  </si>
  <si>
    <t>76</t>
  </si>
  <si>
    <t>599141111</t>
  </si>
  <si>
    <t>Vyplnění spár mezi silničními dílci živičnou zálivkou</t>
  </si>
  <si>
    <t>1137307965</t>
  </si>
  <si>
    <t>náhradní položka-zatmelení spáry mezi stávající a novou živičnou konstrukcí</t>
  </si>
  <si>
    <t>77</t>
  </si>
  <si>
    <t>916111123</t>
  </si>
  <si>
    <t>Osazení obruby z drobných kostek s boční opěrou do lože z betonu prostého</t>
  </si>
  <si>
    <t>-2131882311</t>
  </si>
  <si>
    <t>Obnovení jednořádku-využita stávající kostka</t>
  </si>
  <si>
    <t>78</t>
  </si>
  <si>
    <t>916131213</t>
  </si>
  <si>
    <t>Osazení silničního obrubníku betonového stojatého s boční opěrou do lože z betonu prostého</t>
  </si>
  <si>
    <t>-793077348</t>
  </si>
  <si>
    <t>Obrubník 150/150</t>
  </si>
  <si>
    <t xml:space="preserve">Přechodový obrubník </t>
  </si>
  <si>
    <t>79</t>
  </si>
  <si>
    <t>59217029</t>
  </si>
  <si>
    <t>obrubník betonový silniční nájezdový 100x15x15 cm</t>
  </si>
  <si>
    <t>-1329766382</t>
  </si>
  <si>
    <t>3*1,01</t>
  </si>
  <si>
    <t>80</t>
  </si>
  <si>
    <t>59217030</t>
  </si>
  <si>
    <t>obrubník betonový silniční přechodový 100x15x15-25 cm</t>
  </si>
  <si>
    <t>1737732026</t>
  </si>
  <si>
    <t>2*1,01</t>
  </si>
  <si>
    <t>81</t>
  </si>
  <si>
    <t>889550646</t>
  </si>
  <si>
    <t>Zapuštěné obruby 50/200</t>
  </si>
  <si>
    <t>82</t>
  </si>
  <si>
    <t>1632480905</t>
  </si>
  <si>
    <t>35*1,01</t>
  </si>
  <si>
    <t>83</t>
  </si>
  <si>
    <t>59217037</t>
  </si>
  <si>
    <t>obrubník parkový betonový přírodní 50x5x20cm</t>
  </si>
  <si>
    <t>1200164713</t>
  </si>
  <si>
    <t>16*2*1,01</t>
  </si>
  <si>
    <t>84</t>
  </si>
  <si>
    <t>916231213</t>
  </si>
  <si>
    <t>Osazení chodníkového obrubníku betonového stojatého s boční opěrou do lože z betonu prostého</t>
  </si>
  <si>
    <t>1943649272</t>
  </si>
  <si>
    <t xml:space="preserve">Obrubníky 100/250 s převýšením </t>
  </si>
  <si>
    <t>85</t>
  </si>
  <si>
    <t>-876449094</t>
  </si>
  <si>
    <t>40*1,01</t>
  </si>
  <si>
    <t>86</t>
  </si>
  <si>
    <t>936104213</t>
  </si>
  <si>
    <t>Montáž odpadkového koše kotevními šrouby na  pevný podklad</t>
  </si>
  <si>
    <t>-1657600537</t>
  </si>
  <si>
    <t>87</t>
  </si>
  <si>
    <t>74910131</t>
  </si>
  <si>
    <t>koš odpadkový drátěný malý  kulatý (kotvený) v 94cm obsah 30 l</t>
  </si>
  <si>
    <t>1586976728</t>
  </si>
  <si>
    <t>936124112</t>
  </si>
  <si>
    <t>Montáž lavičky stabilní parkové se zabetonováním noh</t>
  </si>
  <si>
    <t>495165021</t>
  </si>
  <si>
    <t>89</t>
  </si>
  <si>
    <t>lavička s opěradlem  konstrukce - kov, sedák a opěradlo - dřevo, viz.výkr.č. C.3.</t>
  </si>
  <si>
    <t>-1999968289</t>
  </si>
  <si>
    <t>90</t>
  </si>
  <si>
    <t>936174311</t>
  </si>
  <si>
    <t>Montáž stojanu na kola pro 5 kol kotevními šrouby na pevný podklad</t>
  </si>
  <si>
    <t>-838592405</t>
  </si>
  <si>
    <t>91</t>
  </si>
  <si>
    <t>PCM4</t>
  </si>
  <si>
    <t>stojan na kola na 5 kol jednostranný, kov - viz.výkres č. C.3.</t>
  </si>
  <si>
    <t>-494416606</t>
  </si>
  <si>
    <t>92</t>
  </si>
  <si>
    <t xml:space="preserve">Přemístění dětsksého pískoviště - kompletní, včetně zřízení vnitřního prostoru </t>
  </si>
  <si>
    <t>-525197409</t>
  </si>
  <si>
    <t>93</t>
  </si>
  <si>
    <t>Doprava a montáž hracího prvku - viz.výkr.č. C.3. - prvek č.1 - skluzavka s lezeckými prvky - kompletní, vč,základů</t>
  </si>
  <si>
    <t>32122594</t>
  </si>
  <si>
    <t>94</t>
  </si>
  <si>
    <t>PCM5</t>
  </si>
  <si>
    <t>Dodávka hracího prvku - viz.výkr.č. C.3. - prvek č.1 - skluzavka s lezeckými prvky - kompletní</t>
  </si>
  <si>
    <t>-1535810532</t>
  </si>
  <si>
    <t>95</t>
  </si>
  <si>
    <t>PC13</t>
  </si>
  <si>
    <t>Doprava a montáž hracího prvku -viz.výkr.č. C.3. - prvek č.2 - houpačka "hnízdo" - kompletní, vč.základů</t>
  </si>
  <si>
    <t>1578214062</t>
  </si>
  <si>
    <t>96</t>
  </si>
  <si>
    <t>PCM6</t>
  </si>
  <si>
    <t>Dodávka hracího prvku - viz.výkr.č. C.3. - prvek č.2 - houpačka "hnízdo" - kompletní</t>
  </si>
  <si>
    <t>-552031197</t>
  </si>
  <si>
    <t>97</t>
  </si>
  <si>
    <t>PC14</t>
  </si>
  <si>
    <t>Doprava a montáž hracího prvku viz.výkr.č. C.3. - prvek č.3 - pružinové houpadlo - kompletní, vč.základů</t>
  </si>
  <si>
    <t>1687364326</t>
  </si>
  <si>
    <t>98</t>
  </si>
  <si>
    <t>PCM7</t>
  </si>
  <si>
    <t>Dodávka hracího prvku viz.výkr.č. C.3. - prvek č.3 - pružinové houpadlo - kompletní</t>
  </si>
  <si>
    <t>-1883573308</t>
  </si>
  <si>
    <t>99</t>
  </si>
  <si>
    <t>PC15</t>
  </si>
  <si>
    <t>Dodávka a umístění tabule s provozním řádem hřiště - viz.výkr.č. C.3.</t>
  </si>
  <si>
    <t>-431528691</t>
  </si>
  <si>
    <t>100</t>
  </si>
  <si>
    <t>PC16</t>
  </si>
  <si>
    <t>1143659052</t>
  </si>
  <si>
    <t xml:space="preserve">Zkoušky únosnosti ochranné vrstvy </t>
  </si>
  <si>
    <t>101</t>
  </si>
  <si>
    <t>-1625292195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</si>
</sst>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3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 topLeftCell="A1">
      <pane ySplit="1" topLeftCell="A11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48" t="s">
        <v>8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5" t="s">
        <v>12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6"/>
      <c r="AS4" s="20" t="s">
        <v>13</v>
      </c>
      <c r="BE4" s="27" t="s">
        <v>14</v>
      </c>
      <c r="BS4" s="21" t="s">
        <v>15</v>
      </c>
    </row>
    <row r="5" spans="2:71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9" t="s">
        <v>17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8"/>
      <c r="AQ5" s="26"/>
      <c r="BE5" s="207" t="s">
        <v>18</v>
      </c>
      <c r="BS5" s="21" t="s">
        <v>9</v>
      </c>
    </row>
    <row r="6" spans="2:71" ht="36.95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1" t="s">
        <v>20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8"/>
      <c r="AQ6" s="26"/>
      <c r="BE6" s="208"/>
      <c r="BS6" s="21" t="s">
        <v>9</v>
      </c>
    </row>
    <row r="7" spans="2:71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8"/>
      <c r="BS7" s="21" t="s">
        <v>9</v>
      </c>
    </row>
    <row r="8" spans="2:71" ht="14.45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8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8"/>
      <c r="BS9" s="21" t="s">
        <v>9</v>
      </c>
    </row>
    <row r="10" spans="2:71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8"/>
      <c r="BS10" s="21" t="s">
        <v>9</v>
      </c>
    </row>
    <row r="11" spans="2:71" ht="18.4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8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8"/>
      <c r="BS12" s="21" t="s">
        <v>9</v>
      </c>
    </row>
    <row r="13" spans="2:71" ht="14.4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8"/>
      <c r="BS13" s="21" t="s">
        <v>9</v>
      </c>
    </row>
    <row r="14" spans="2:71" ht="13.5">
      <c r="B14" s="25"/>
      <c r="C14" s="28"/>
      <c r="D14" s="28"/>
      <c r="E14" s="212" t="s">
        <v>33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8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8"/>
      <c r="BS15" s="21" t="s">
        <v>6</v>
      </c>
    </row>
    <row r="16" spans="2:71" ht="14.45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8"/>
      <c r="BS16" s="21" t="s">
        <v>6</v>
      </c>
    </row>
    <row r="17" spans="2:71" ht="18.4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8"/>
      <c r="BS17" s="21" t="s">
        <v>36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8"/>
      <c r="BS18" s="21" t="s">
        <v>9</v>
      </c>
    </row>
    <row r="19" spans="2:71" ht="14.45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8"/>
      <c r="BS19" s="21" t="s">
        <v>9</v>
      </c>
    </row>
    <row r="20" spans="2:57" ht="18.4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8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8"/>
    </row>
    <row r="22" spans="2:57" ht="13.5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8"/>
    </row>
    <row r="23" spans="2:57" ht="16.5" customHeight="1">
      <c r="B23" s="25"/>
      <c r="C23" s="28"/>
      <c r="D23" s="28"/>
      <c r="E23" s="214" t="s">
        <v>22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8"/>
      <c r="AP23" s="28"/>
      <c r="AQ23" s="26"/>
      <c r="BE23" s="208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8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8"/>
    </row>
    <row r="26" spans="2:57" ht="14.45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5">
        <f>ROUND(AG87,2)</f>
        <v>0</v>
      </c>
      <c r="AL26" s="210"/>
      <c r="AM26" s="210"/>
      <c r="AN26" s="210"/>
      <c r="AO26" s="210"/>
      <c r="AP26" s="28"/>
      <c r="AQ26" s="26"/>
      <c r="BE26" s="208"/>
    </row>
    <row r="27" spans="2:57" ht="14.45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5">
        <f>ROUND(AG92,2)</f>
        <v>0</v>
      </c>
      <c r="AL27" s="215"/>
      <c r="AM27" s="215"/>
      <c r="AN27" s="215"/>
      <c r="AO27" s="215"/>
      <c r="AP27" s="28"/>
      <c r="AQ27" s="26"/>
      <c r="BE27" s="208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8"/>
    </row>
    <row r="29" spans="2:57" s="1" customFormat="1" ht="25.9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6">
        <f>ROUND(AK26+AK27,2)</f>
        <v>0</v>
      </c>
      <c r="AL29" s="217"/>
      <c r="AM29" s="217"/>
      <c r="AN29" s="217"/>
      <c r="AO29" s="217"/>
      <c r="AP29" s="38"/>
      <c r="AQ29" s="39"/>
      <c r="BE29" s="208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8"/>
    </row>
    <row r="31" spans="2:57" s="2" customFormat="1" ht="14.45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8">
        <v>0.21</v>
      </c>
      <c r="M31" s="219"/>
      <c r="N31" s="219"/>
      <c r="O31" s="219"/>
      <c r="P31" s="43"/>
      <c r="Q31" s="43"/>
      <c r="R31" s="43"/>
      <c r="S31" s="43"/>
      <c r="T31" s="46" t="s">
        <v>45</v>
      </c>
      <c r="U31" s="43"/>
      <c r="V31" s="43"/>
      <c r="W31" s="220">
        <f>ROUND(AZ87+SUM(CD93:CD97),2)</f>
        <v>0</v>
      </c>
      <c r="X31" s="219"/>
      <c r="Y31" s="219"/>
      <c r="Z31" s="219"/>
      <c r="AA31" s="219"/>
      <c r="AB31" s="219"/>
      <c r="AC31" s="219"/>
      <c r="AD31" s="219"/>
      <c r="AE31" s="219"/>
      <c r="AF31" s="43"/>
      <c r="AG31" s="43"/>
      <c r="AH31" s="43"/>
      <c r="AI31" s="43"/>
      <c r="AJ31" s="43"/>
      <c r="AK31" s="220">
        <f>ROUND(AV87+SUM(BY93:BY97),2)</f>
        <v>0</v>
      </c>
      <c r="AL31" s="219"/>
      <c r="AM31" s="219"/>
      <c r="AN31" s="219"/>
      <c r="AO31" s="219"/>
      <c r="AP31" s="43"/>
      <c r="AQ31" s="47"/>
      <c r="BE31" s="208"/>
    </row>
    <row r="32" spans="2:57" s="2" customFormat="1" ht="14.45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8">
        <v>0.15</v>
      </c>
      <c r="M32" s="219"/>
      <c r="N32" s="219"/>
      <c r="O32" s="219"/>
      <c r="P32" s="43"/>
      <c r="Q32" s="43"/>
      <c r="R32" s="43"/>
      <c r="S32" s="43"/>
      <c r="T32" s="46" t="s">
        <v>45</v>
      </c>
      <c r="U32" s="43"/>
      <c r="V32" s="43"/>
      <c r="W32" s="220">
        <f>ROUND(BA87+SUM(CE93:CE97),2)</f>
        <v>0</v>
      </c>
      <c r="X32" s="219"/>
      <c r="Y32" s="219"/>
      <c r="Z32" s="219"/>
      <c r="AA32" s="219"/>
      <c r="AB32" s="219"/>
      <c r="AC32" s="219"/>
      <c r="AD32" s="219"/>
      <c r="AE32" s="219"/>
      <c r="AF32" s="43"/>
      <c r="AG32" s="43"/>
      <c r="AH32" s="43"/>
      <c r="AI32" s="43"/>
      <c r="AJ32" s="43"/>
      <c r="AK32" s="220">
        <f>ROUND(AW87+SUM(BZ93:BZ97),2)</f>
        <v>0</v>
      </c>
      <c r="AL32" s="219"/>
      <c r="AM32" s="219"/>
      <c r="AN32" s="219"/>
      <c r="AO32" s="219"/>
      <c r="AP32" s="43"/>
      <c r="AQ32" s="47"/>
      <c r="BE32" s="208"/>
    </row>
    <row r="33" spans="2:57" s="2" customFormat="1" ht="14.45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8">
        <v>0.21</v>
      </c>
      <c r="M33" s="219"/>
      <c r="N33" s="219"/>
      <c r="O33" s="219"/>
      <c r="P33" s="43"/>
      <c r="Q33" s="43"/>
      <c r="R33" s="43"/>
      <c r="S33" s="43"/>
      <c r="T33" s="46" t="s">
        <v>45</v>
      </c>
      <c r="U33" s="43"/>
      <c r="V33" s="43"/>
      <c r="W33" s="220">
        <f>ROUND(BB87+SUM(CF93:CF97),2)</f>
        <v>0</v>
      </c>
      <c r="X33" s="219"/>
      <c r="Y33" s="219"/>
      <c r="Z33" s="219"/>
      <c r="AA33" s="219"/>
      <c r="AB33" s="219"/>
      <c r="AC33" s="219"/>
      <c r="AD33" s="219"/>
      <c r="AE33" s="219"/>
      <c r="AF33" s="43"/>
      <c r="AG33" s="43"/>
      <c r="AH33" s="43"/>
      <c r="AI33" s="43"/>
      <c r="AJ33" s="43"/>
      <c r="AK33" s="220">
        <v>0</v>
      </c>
      <c r="AL33" s="219"/>
      <c r="AM33" s="219"/>
      <c r="AN33" s="219"/>
      <c r="AO33" s="219"/>
      <c r="AP33" s="43"/>
      <c r="AQ33" s="47"/>
      <c r="BE33" s="208"/>
    </row>
    <row r="34" spans="2:57" s="2" customFormat="1" ht="14.45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8">
        <v>0.15</v>
      </c>
      <c r="M34" s="219"/>
      <c r="N34" s="219"/>
      <c r="O34" s="219"/>
      <c r="P34" s="43"/>
      <c r="Q34" s="43"/>
      <c r="R34" s="43"/>
      <c r="S34" s="43"/>
      <c r="T34" s="46" t="s">
        <v>45</v>
      </c>
      <c r="U34" s="43"/>
      <c r="V34" s="43"/>
      <c r="W34" s="220">
        <f>ROUND(BC87+SUM(CG93:CG97),2)</f>
        <v>0</v>
      </c>
      <c r="X34" s="219"/>
      <c r="Y34" s="219"/>
      <c r="Z34" s="219"/>
      <c r="AA34" s="219"/>
      <c r="AB34" s="219"/>
      <c r="AC34" s="219"/>
      <c r="AD34" s="219"/>
      <c r="AE34" s="219"/>
      <c r="AF34" s="43"/>
      <c r="AG34" s="43"/>
      <c r="AH34" s="43"/>
      <c r="AI34" s="43"/>
      <c r="AJ34" s="43"/>
      <c r="AK34" s="220">
        <v>0</v>
      </c>
      <c r="AL34" s="219"/>
      <c r="AM34" s="219"/>
      <c r="AN34" s="219"/>
      <c r="AO34" s="219"/>
      <c r="AP34" s="43"/>
      <c r="AQ34" s="47"/>
      <c r="BE34" s="208"/>
    </row>
    <row r="35" spans="2:43" s="2" customFormat="1" ht="14.45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8">
        <v>0</v>
      </c>
      <c r="M35" s="219"/>
      <c r="N35" s="219"/>
      <c r="O35" s="219"/>
      <c r="P35" s="43"/>
      <c r="Q35" s="43"/>
      <c r="R35" s="43"/>
      <c r="S35" s="43"/>
      <c r="T35" s="46" t="s">
        <v>45</v>
      </c>
      <c r="U35" s="43"/>
      <c r="V35" s="43"/>
      <c r="W35" s="220">
        <f>ROUND(BD87+SUM(CH93:CH97),2)</f>
        <v>0</v>
      </c>
      <c r="X35" s="219"/>
      <c r="Y35" s="219"/>
      <c r="Z35" s="219"/>
      <c r="AA35" s="219"/>
      <c r="AB35" s="219"/>
      <c r="AC35" s="219"/>
      <c r="AD35" s="219"/>
      <c r="AE35" s="219"/>
      <c r="AF35" s="43"/>
      <c r="AG35" s="43"/>
      <c r="AH35" s="43"/>
      <c r="AI35" s="43"/>
      <c r="AJ35" s="43"/>
      <c r="AK35" s="220">
        <v>0</v>
      </c>
      <c r="AL35" s="219"/>
      <c r="AM35" s="219"/>
      <c r="AN35" s="219"/>
      <c r="AO35" s="219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21" t="s">
        <v>52</v>
      </c>
      <c r="Y37" s="222"/>
      <c r="Z37" s="222"/>
      <c r="AA37" s="222"/>
      <c r="AB37" s="222"/>
      <c r="AC37" s="50"/>
      <c r="AD37" s="50"/>
      <c r="AE37" s="50"/>
      <c r="AF37" s="50"/>
      <c r="AG37" s="50"/>
      <c r="AH37" s="50"/>
      <c r="AI37" s="50"/>
      <c r="AJ37" s="50"/>
      <c r="AK37" s="223">
        <f>SUM(AK29:AK35)</f>
        <v>0</v>
      </c>
      <c r="AL37" s="222"/>
      <c r="AM37" s="222"/>
      <c r="AN37" s="222"/>
      <c r="AO37" s="224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05" t="s">
        <v>59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472018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5" t="str">
        <f>K6</f>
        <v>Dětské hřiště a sportoviště v ulici Bedřicha Zelinky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5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Kroměříž, Barbořina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4. 7. 2018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5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Město Kroměříž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7" t="str">
        <f>IF(E17="","",E17)</f>
        <v>M.Sedlářová</v>
      </c>
      <c r="AN82" s="227"/>
      <c r="AO82" s="227"/>
      <c r="AP82" s="227"/>
      <c r="AQ82" s="39"/>
      <c r="AS82" s="228" t="s">
        <v>60</v>
      </c>
      <c r="AT82" s="229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5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7" t="str">
        <f>IF(E20="","",E20)</f>
        <v>Ing.L.Alster</v>
      </c>
      <c r="AN83" s="227"/>
      <c r="AO83" s="227"/>
      <c r="AP83" s="227"/>
      <c r="AQ83" s="39"/>
      <c r="AS83" s="230"/>
      <c r="AT83" s="231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2"/>
      <c r="AT84" s="233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34" t="s">
        <v>61</v>
      </c>
      <c r="D85" s="235"/>
      <c r="E85" s="235"/>
      <c r="F85" s="235"/>
      <c r="G85" s="235"/>
      <c r="H85" s="81"/>
      <c r="I85" s="236" t="s">
        <v>62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6" t="s">
        <v>63</v>
      </c>
      <c r="AH85" s="235"/>
      <c r="AI85" s="235"/>
      <c r="AJ85" s="235"/>
      <c r="AK85" s="235"/>
      <c r="AL85" s="235"/>
      <c r="AM85" s="235"/>
      <c r="AN85" s="236" t="s">
        <v>64</v>
      </c>
      <c r="AO85" s="235"/>
      <c r="AP85" s="237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5">
        <f>ROUND(SUM(AG88:AG90),2)</f>
        <v>0</v>
      </c>
      <c r="AH87" s="245"/>
      <c r="AI87" s="245"/>
      <c r="AJ87" s="245"/>
      <c r="AK87" s="245"/>
      <c r="AL87" s="245"/>
      <c r="AM87" s="245"/>
      <c r="AN87" s="246">
        <f>SUM(AG87,AT87)</f>
        <v>0</v>
      </c>
      <c r="AO87" s="246"/>
      <c r="AP87" s="246"/>
      <c r="AQ87" s="73"/>
      <c r="AS87" s="88">
        <f>ROUND(SUM(AS88:AS90),2)</f>
        <v>0</v>
      </c>
      <c r="AT87" s="89">
        <f>ROUND(SUM(AV87:AW87),2)</f>
        <v>0</v>
      </c>
      <c r="AU87" s="90">
        <f>ROUND(SUM(AU88:AU90),5)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ROUND(SUM(AZ88:AZ90),2)</f>
        <v>0</v>
      </c>
      <c r="BA87" s="89">
        <f>ROUND(SUM(BA88:BA90),2)</f>
        <v>0</v>
      </c>
      <c r="BB87" s="89">
        <f>ROUND(SUM(BB88:BB90),2)</f>
        <v>0</v>
      </c>
      <c r="BC87" s="89">
        <f>ROUND(SUM(BC88:BC90),2)</f>
        <v>0</v>
      </c>
      <c r="BD87" s="91">
        <f>ROUND(SUM(BD88:BD90),2)</f>
        <v>0</v>
      </c>
      <c r="BS87" s="92" t="s">
        <v>78</v>
      </c>
      <c r="BT87" s="92" t="s">
        <v>79</v>
      </c>
      <c r="BU87" s="93" t="s">
        <v>80</v>
      </c>
      <c r="BV87" s="92" t="s">
        <v>81</v>
      </c>
      <c r="BW87" s="92" t="s">
        <v>82</v>
      </c>
      <c r="BX87" s="92" t="s">
        <v>83</v>
      </c>
    </row>
    <row r="88" spans="1:76" s="5" customFormat="1" ht="31.5" customHeight="1">
      <c r="A88" s="94" t="s">
        <v>84</v>
      </c>
      <c r="B88" s="95"/>
      <c r="C88" s="96"/>
      <c r="D88" s="240" t="s">
        <v>85</v>
      </c>
      <c r="E88" s="240"/>
      <c r="F88" s="240"/>
      <c r="G88" s="240"/>
      <c r="H88" s="240"/>
      <c r="I88" s="97"/>
      <c r="J88" s="240" t="s">
        <v>86</v>
      </c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38">
        <f>'SO 000 - Vedlejší a ostat...'!M30</f>
        <v>0</v>
      </c>
      <c r="AH88" s="239"/>
      <c r="AI88" s="239"/>
      <c r="AJ88" s="239"/>
      <c r="AK88" s="239"/>
      <c r="AL88" s="239"/>
      <c r="AM88" s="239"/>
      <c r="AN88" s="238">
        <f>SUM(AG88,AT88)</f>
        <v>0</v>
      </c>
      <c r="AO88" s="239"/>
      <c r="AP88" s="239"/>
      <c r="AQ88" s="98"/>
      <c r="AS88" s="99">
        <f>'SO 000 - Vedlejší a ostat...'!M28</f>
        <v>0</v>
      </c>
      <c r="AT88" s="100">
        <f>ROUND(SUM(AV88:AW88),2)</f>
        <v>0</v>
      </c>
      <c r="AU88" s="101">
        <f>'SO 000 - Vedlejší a ostat...'!W120</f>
        <v>0</v>
      </c>
      <c r="AV88" s="100">
        <f>'SO 000 - Vedlejší a ostat...'!M32</f>
        <v>0</v>
      </c>
      <c r="AW88" s="100">
        <f>'SO 000 - Vedlejší a ostat...'!M33</f>
        <v>0</v>
      </c>
      <c r="AX88" s="100">
        <f>'SO 000 - Vedlejší a ostat...'!M34</f>
        <v>0</v>
      </c>
      <c r="AY88" s="100">
        <f>'SO 000 - Vedlejší a ostat...'!M35</f>
        <v>0</v>
      </c>
      <c r="AZ88" s="100">
        <f>'SO 000 - Vedlejší a ostat...'!H32</f>
        <v>0</v>
      </c>
      <c r="BA88" s="100">
        <f>'SO 000 - Vedlejší a ostat...'!H33</f>
        <v>0</v>
      </c>
      <c r="BB88" s="100">
        <f>'SO 000 - Vedlejší a ostat...'!H34</f>
        <v>0</v>
      </c>
      <c r="BC88" s="100">
        <f>'SO 000 - Vedlejší a ostat...'!H35</f>
        <v>0</v>
      </c>
      <c r="BD88" s="102">
        <f>'SO 000 - Vedlejší a ostat...'!H36</f>
        <v>0</v>
      </c>
      <c r="BT88" s="103" t="s">
        <v>87</v>
      </c>
      <c r="BV88" s="103" t="s">
        <v>81</v>
      </c>
      <c r="BW88" s="103" t="s">
        <v>88</v>
      </c>
      <c r="BX88" s="103" t="s">
        <v>82</v>
      </c>
    </row>
    <row r="89" spans="1:76" s="5" customFormat="1" ht="31.5" customHeight="1">
      <c r="A89" s="94" t="s">
        <v>84</v>
      </c>
      <c r="B89" s="95"/>
      <c r="C89" s="96"/>
      <c r="D89" s="240" t="s">
        <v>89</v>
      </c>
      <c r="E89" s="240"/>
      <c r="F89" s="240"/>
      <c r="G89" s="240"/>
      <c r="H89" s="240"/>
      <c r="I89" s="97"/>
      <c r="J89" s="240" t="s">
        <v>90</v>
      </c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38">
        <f>'SO 101 - Sportoviště'!M30</f>
        <v>0</v>
      </c>
      <c r="AH89" s="239"/>
      <c r="AI89" s="239"/>
      <c r="AJ89" s="239"/>
      <c r="AK89" s="239"/>
      <c r="AL89" s="239"/>
      <c r="AM89" s="239"/>
      <c r="AN89" s="238">
        <f>SUM(AG89,AT89)</f>
        <v>0</v>
      </c>
      <c r="AO89" s="239"/>
      <c r="AP89" s="239"/>
      <c r="AQ89" s="98"/>
      <c r="AS89" s="99">
        <f>'SO 101 - Sportoviště'!M28</f>
        <v>0</v>
      </c>
      <c r="AT89" s="100">
        <f>ROUND(SUM(AV89:AW89),2)</f>
        <v>0</v>
      </c>
      <c r="AU89" s="101">
        <f>'SO 101 - Sportoviště'!W123</f>
        <v>0</v>
      </c>
      <c r="AV89" s="100">
        <f>'SO 101 - Sportoviště'!M32</f>
        <v>0</v>
      </c>
      <c r="AW89" s="100">
        <f>'SO 101 - Sportoviště'!M33</f>
        <v>0</v>
      </c>
      <c r="AX89" s="100">
        <f>'SO 101 - Sportoviště'!M34</f>
        <v>0</v>
      </c>
      <c r="AY89" s="100">
        <f>'SO 101 - Sportoviště'!M35</f>
        <v>0</v>
      </c>
      <c r="AZ89" s="100">
        <f>'SO 101 - Sportoviště'!H32</f>
        <v>0</v>
      </c>
      <c r="BA89" s="100">
        <f>'SO 101 - Sportoviště'!H33</f>
        <v>0</v>
      </c>
      <c r="BB89" s="100">
        <f>'SO 101 - Sportoviště'!H34</f>
        <v>0</v>
      </c>
      <c r="BC89" s="100">
        <f>'SO 101 - Sportoviště'!H35</f>
        <v>0</v>
      </c>
      <c r="BD89" s="102">
        <f>'SO 101 - Sportoviště'!H36</f>
        <v>0</v>
      </c>
      <c r="BT89" s="103" t="s">
        <v>87</v>
      </c>
      <c r="BV89" s="103" t="s">
        <v>81</v>
      </c>
      <c r="BW89" s="103" t="s">
        <v>91</v>
      </c>
      <c r="BX89" s="103" t="s">
        <v>82</v>
      </c>
    </row>
    <row r="90" spans="1:76" s="5" customFormat="1" ht="31.5" customHeight="1">
      <c r="A90" s="94" t="s">
        <v>84</v>
      </c>
      <c r="B90" s="95"/>
      <c r="C90" s="96"/>
      <c r="D90" s="240" t="s">
        <v>92</v>
      </c>
      <c r="E90" s="240"/>
      <c r="F90" s="240"/>
      <c r="G90" s="240"/>
      <c r="H90" s="240"/>
      <c r="I90" s="97"/>
      <c r="J90" s="240" t="s">
        <v>93</v>
      </c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38">
        <f>'SO 102 - Dětské hřiště'!M30</f>
        <v>0</v>
      </c>
      <c r="AH90" s="239"/>
      <c r="AI90" s="239"/>
      <c r="AJ90" s="239"/>
      <c r="AK90" s="239"/>
      <c r="AL90" s="239"/>
      <c r="AM90" s="239"/>
      <c r="AN90" s="238">
        <f>SUM(AG90,AT90)</f>
        <v>0</v>
      </c>
      <c r="AO90" s="239"/>
      <c r="AP90" s="239"/>
      <c r="AQ90" s="98"/>
      <c r="AS90" s="104">
        <f>'SO 102 - Dětské hřiště'!M28</f>
        <v>0</v>
      </c>
      <c r="AT90" s="105">
        <f>ROUND(SUM(AV90:AW90),2)</f>
        <v>0</v>
      </c>
      <c r="AU90" s="106">
        <f>'SO 102 - Dětské hřiště'!W123</f>
        <v>0</v>
      </c>
      <c r="AV90" s="105">
        <f>'SO 102 - Dětské hřiště'!M32</f>
        <v>0</v>
      </c>
      <c r="AW90" s="105">
        <f>'SO 102 - Dětské hřiště'!M33</f>
        <v>0</v>
      </c>
      <c r="AX90" s="105">
        <f>'SO 102 - Dětské hřiště'!M34</f>
        <v>0</v>
      </c>
      <c r="AY90" s="105">
        <f>'SO 102 - Dětské hřiště'!M35</f>
        <v>0</v>
      </c>
      <c r="AZ90" s="105">
        <f>'SO 102 - Dětské hřiště'!H32</f>
        <v>0</v>
      </c>
      <c r="BA90" s="105">
        <f>'SO 102 - Dětské hřiště'!H33</f>
        <v>0</v>
      </c>
      <c r="BB90" s="105">
        <f>'SO 102 - Dětské hřiště'!H34</f>
        <v>0</v>
      </c>
      <c r="BC90" s="105">
        <f>'SO 102 - Dětské hřiště'!H35</f>
        <v>0</v>
      </c>
      <c r="BD90" s="107">
        <f>'SO 102 - Dětské hřiště'!H36</f>
        <v>0</v>
      </c>
      <c r="BT90" s="103" t="s">
        <v>87</v>
      </c>
      <c r="BV90" s="103" t="s">
        <v>81</v>
      </c>
      <c r="BW90" s="103" t="s">
        <v>94</v>
      </c>
      <c r="BX90" s="103" t="s">
        <v>82</v>
      </c>
    </row>
    <row r="91" spans="2:43" ht="13.5">
      <c r="B91" s="25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6"/>
    </row>
    <row r="92" spans="2:48" s="1" customFormat="1" ht="30" customHeight="1">
      <c r="B92" s="37"/>
      <c r="C92" s="86" t="s">
        <v>95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46">
        <f>ROUND(SUM(AG93:AG96),2)</f>
        <v>0</v>
      </c>
      <c r="AH92" s="246"/>
      <c r="AI92" s="246"/>
      <c r="AJ92" s="246"/>
      <c r="AK92" s="246"/>
      <c r="AL92" s="246"/>
      <c r="AM92" s="246"/>
      <c r="AN92" s="246">
        <f>ROUND(SUM(AN93:AN96),2)</f>
        <v>0</v>
      </c>
      <c r="AO92" s="246"/>
      <c r="AP92" s="246"/>
      <c r="AQ92" s="39"/>
      <c r="AS92" s="82" t="s">
        <v>96</v>
      </c>
      <c r="AT92" s="83" t="s">
        <v>97</v>
      </c>
      <c r="AU92" s="83" t="s">
        <v>43</v>
      </c>
      <c r="AV92" s="84" t="s">
        <v>66</v>
      </c>
    </row>
    <row r="93" spans="2:89" s="1" customFormat="1" ht="19.9" customHeight="1">
      <c r="B93" s="37"/>
      <c r="C93" s="38"/>
      <c r="D93" s="108" t="s">
        <v>98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241">
        <f>ROUND(AG87*AS93,2)</f>
        <v>0</v>
      </c>
      <c r="AH93" s="242"/>
      <c r="AI93" s="242"/>
      <c r="AJ93" s="242"/>
      <c r="AK93" s="242"/>
      <c r="AL93" s="242"/>
      <c r="AM93" s="242"/>
      <c r="AN93" s="242">
        <f>ROUND(AG93+AV93,2)</f>
        <v>0</v>
      </c>
      <c r="AO93" s="242"/>
      <c r="AP93" s="242"/>
      <c r="AQ93" s="39"/>
      <c r="AS93" s="109">
        <v>0</v>
      </c>
      <c r="AT93" s="110" t="s">
        <v>99</v>
      </c>
      <c r="AU93" s="110" t="s">
        <v>44</v>
      </c>
      <c r="AV93" s="111">
        <f>ROUND(IF(AU93="základní",AG93*L31,IF(AU93="snížená",AG93*L32,0)),2)</f>
        <v>0</v>
      </c>
      <c r="BV93" s="21" t="s">
        <v>100</v>
      </c>
      <c r="BY93" s="112">
        <f>IF(AU93="základní",AV93,0)</f>
        <v>0</v>
      </c>
      <c r="BZ93" s="112">
        <f>IF(AU93="snížená",AV93,0)</f>
        <v>0</v>
      </c>
      <c r="CA93" s="112">
        <v>0</v>
      </c>
      <c r="CB93" s="112">
        <v>0</v>
      </c>
      <c r="CC93" s="112">
        <v>0</v>
      </c>
      <c r="CD93" s="112">
        <f>IF(AU93="základní",AG93,0)</f>
        <v>0</v>
      </c>
      <c r="CE93" s="112">
        <f>IF(AU93="snížená",AG93,0)</f>
        <v>0</v>
      </c>
      <c r="CF93" s="112">
        <f>IF(AU93="zákl. přenesená",AG93,0)</f>
        <v>0</v>
      </c>
      <c r="CG93" s="112">
        <f>IF(AU93="sníž. přenesená",AG93,0)</f>
        <v>0</v>
      </c>
      <c r="CH93" s="112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>x</v>
      </c>
    </row>
    <row r="94" spans="2:89" s="1" customFormat="1" ht="19.9" customHeight="1">
      <c r="B94" s="37"/>
      <c r="C94" s="38"/>
      <c r="D94" s="243" t="s">
        <v>101</v>
      </c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38"/>
      <c r="AD94" s="38"/>
      <c r="AE94" s="38"/>
      <c r="AF94" s="38"/>
      <c r="AG94" s="241">
        <f>AG87*AS94</f>
        <v>0</v>
      </c>
      <c r="AH94" s="242"/>
      <c r="AI94" s="242"/>
      <c r="AJ94" s="242"/>
      <c r="AK94" s="242"/>
      <c r="AL94" s="242"/>
      <c r="AM94" s="242"/>
      <c r="AN94" s="242">
        <f>AG94+AV94</f>
        <v>0</v>
      </c>
      <c r="AO94" s="242"/>
      <c r="AP94" s="242"/>
      <c r="AQ94" s="39"/>
      <c r="AS94" s="113">
        <v>0</v>
      </c>
      <c r="AT94" s="114" t="s">
        <v>99</v>
      </c>
      <c r="AU94" s="114" t="s">
        <v>44</v>
      </c>
      <c r="AV94" s="115">
        <f>ROUND(IF(AU94="nulová",0,IF(OR(AU94="základní",AU94="zákl. přenesená"),AG94*L31,AG94*L32)),2)</f>
        <v>0</v>
      </c>
      <c r="BV94" s="21" t="s">
        <v>102</v>
      </c>
      <c r="BY94" s="112">
        <f>IF(AU94="základní",AV94,0)</f>
        <v>0</v>
      </c>
      <c r="BZ94" s="112">
        <f>IF(AU94="snížená",AV94,0)</f>
        <v>0</v>
      </c>
      <c r="CA94" s="112">
        <f>IF(AU94="zákl. přenesená",AV94,0)</f>
        <v>0</v>
      </c>
      <c r="CB94" s="112">
        <f>IF(AU94="sníž. přenesená",AV94,0)</f>
        <v>0</v>
      </c>
      <c r="CC94" s="112">
        <f>IF(AU94="nulová",AV94,0)</f>
        <v>0</v>
      </c>
      <c r="CD94" s="112">
        <f>IF(AU94="základní",AG94,0)</f>
        <v>0</v>
      </c>
      <c r="CE94" s="112">
        <f>IF(AU94="snížená",AG94,0)</f>
        <v>0</v>
      </c>
      <c r="CF94" s="112">
        <f>IF(AU94="zákl. přenesená",AG94,0)</f>
        <v>0</v>
      </c>
      <c r="CG94" s="112">
        <f>IF(AU94="sníž. přenesená",AG94,0)</f>
        <v>0</v>
      </c>
      <c r="CH94" s="112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89" s="1" customFormat="1" ht="19.9" customHeight="1">
      <c r="B95" s="37"/>
      <c r="C95" s="38"/>
      <c r="D95" s="243" t="s">
        <v>101</v>
      </c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38"/>
      <c r="AD95" s="38"/>
      <c r="AE95" s="38"/>
      <c r="AF95" s="38"/>
      <c r="AG95" s="241">
        <f>AG87*AS95</f>
        <v>0</v>
      </c>
      <c r="AH95" s="242"/>
      <c r="AI95" s="242"/>
      <c r="AJ95" s="242"/>
      <c r="AK95" s="242"/>
      <c r="AL95" s="242"/>
      <c r="AM95" s="242"/>
      <c r="AN95" s="242">
        <f>AG95+AV95</f>
        <v>0</v>
      </c>
      <c r="AO95" s="242"/>
      <c r="AP95" s="242"/>
      <c r="AQ95" s="39"/>
      <c r="AS95" s="113">
        <v>0</v>
      </c>
      <c r="AT95" s="114" t="s">
        <v>99</v>
      </c>
      <c r="AU95" s="114" t="s">
        <v>44</v>
      </c>
      <c r="AV95" s="115">
        <f>ROUND(IF(AU95="nulová",0,IF(OR(AU95="základní",AU95="zákl. přenesená"),AG95*L31,AG95*L32)),2)</f>
        <v>0</v>
      </c>
      <c r="BV95" s="21" t="s">
        <v>102</v>
      </c>
      <c r="BY95" s="112">
        <f>IF(AU95="základní",AV95,0)</f>
        <v>0</v>
      </c>
      <c r="BZ95" s="112">
        <f>IF(AU95="snížená",AV95,0)</f>
        <v>0</v>
      </c>
      <c r="CA95" s="112">
        <f>IF(AU95="zákl. přenesená",AV95,0)</f>
        <v>0</v>
      </c>
      <c r="CB95" s="112">
        <f>IF(AU95="sníž. přenesená",AV95,0)</f>
        <v>0</v>
      </c>
      <c r="CC95" s="112">
        <f>IF(AU95="nulová",AV95,0)</f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pans="2:89" s="1" customFormat="1" ht="19.9" customHeight="1">
      <c r="B96" s="37"/>
      <c r="C96" s="38"/>
      <c r="D96" s="243" t="s">
        <v>101</v>
      </c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38"/>
      <c r="AD96" s="38"/>
      <c r="AE96" s="38"/>
      <c r="AF96" s="38"/>
      <c r="AG96" s="241">
        <f>AG87*AS96</f>
        <v>0</v>
      </c>
      <c r="AH96" s="242"/>
      <c r="AI96" s="242"/>
      <c r="AJ96" s="242"/>
      <c r="AK96" s="242"/>
      <c r="AL96" s="242"/>
      <c r="AM96" s="242"/>
      <c r="AN96" s="242">
        <f>AG96+AV96</f>
        <v>0</v>
      </c>
      <c r="AO96" s="242"/>
      <c r="AP96" s="242"/>
      <c r="AQ96" s="39"/>
      <c r="AS96" s="116">
        <v>0</v>
      </c>
      <c r="AT96" s="117" t="s">
        <v>99</v>
      </c>
      <c r="AU96" s="117" t="s">
        <v>44</v>
      </c>
      <c r="AV96" s="118">
        <f>ROUND(IF(AU96="nulová",0,IF(OR(AU96="základní",AU96="zákl. přenesená"),AG96*L31,AG96*L32)),2)</f>
        <v>0</v>
      </c>
      <c r="BV96" s="21" t="s">
        <v>102</v>
      </c>
      <c r="BY96" s="112">
        <f>IF(AU96="základní",AV96,0)</f>
        <v>0</v>
      </c>
      <c r="BZ96" s="112">
        <f>IF(AU96="snížená",AV96,0)</f>
        <v>0</v>
      </c>
      <c r="CA96" s="112">
        <f>IF(AU96="zákl. přenesená",AV96,0)</f>
        <v>0</v>
      </c>
      <c r="CB96" s="112">
        <f>IF(AU96="sníž. přenesená",AV96,0)</f>
        <v>0</v>
      </c>
      <c r="CC96" s="112">
        <f>IF(AU96="nulová",AV96,0)</f>
        <v>0</v>
      </c>
      <c r="CD96" s="112">
        <f>IF(AU96="základní",AG96,0)</f>
        <v>0</v>
      </c>
      <c r="CE96" s="112">
        <f>IF(AU96="snížená",AG96,0)</f>
        <v>0</v>
      </c>
      <c r="CF96" s="112">
        <f>IF(AU96="zákl. přenesená",AG96,0)</f>
        <v>0</v>
      </c>
      <c r="CG96" s="112">
        <f>IF(AU96="sníž. přenesená",AG96,0)</f>
        <v>0</v>
      </c>
      <c r="CH96" s="112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/>
      </c>
    </row>
    <row r="97" spans="2:43" s="1" customFormat="1" ht="10.9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9"/>
    </row>
    <row r="98" spans="2:43" s="1" customFormat="1" ht="30" customHeight="1">
      <c r="B98" s="37"/>
      <c r="C98" s="119" t="s">
        <v>103</v>
      </c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247">
        <f>ROUND(AG87+AG92,2)</f>
        <v>0</v>
      </c>
      <c r="AH98" s="247"/>
      <c r="AI98" s="247"/>
      <c r="AJ98" s="247"/>
      <c r="AK98" s="247"/>
      <c r="AL98" s="247"/>
      <c r="AM98" s="247"/>
      <c r="AN98" s="247">
        <f>AN87+AN92</f>
        <v>0</v>
      </c>
      <c r="AO98" s="247"/>
      <c r="AP98" s="247"/>
      <c r="AQ98" s="39"/>
    </row>
    <row r="99" spans="2:43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3"/>
    </row>
  </sheetData>
  <sheetProtection algorithmName="SHA-512" hashValue="GPbm/SzpHzEuZ2tC9nDNC+Sim5/Q5QHqhWj+izDEZmlB4h1K+G/2y1pcHM6gJdtuaBB2KeSMPT2+t4SVrHdLYg==" saltValue="FVNT/WF0waAs5DUDw9TtrQXOlTv42ccfmpx8OMOluAyUzUDuThAdDWBdyr+ycSKCWxJ+JRtN2TOFvOGOy0N4IQ==" spinCount="10" sheet="1" objects="1" scenarios="1" formatColumns="0" formatRows="0"/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00 - Vedlejší a ostat...'!C2" display="/"/>
    <hyperlink ref="A89" location="'SO 101 - Sportoviště'!C2" display="/"/>
    <hyperlink ref="A90" location="'SO 102 - Dětské hřiště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104</v>
      </c>
      <c r="G1" s="16"/>
      <c r="H1" s="285" t="s">
        <v>105</v>
      </c>
      <c r="I1" s="285"/>
      <c r="J1" s="285"/>
      <c r="K1" s="285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109</v>
      </c>
    </row>
    <row r="4" spans="2:46" ht="36.95" customHeight="1">
      <c r="B4" s="25"/>
      <c r="C4" s="205" t="s">
        <v>110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50" t="str">
        <f>'Rekapitulace stavby'!K6</f>
        <v>Dětské hřiště a sportoviště v ulici Bedřicha Zelinky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8"/>
      <c r="R6" s="26"/>
    </row>
    <row r="7" spans="2:18" s="1" customFormat="1" ht="32.85" customHeight="1">
      <c r="B7" s="37"/>
      <c r="C7" s="38"/>
      <c r="D7" s="31" t="s">
        <v>111</v>
      </c>
      <c r="E7" s="38"/>
      <c r="F7" s="211" t="s">
        <v>112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3" t="str">
        <f>'Rekapitulace stavby'!AN8</f>
        <v>4. 7. 2018</v>
      </c>
      <c r="P9" s="254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9" t="s">
        <v>22</v>
      </c>
      <c r="P11" s="209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9" t="s">
        <v>22</v>
      </c>
      <c r="P12" s="209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5" t="str">
        <f>IF('Rekapitulace stavby'!AN13="","",'Rekapitulace stavby'!AN13)</f>
        <v>Vyplň údaj</v>
      </c>
      <c r="P14" s="209"/>
      <c r="Q14" s="38"/>
      <c r="R14" s="39"/>
    </row>
    <row r="15" spans="2:18" s="1" customFormat="1" ht="18" customHeight="1">
      <c r="B15" s="37"/>
      <c r="C15" s="38"/>
      <c r="D15" s="38"/>
      <c r="E15" s="255" t="str">
        <f>IF('Rekapitulace stavby'!E14="","",'Rekapitulace stavby'!E14)</f>
        <v>Vyplň údaj</v>
      </c>
      <c r="F15" s="256"/>
      <c r="G15" s="256"/>
      <c r="H15" s="256"/>
      <c r="I15" s="256"/>
      <c r="J15" s="256"/>
      <c r="K15" s="256"/>
      <c r="L15" s="256"/>
      <c r="M15" s="32" t="s">
        <v>31</v>
      </c>
      <c r="N15" s="38"/>
      <c r="O15" s="255" t="str">
        <f>IF('Rekapitulace stavby'!AN14="","",'Rekapitulace stavby'!AN14)</f>
        <v>Vyplň údaj</v>
      </c>
      <c r="P15" s="209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9" t="s">
        <v>22</v>
      </c>
      <c r="P17" s="209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9" t="s">
        <v>22</v>
      </c>
      <c r="P18" s="209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9" t="s">
        <v>22</v>
      </c>
      <c r="P20" s="209"/>
      <c r="Q20" s="38"/>
      <c r="R20" s="39"/>
    </row>
    <row r="21" spans="2:18" s="1" customFormat="1" ht="18" customHeight="1">
      <c r="B21" s="37"/>
      <c r="C21" s="38"/>
      <c r="D21" s="38"/>
      <c r="E21" s="30" t="s">
        <v>38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9" t="s">
        <v>22</v>
      </c>
      <c r="P21" s="209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5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5">
        <f>N95</f>
        <v>0</v>
      </c>
      <c r="N28" s="215"/>
      <c r="O28" s="215"/>
      <c r="P28" s="215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42</v>
      </c>
      <c r="E30" s="38"/>
      <c r="F30" s="38"/>
      <c r="G30" s="38"/>
      <c r="H30" s="38"/>
      <c r="I30" s="38"/>
      <c r="J30" s="38"/>
      <c r="K30" s="38"/>
      <c r="L30" s="38"/>
      <c r="M30" s="257">
        <f>ROUND(M27+M28,2)</f>
        <v>0</v>
      </c>
      <c r="N30" s="252"/>
      <c r="O30" s="252"/>
      <c r="P30" s="252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43</v>
      </c>
      <c r="E32" s="44" t="s">
        <v>44</v>
      </c>
      <c r="F32" s="45">
        <v>0.21</v>
      </c>
      <c r="G32" s="124" t="s">
        <v>45</v>
      </c>
      <c r="H32" s="258">
        <f>(SUM(BE95:BE102)+SUM(BE120:BE142))</f>
        <v>0</v>
      </c>
      <c r="I32" s="252"/>
      <c r="J32" s="252"/>
      <c r="K32" s="38"/>
      <c r="L32" s="38"/>
      <c r="M32" s="258">
        <f>ROUND((SUM(BE95:BE102)+SUM(BE120:BE142)),2)*F32</f>
        <v>0</v>
      </c>
      <c r="N32" s="252"/>
      <c r="O32" s="252"/>
      <c r="P32" s="252"/>
      <c r="Q32" s="38"/>
      <c r="R32" s="39"/>
    </row>
    <row r="33" spans="2:18" s="1" customFormat="1" ht="14.45" customHeight="1">
      <c r="B33" s="37"/>
      <c r="C33" s="38"/>
      <c r="D33" s="38"/>
      <c r="E33" s="44" t="s">
        <v>46</v>
      </c>
      <c r="F33" s="45">
        <v>0.15</v>
      </c>
      <c r="G33" s="124" t="s">
        <v>45</v>
      </c>
      <c r="H33" s="258">
        <f>(SUM(BF95:BF102)+SUM(BF120:BF142))</f>
        <v>0</v>
      </c>
      <c r="I33" s="252"/>
      <c r="J33" s="252"/>
      <c r="K33" s="38"/>
      <c r="L33" s="38"/>
      <c r="M33" s="258">
        <f>ROUND((SUM(BF95:BF102)+SUM(BF120:BF142)),2)*F33</f>
        <v>0</v>
      </c>
      <c r="N33" s="252"/>
      <c r="O33" s="252"/>
      <c r="P33" s="252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47</v>
      </c>
      <c r="F34" s="45">
        <v>0.21</v>
      </c>
      <c r="G34" s="124" t="s">
        <v>45</v>
      </c>
      <c r="H34" s="258">
        <f>(SUM(BG95:BG102)+SUM(BG120:BG142))</f>
        <v>0</v>
      </c>
      <c r="I34" s="252"/>
      <c r="J34" s="252"/>
      <c r="K34" s="38"/>
      <c r="L34" s="38"/>
      <c r="M34" s="258">
        <v>0</v>
      </c>
      <c r="N34" s="252"/>
      <c r="O34" s="252"/>
      <c r="P34" s="252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48</v>
      </c>
      <c r="F35" s="45">
        <v>0.15</v>
      </c>
      <c r="G35" s="124" t="s">
        <v>45</v>
      </c>
      <c r="H35" s="258">
        <f>(SUM(BH95:BH102)+SUM(BH120:BH142))</f>
        <v>0</v>
      </c>
      <c r="I35" s="252"/>
      <c r="J35" s="252"/>
      <c r="K35" s="38"/>
      <c r="L35" s="38"/>
      <c r="M35" s="258">
        <v>0</v>
      </c>
      <c r="N35" s="252"/>
      <c r="O35" s="252"/>
      <c r="P35" s="252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49</v>
      </c>
      <c r="F36" s="45">
        <v>0</v>
      </c>
      <c r="G36" s="124" t="s">
        <v>45</v>
      </c>
      <c r="H36" s="258">
        <f>(SUM(BI95:BI102)+SUM(BI120:BI142))</f>
        <v>0</v>
      </c>
      <c r="I36" s="252"/>
      <c r="J36" s="252"/>
      <c r="K36" s="38"/>
      <c r="L36" s="38"/>
      <c r="M36" s="258">
        <v>0</v>
      </c>
      <c r="N36" s="252"/>
      <c r="O36" s="252"/>
      <c r="P36" s="252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50</v>
      </c>
      <c r="E38" s="81"/>
      <c r="F38" s="81"/>
      <c r="G38" s="126" t="s">
        <v>51</v>
      </c>
      <c r="H38" s="127" t="s">
        <v>52</v>
      </c>
      <c r="I38" s="81"/>
      <c r="J38" s="81"/>
      <c r="K38" s="81"/>
      <c r="L38" s="259">
        <f>SUM(M30:M36)</f>
        <v>0</v>
      </c>
      <c r="M38" s="259"/>
      <c r="N38" s="259"/>
      <c r="O38" s="259"/>
      <c r="P38" s="260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05" t="s">
        <v>114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0" t="str">
        <f>F6</f>
        <v>Dětské hřiště a sportoviště v ulici Bedřicha Zelinky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8"/>
      <c r="R78" s="39"/>
      <c r="T78" s="131"/>
      <c r="U78" s="131"/>
    </row>
    <row r="79" spans="2:21" s="1" customFormat="1" ht="36.95" customHeight="1">
      <c r="B79" s="37"/>
      <c r="C79" s="71" t="s">
        <v>111</v>
      </c>
      <c r="D79" s="38"/>
      <c r="E79" s="38"/>
      <c r="F79" s="225" t="str">
        <f>F7</f>
        <v>SO 000 - Vedlejší a ostatní rozpočtové náklady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Kroměříž, Barbořina</v>
      </c>
      <c r="G81" s="38"/>
      <c r="H81" s="38"/>
      <c r="I81" s="38"/>
      <c r="J81" s="38"/>
      <c r="K81" s="32" t="s">
        <v>26</v>
      </c>
      <c r="L81" s="38"/>
      <c r="M81" s="254" t="str">
        <f>IF(O9="","",O9)</f>
        <v>4. 7. 2018</v>
      </c>
      <c r="N81" s="254"/>
      <c r="O81" s="254"/>
      <c r="P81" s="254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28</v>
      </c>
      <c r="D83" s="38"/>
      <c r="E83" s="38"/>
      <c r="F83" s="30" t="str">
        <f>E12</f>
        <v>Město Kroměříž</v>
      </c>
      <c r="G83" s="38"/>
      <c r="H83" s="38"/>
      <c r="I83" s="38"/>
      <c r="J83" s="38"/>
      <c r="K83" s="32" t="s">
        <v>34</v>
      </c>
      <c r="L83" s="38"/>
      <c r="M83" s="209" t="str">
        <f>E18</f>
        <v>M.Sedlářová</v>
      </c>
      <c r="N83" s="209"/>
      <c r="O83" s="209"/>
      <c r="P83" s="209"/>
      <c r="Q83" s="209"/>
      <c r="R83" s="39"/>
      <c r="T83" s="131"/>
      <c r="U83" s="131"/>
    </row>
    <row r="84" spans="2:21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9" t="str">
        <f>E21</f>
        <v>Ing.L.Alster</v>
      </c>
      <c r="N84" s="209"/>
      <c r="O84" s="209"/>
      <c r="P84" s="209"/>
      <c r="Q84" s="209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1" t="s">
        <v>115</v>
      </c>
      <c r="D86" s="262"/>
      <c r="E86" s="262"/>
      <c r="F86" s="262"/>
      <c r="G86" s="262"/>
      <c r="H86" s="120"/>
      <c r="I86" s="120"/>
      <c r="J86" s="120"/>
      <c r="K86" s="120"/>
      <c r="L86" s="120"/>
      <c r="M86" s="120"/>
      <c r="N86" s="261" t="s">
        <v>116</v>
      </c>
      <c r="O86" s="262"/>
      <c r="P86" s="262"/>
      <c r="Q86" s="262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6">
        <f>N120</f>
        <v>0</v>
      </c>
      <c r="O88" s="263"/>
      <c r="P88" s="263"/>
      <c r="Q88" s="263"/>
      <c r="R88" s="39"/>
      <c r="T88" s="131"/>
      <c r="U88" s="131"/>
      <c r="AU88" s="21" t="s">
        <v>118</v>
      </c>
    </row>
    <row r="89" spans="2:21" s="6" customFormat="1" ht="24.95" customHeight="1">
      <c r="B89" s="133"/>
      <c r="C89" s="134"/>
      <c r="D89" s="135" t="s">
        <v>119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4">
        <f>N121</f>
        <v>0</v>
      </c>
      <c r="O89" s="265"/>
      <c r="P89" s="265"/>
      <c r="Q89" s="265"/>
      <c r="R89" s="136"/>
      <c r="T89" s="137"/>
      <c r="U89" s="137"/>
    </row>
    <row r="90" spans="2:21" s="7" customFormat="1" ht="19.9" customHeight="1">
      <c r="B90" s="138"/>
      <c r="C90" s="139"/>
      <c r="D90" s="108" t="s">
        <v>120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2">
        <f>N122</f>
        <v>0</v>
      </c>
      <c r="O90" s="266"/>
      <c r="P90" s="266"/>
      <c r="Q90" s="266"/>
      <c r="R90" s="140"/>
      <c r="T90" s="141"/>
      <c r="U90" s="141"/>
    </row>
    <row r="91" spans="2:21" s="7" customFormat="1" ht="19.9" customHeight="1">
      <c r="B91" s="138"/>
      <c r="C91" s="139"/>
      <c r="D91" s="108" t="s">
        <v>121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2">
        <f>N125</f>
        <v>0</v>
      </c>
      <c r="O91" s="266"/>
      <c r="P91" s="266"/>
      <c r="Q91" s="266"/>
      <c r="R91" s="140"/>
      <c r="T91" s="141"/>
      <c r="U91" s="141"/>
    </row>
    <row r="92" spans="2:21" s="7" customFormat="1" ht="19.9" customHeight="1">
      <c r="B92" s="138"/>
      <c r="C92" s="139"/>
      <c r="D92" s="108" t="s">
        <v>122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2">
        <f>N132</f>
        <v>0</v>
      </c>
      <c r="O92" s="266"/>
      <c r="P92" s="266"/>
      <c r="Q92" s="266"/>
      <c r="R92" s="140"/>
      <c r="T92" s="141"/>
      <c r="U92" s="141"/>
    </row>
    <row r="93" spans="2:21" s="7" customFormat="1" ht="19.9" customHeight="1">
      <c r="B93" s="138"/>
      <c r="C93" s="139"/>
      <c r="D93" s="108" t="s">
        <v>123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2">
        <f>N136</f>
        <v>0</v>
      </c>
      <c r="O93" s="266"/>
      <c r="P93" s="266"/>
      <c r="Q93" s="266"/>
      <c r="R93" s="140"/>
      <c r="T93" s="141"/>
      <c r="U93" s="141"/>
    </row>
    <row r="94" spans="2:21" s="1" customFormat="1" ht="21.75" customHeigh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  <c r="T94" s="131"/>
      <c r="U94" s="131"/>
    </row>
    <row r="95" spans="2:21" s="1" customFormat="1" ht="29.25" customHeight="1">
      <c r="B95" s="37"/>
      <c r="C95" s="132" t="s">
        <v>124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63">
        <f>ROUND(N96+N97+N98+N99+N100+N101,2)</f>
        <v>0</v>
      </c>
      <c r="O95" s="267"/>
      <c r="P95" s="267"/>
      <c r="Q95" s="267"/>
      <c r="R95" s="39"/>
      <c r="T95" s="142"/>
      <c r="U95" s="143" t="s">
        <v>43</v>
      </c>
    </row>
    <row r="96" spans="2:65" s="1" customFormat="1" ht="18" customHeight="1">
      <c r="B96" s="37"/>
      <c r="C96" s="38"/>
      <c r="D96" s="243" t="s">
        <v>125</v>
      </c>
      <c r="E96" s="244"/>
      <c r="F96" s="244"/>
      <c r="G96" s="244"/>
      <c r="H96" s="244"/>
      <c r="I96" s="38"/>
      <c r="J96" s="38"/>
      <c r="K96" s="38"/>
      <c r="L96" s="38"/>
      <c r="M96" s="38"/>
      <c r="N96" s="241">
        <f>ROUND(N88*T96,2)</f>
        <v>0</v>
      </c>
      <c r="O96" s="242"/>
      <c r="P96" s="242"/>
      <c r="Q96" s="242"/>
      <c r="R96" s="39"/>
      <c r="S96" s="144"/>
      <c r="T96" s="145"/>
      <c r="U96" s="146" t="s">
        <v>44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126</v>
      </c>
      <c r="AZ96" s="144"/>
      <c r="BA96" s="144"/>
      <c r="BB96" s="144"/>
      <c r="BC96" s="144"/>
      <c r="BD96" s="144"/>
      <c r="BE96" s="148">
        <f aca="true" t="shared" si="0" ref="BE96:BE101">IF(U96="základní",N96,0)</f>
        <v>0</v>
      </c>
      <c r="BF96" s="148">
        <f aca="true" t="shared" si="1" ref="BF96:BF101">IF(U96="snížená",N96,0)</f>
        <v>0</v>
      </c>
      <c r="BG96" s="148">
        <f aca="true" t="shared" si="2" ref="BG96:BG101">IF(U96="zákl. přenesená",N96,0)</f>
        <v>0</v>
      </c>
      <c r="BH96" s="148">
        <f aca="true" t="shared" si="3" ref="BH96:BH101">IF(U96="sníž. přenesená",N96,0)</f>
        <v>0</v>
      </c>
      <c r="BI96" s="148">
        <f aca="true" t="shared" si="4" ref="BI96:BI101">IF(U96="nulová",N96,0)</f>
        <v>0</v>
      </c>
      <c r="BJ96" s="147" t="s">
        <v>87</v>
      </c>
      <c r="BK96" s="144"/>
      <c r="BL96" s="144"/>
      <c r="BM96" s="144"/>
    </row>
    <row r="97" spans="2:65" s="1" customFormat="1" ht="18" customHeight="1">
      <c r="B97" s="37"/>
      <c r="C97" s="38"/>
      <c r="D97" s="243" t="s">
        <v>127</v>
      </c>
      <c r="E97" s="244"/>
      <c r="F97" s="244"/>
      <c r="G97" s="244"/>
      <c r="H97" s="244"/>
      <c r="I97" s="38"/>
      <c r="J97" s="38"/>
      <c r="K97" s="38"/>
      <c r="L97" s="38"/>
      <c r="M97" s="38"/>
      <c r="N97" s="241">
        <f>ROUND(N88*T97,2)</f>
        <v>0</v>
      </c>
      <c r="O97" s="242"/>
      <c r="P97" s="242"/>
      <c r="Q97" s="242"/>
      <c r="R97" s="39"/>
      <c r="S97" s="144"/>
      <c r="T97" s="145"/>
      <c r="U97" s="146" t="s">
        <v>44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126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87</v>
      </c>
      <c r="BK97" s="144"/>
      <c r="BL97" s="144"/>
      <c r="BM97" s="144"/>
    </row>
    <row r="98" spans="2:65" s="1" customFormat="1" ht="18" customHeight="1">
      <c r="B98" s="37"/>
      <c r="C98" s="38"/>
      <c r="D98" s="243" t="s">
        <v>128</v>
      </c>
      <c r="E98" s="244"/>
      <c r="F98" s="244"/>
      <c r="G98" s="244"/>
      <c r="H98" s="244"/>
      <c r="I98" s="38"/>
      <c r="J98" s="38"/>
      <c r="K98" s="38"/>
      <c r="L98" s="38"/>
      <c r="M98" s="38"/>
      <c r="N98" s="241">
        <f>ROUND(N88*T98,2)</f>
        <v>0</v>
      </c>
      <c r="O98" s="242"/>
      <c r="P98" s="242"/>
      <c r="Q98" s="242"/>
      <c r="R98" s="39"/>
      <c r="S98" s="144"/>
      <c r="T98" s="145"/>
      <c r="U98" s="146" t="s">
        <v>44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126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87</v>
      </c>
      <c r="BK98" s="144"/>
      <c r="BL98" s="144"/>
      <c r="BM98" s="144"/>
    </row>
    <row r="99" spans="2:65" s="1" customFormat="1" ht="18" customHeight="1">
      <c r="B99" s="37"/>
      <c r="C99" s="38"/>
      <c r="D99" s="243" t="s">
        <v>129</v>
      </c>
      <c r="E99" s="244"/>
      <c r="F99" s="244"/>
      <c r="G99" s="244"/>
      <c r="H99" s="244"/>
      <c r="I99" s="38"/>
      <c r="J99" s="38"/>
      <c r="K99" s="38"/>
      <c r="L99" s="38"/>
      <c r="M99" s="38"/>
      <c r="N99" s="241">
        <f>ROUND(N88*T99,2)</f>
        <v>0</v>
      </c>
      <c r="O99" s="242"/>
      <c r="P99" s="242"/>
      <c r="Q99" s="242"/>
      <c r="R99" s="39"/>
      <c r="S99" s="144"/>
      <c r="T99" s="145"/>
      <c r="U99" s="146" t="s">
        <v>44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126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87</v>
      </c>
      <c r="BK99" s="144"/>
      <c r="BL99" s="144"/>
      <c r="BM99" s="144"/>
    </row>
    <row r="100" spans="2:65" s="1" customFormat="1" ht="18" customHeight="1">
      <c r="B100" s="37"/>
      <c r="C100" s="38"/>
      <c r="D100" s="243" t="s">
        <v>130</v>
      </c>
      <c r="E100" s="244"/>
      <c r="F100" s="244"/>
      <c r="G100" s="244"/>
      <c r="H100" s="244"/>
      <c r="I100" s="38"/>
      <c r="J100" s="38"/>
      <c r="K100" s="38"/>
      <c r="L100" s="38"/>
      <c r="M100" s="38"/>
      <c r="N100" s="241">
        <f>ROUND(N88*T100,2)</f>
        <v>0</v>
      </c>
      <c r="O100" s="242"/>
      <c r="P100" s="242"/>
      <c r="Q100" s="242"/>
      <c r="R100" s="39"/>
      <c r="S100" s="144"/>
      <c r="T100" s="145"/>
      <c r="U100" s="146" t="s">
        <v>44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126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87</v>
      </c>
      <c r="BK100" s="144"/>
      <c r="BL100" s="144"/>
      <c r="BM100" s="144"/>
    </row>
    <row r="101" spans="2:65" s="1" customFormat="1" ht="18" customHeight="1">
      <c r="B101" s="37"/>
      <c r="C101" s="38"/>
      <c r="D101" s="108" t="s">
        <v>131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241">
        <f>ROUND(N88*T101,2)</f>
        <v>0</v>
      </c>
      <c r="O101" s="242"/>
      <c r="P101" s="242"/>
      <c r="Q101" s="242"/>
      <c r="R101" s="39"/>
      <c r="S101" s="144"/>
      <c r="T101" s="149"/>
      <c r="U101" s="150" t="s">
        <v>44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132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87</v>
      </c>
      <c r="BK101" s="144"/>
      <c r="BL101" s="144"/>
      <c r="BM101" s="144"/>
    </row>
    <row r="102" spans="2:21" s="1" customFormat="1" ht="13.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31"/>
      <c r="U102" s="131"/>
    </row>
    <row r="103" spans="2:21" s="1" customFormat="1" ht="29.25" customHeight="1">
      <c r="B103" s="37"/>
      <c r="C103" s="119" t="s">
        <v>103</v>
      </c>
      <c r="D103" s="120"/>
      <c r="E103" s="120"/>
      <c r="F103" s="120"/>
      <c r="G103" s="120"/>
      <c r="H103" s="120"/>
      <c r="I103" s="120"/>
      <c r="J103" s="120"/>
      <c r="K103" s="120"/>
      <c r="L103" s="247">
        <f>ROUND(SUM(N88+N95),2)</f>
        <v>0</v>
      </c>
      <c r="M103" s="247"/>
      <c r="N103" s="247"/>
      <c r="O103" s="247"/>
      <c r="P103" s="247"/>
      <c r="Q103" s="247"/>
      <c r="R103" s="39"/>
      <c r="T103" s="131"/>
      <c r="U103" s="131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T104" s="131"/>
      <c r="U104" s="131"/>
    </row>
    <row r="108" spans="2:18" s="1" customFormat="1" ht="6.95" customHeight="1"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</row>
    <row r="109" spans="2:18" s="1" customFormat="1" ht="36.95" customHeight="1">
      <c r="B109" s="37"/>
      <c r="C109" s="205" t="s">
        <v>133</v>
      </c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39"/>
    </row>
    <row r="110" spans="2:18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18" s="1" customFormat="1" ht="30" customHeight="1">
      <c r="B111" s="37"/>
      <c r="C111" s="32" t="s">
        <v>19</v>
      </c>
      <c r="D111" s="38"/>
      <c r="E111" s="38"/>
      <c r="F111" s="250" t="str">
        <f>F6</f>
        <v>Dětské hřiště a sportoviště v ulici Bedřicha Zelinky</v>
      </c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38"/>
      <c r="R111" s="39"/>
    </row>
    <row r="112" spans="2:18" s="1" customFormat="1" ht="36.95" customHeight="1">
      <c r="B112" s="37"/>
      <c r="C112" s="71" t="s">
        <v>111</v>
      </c>
      <c r="D112" s="38"/>
      <c r="E112" s="38"/>
      <c r="F112" s="225" t="str">
        <f>F7</f>
        <v>SO 000 - Vedlejší a ostatní rozpočtové náklady</v>
      </c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38"/>
      <c r="R112" s="39"/>
    </row>
    <row r="113" spans="2:18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18" customHeight="1">
      <c r="B114" s="37"/>
      <c r="C114" s="32" t="s">
        <v>24</v>
      </c>
      <c r="D114" s="38"/>
      <c r="E114" s="38"/>
      <c r="F114" s="30" t="str">
        <f>F9</f>
        <v>Kroměříž, Barbořina</v>
      </c>
      <c r="G114" s="38"/>
      <c r="H114" s="38"/>
      <c r="I114" s="38"/>
      <c r="J114" s="38"/>
      <c r="K114" s="32" t="s">
        <v>26</v>
      </c>
      <c r="L114" s="38"/>
      <c r="M114" s="254" t="str">
        <f>IF(O9="","",O9)</f>
        <v>4. 7. 2018</v>
      </c>
      <c r="N114" s="254"/>
      <c r="O114" s="254"/>
      <c r="P114" s="254"/>
      <c r="Q114" s="38"/>
      <c r="R114" s="39"/>
    </row>
    <row r="115" spans="2:18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13.5">
      <c r="B116" s="37"/>
      <c r="C116" s="32" t="s">
        <v>28</v>
      </c>
      <c r="D116" s="38"/>
      <c r="E116" s="38"/>
      <c r="F116" s="30" t="str">
        <f>E12</f>
        <v>Město Kroměříž</v>
      </c>
      <c r="G116" s="38"/>
      <c r="H116" s="38"/>
      <c r="I116" s="38"/>
      <c r="J116" s="38"/>
      <c r="K116" s="32" t="s">
        <v>34</v>
      </c>
      <c r="L116" s="38"/>
      <c r="M116" s="209" t="str">
        <f>E18</f>
        <v>M.Sedlářová</v>
      </c>
      <c r="N116" s="209"/>
      <c r="O116" s="209"/>
      <c r="P116" s="209"/>
      <c r="Q116" s="209"/>
      <c r="R116" s="39"/>
    </row>
    <row r="117" spans="2:18" s="1" customFormat="1" ht="14.45" customHeight="1">
      <c r="B117" s="37"/>
      <c r="C117" s="32" t="s">
        <v>32</v>
      </c>
      <c r="D117" s="38"/>
      <c r="E117" s="38"/>
      <c r="F117" s="30" t="str">
        <f>IF(E15="","",E15)</f>
        <v>Vyplň údaj</v>
      </c>
      <c r="G117" s="38"/>
      <c r="H117" s="38"/>
      <c r="I117" s="38"/>
      <c r="J117" s="38"/>
      <c r="K117" s="32" t="s">
        <v>37</v>
      </c>
      <c r="L117" s="38"/>
      <c r="M117" s="209" t="str">
        <f>E21</f>
        <v>Ing.L.Alster</v>
      </c>
      <c r="N117" s="209"/>
      <c r="O117" s="209"/>
      <c r="P117" s="209"/>
      <c r="Q117" s="209"/>
      <c r="R117" s="39"/>
    </row>
    <row r="118" spans="2:18" s="1" customFormat="1" ht="10.3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27" s="8" customFormat="1" ht="29.25" customHeight="1">
      <c r="B119" s="151"/>
      <c r="C119" s="152" t="s">
        <v>134</v>
      </c>
      <c r="D119" s="153" t="s">
        <v>135</v>
      </c>
      <c r="E119" s="153" t="s">
        <v>61</v>
      </c>
      <c r="F119" s="268" t="s">
        <v>136</v>
      </c>
      <c r="G119" s="268"/>
      <c r="H119" s="268"/>
      <c r="I119" s="268"/>
      <c r="J119" s="153" t="s">
        <v>137</v>
      </c>
      <c r="K119" s="153" t="s">
        <v>138</v>
      </c>
      <c r="L119" s="268" t="s">
        <v>139</v>
      </c>
      <c r="M119" s="268"/>
      <c r="N119" s="268" t="s">
        <v>116</v>
      </c>
      <c r="O119" s="268"/>
      <c r="P119" s="268"/>
      <c r="Q119" s="269"/>
      <c r="R119" s="154"/>
      <c r="T119" s="82" t="s">
        <v>140</v>
      </c>
      <c r="U119" s="83" t="s">
        <v>43</v>
      </c>
      <c r="V119" s="83" t="s">
        <v>141</v>
      </c>
      <c r="W119" s="83" t="s">
        <v>142</v>
      </c>
      <c r="X119" s="83" t="s">
        <v>143</v>
      </c>
      <c r="Y119" s="83" t="s">
        <v>144</v>
      </c>
      <c r="Z119" s="83" t="s">
        <v>145</v>
      </c>
      <c r="AA119" s="84" t="s">
        <v>146</v>
      </c>
    </row>
    <row r="120" spans="2:63" s="1" customFormat="1" ht="29.25" customHeight="1">
      <c r="B120" s="37"/>
      <c r="C120" s="86" t="s">
        <v>113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280">
        <f>BK120</f>
        <v>0</v>
      </c>
      <c r="O120" s="281"/>
      <c r="P120" s="281"/>
      <c r="Q120" s="281"/>
      <c r="R120" s="39"/>
      <c r="T120" s="85"/>
      <c r="U120" s="53"/>
      <c r="V120" s="53"/>
      <c r="W120" s="155">
        <f>W121+W143</f>
        <v>0</v>
      </c>
      <c r="X120" s="53"/>
      <c r="Y120" s="155">
        <f>Y121+Y143</f>
        <v>0</v>
      </c>
      <c r="Z120" s="53"/>
      <c r="AA120" s="156">
        <f>AA121+AA143</f>
        <v>0</v>
      </c>
      <c r="AT120" s="21" t="s">
        <v>78</v>
      </c>
      <c r="AU120" s="21" t="s">
        <v>118</v>
      </c>
      <c r="BK120" s="157">
        <f>BK121+BK143</f>
        <v>0</v>
      </c>
    </row>
    <row r="121" spans="2:63" s="9" customFormat="1" ht="37.35" customHeight="1">
      <c r="B121" s="158"/>
      <c r="C121" s="159"/>
      <c r="D121" s="160" t="s">
        <v>119</v>
      </c>
      <c r="E121" s="160"/>
      <c r="F121" s="160"/>
      <c r="G121" s="160"/>
      <c r="H121" s="160"/>
      <c r="I121" s="160"/>
      <c r="J121" s="160"/>
      <c r="K121" s="160"/>
      <c r="L121" s="160"/>
      <c r="M121" s="160"/>
      <c r="N121" s="282">
        <f>BK121</f>
        <v>0</v>
      </c>
      <c r="O121" s="264"/>
      <c r="P121" s="264"/>
      <c r="Q121" s="264"/>
      <c r="R121" s="161"/>
      <c r="T121" s="162"/>
      <c r="U121" s="159"/>
      <c r="V121" s="159"/>
      <c r="W121" s="163">
        <f>W122+W125+W132+W136</f>
        <v>0</v>
      </c>
      <c r="X121" s="159"/>
      <c r="Y121" s="163">
        <f>Y122+Y125+Y132+Y136</f>
        <v>0</v>
      </c>
      <c r="Z121" s="159"/>
      <c r="AA121" s="164">
        <f>AA122+AA125+AA132+AA136</f>
        <v>0</v>
      </c>
      <c r="AR121" s="165" t="s">
        <v>147</v>
      </c>
      <c r="AT121" s="166" t="s">
        <v>78</v>
      </c>
      <c r="AU121" s="166" t="s">
        <v>79</v>
      </c>
      <c r="AY121" s="165" t="s">
        <v>148</v>
      </c>
      <c r="BK121" s="167">
        <f>BK122+BK125+BK132+BK136</f>
        <v>0</v>
      </c>
    </row>
    <row r="122" spans="2:63" s="9" customFormat="1" ht="19.9" customHeight="1">
      <c r="B122" s="158"/>
      <c r="C122" s="159"/>
      <c r="D122" s="168" t="s">
        <v>120</v>
      </c>
      <c r="E122" s="168"/>
      <c r="F122" s="168"/>
      <c r="G122" s="168"/>
      <c r="H122" s="168"/>
      <c r="I122" s="168"/>
      <c r="J122" s="168"/>
      <c r="K122" s="168"/>
      <c r="L122" s="168"/>
      <c r="M122" s="168"/>
      <c r="N122" s="283">
        <f>BK122</f>
        <v>0</v>
      </c>
      <c r="O122" s="284"/>
      <c r="P122" s="284"/>
      <c r="Q122" s="284"/>
      <c r="R122" s="161"/>
      <c r="T122" s="162"/>
      <c r="U122" s="159"/>
      <c r="V122" s="159"/>
      <c r="W122" s="163">
        <f>SUM(W123:W124)</f>
        <v>0</v>
      </c>
      <c r="X122" s="159"/>
      <c r="Y122" s="163">
        <f>SUM(Y123:Y124)</f>
        <v>0</v>
      </c>
      <c r="Z122" s="159"/>
      <c r="AA122" s="164">
        <f>SUM(AA123:AA124)</f>
        <v>0</v>
      </c>
      <c r="AR122" s="165" t="s">
        <v>147</v>
      </c>
      <c r="AT122" s="166" t="s">
        <v>78</v>
      </c>
      <c r="AU122" s="166" t="s">
        <v>87</v>
      </c>
      <c r="AY122" s="165" t="s">
        <v>148</v>
      </c>
      <c r="BK122" s="167">
        <f>SUM(BK123:BK124)</f>
        <v>0</v>
      </c>
    </row>
    <row r="123" spans="2:65" s="1" customFormat="1" ht="16.5" customHeight="1">
      <c r="B123" s="37"/>
      <c r="C123" s="169" t="s">
        <v>87</v>
      </c>
      <c r="D123" s="169" t="s">
        <v>149</v>
      </c>
      <c r="E123" s="170" t="s">
        <v>150</v>
      </c>
      <c r="F123" s="270" t="s">
        <v>151</v>
      </c>
      <c r="G123" s="270"/>
      <c r="H123" s="270"/>
      <c r="I123" s="270"/>
      <c r="J123" s="171" t="s">
        <v>152</v>
      </c>
      <c r="K123" s="172">
        <v>200</v>
      </c>
      <c r="L123" s="271">
        <v>0</v>
      </c>
      <c r="M123" s="272"/>
      <c r="N123" s="273">
        <f>ROUND(L123*K123,2)</f>
        <v>0</v>
      </c>
      <c r="O123" s="273"/>
      <c r="P123" s="273"/>
      <c r="Q123" s="273"/>
      <c r="R123" s="39"/>
      <c r="T123" s="173" t="s">
        <v>22</v>
      </c>
      <c r="U123" s="46" t="s">
        <v>44</v>
      </c>
      <c r="V123" s="38"/>
      <c r="W123" s="174">
        <f>V123*K123</f>
        <v>0</v>
      </c>
      <c r="X123" s="174">
        <v>0</v>
      </c>
      <c r="Y123" s="174">
        <f>X123*K123</f>
        <v>0</v>
      </c>
      <c r="Z123" s="174">
        <v>0</v>
      </c>
      <c r="AA123" s="175">
        <f>Z123*K123</f>
        <v>0</v>
      </c>
      <c r="AR123" s="21" t="s">
        <v>153</v>
      </c>
      <c r="AT123" s="21" t="s">
        <v>149</v>
      </c>
      <c r="AU123" s="21" t="s">
        <v>109</v>
      </c>
      <c r="AY123" s="21" t="s">
        <v>148</v>
      </c>
      <c r="BE123" s="112">
        <f>IF(U123="základní",N123,0)</f>
        <v>0</v>
      </c>
      <c r="BF123" s="112">
        <f>IF(U123="snížená",N123,0)</f>
        <v>0</v>
      </c>
      <c r="BG123" s="112">
        <f>IF(U123="zákl. přenesená",N123,0)</f>
        <v>0</v>
      </c>
      <c r="BH123" s="112">
        <f>IF(U123="sníž. přenesená",N123,0)</f>
        <v>0</v>
      </c>
      <c r="BI123" s="112">
        <f>IF(U123="nulová",N123,0)</f>
        <v>0</v>
      </c>
      <c r="BJ123" s="21" t="s">
        <v>87</v>
      </c>
      <c r="BK123" s="112">
        <f>ROUND(L123*K123,2)</f>
        <v>0</v>
      </c>
      <c r="BL123" s="21" t="s">
        <v>153</v>
      </c>
      <c r="BM123" s="21" t="s">
        <v>154</v>
      </c>
    </row>
    <row r="124" spans="2:51" s="10" customFormat="1" ht="16.5" customHeight="1">
      <c r="B124" s="176"/>
      <c r="C124" s="177"/>
      <c r="D124" s="177"/>
      <c r="E124" s="178" t="s">
        <v>22</v>
      </c>
      <c r="F124" s="274" t="s">
        <v>155</v>
      </c>
      <c r="G124" s="275"/>
      <c r="H124" s="275"/>
      <c r="I124" s="275"/>
      <c r="J124" s="177"/>
      <c r="K124" s="179">
        <v>200</v>
      </c>
      <c r="L124" s="177"/>
      <c r="M124" s="177"/>
      <c r="N124" s="177"/>
      <c r="O124" s="177"/>
      <c r="P124" s="177"/>
      <c r="Q124" s="177"/>
      <c r="R124" s="180"/>
      <c r="T124" s="181"/>
      <c r="U124" s="177"/>
      <c r="V124" s="177"/>
      <c r="W124" s="177"/>
      <c r="X124" s="177"/>
      <c r="Y124" s="177"/>
      <c r="Z124" s="177"/>
      <c r="AA124" s="182"/>
      <c r="AT124" s="183" t="s">
        <v>156</v>
      </c>
      <c r="AU124" s="183" t="s">
        <v>109</v>
      </c>
      <c r="AV124" s="10" t="s">
        <v>109</v>
      </c>
      <c r="AW124" s="10" t="s">
        <v>36</v>
      </c>
      <c r="AX124" s="10" t="s">
        <v>87</v>
      </c>
      <c r="AY124" s="183" t="s">
        <v>148</v>
      </c>
    </row>
    <row r="125" spans="2:63" s="9" customFormat="1" ht="29.85" customHeight="1">
      <c r="B125" s="158"/>
      <c r="C125" s="159"/>
      <c r="D125" s="168" t="s">
        <v>121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283">
        <f>BK125</f>
        <v>0</v>
      </c>
      <c r="O125" s="284"/>
      <c r="P125" s="284"/>
      <c r="Q125" s="284"/>
      <c r="R125" s="161"/>
      <c r="T125" s="162"/>
      <c r="U125" s="159"/>
      <c r="V125" s="159"/>
      <c r="W125" s="163">
        <f>SUM(W126:W131)</f>
        <v>0</v>
      </c>
      <c r="X125" s="159"/>
      <c r="Y125" s="163">
        <f>SUM(Y126:Y131)</f>
        <v>0</v>
      </c>
      <c r="Z125" s="159"/>
      <c r="AA125" s="164">
        <f>SUM(AA126:AA131)</f>
        <v>0</v>
      </c>
      <c r="AR125" s="165" t="s">
        <v>147</v>
      </c>
      <c r="AT125" s="166" t="s">
        <v>78</v>
      </c>
      <c r="AU125" s="166" t="s">
        <v>87</v>
      </c>
      <c r="AY125" s="165" t="s">
        <v>148</v>
      </c>
      <c r="BK125" s="167">
        <f>SUM(BK126:BK131)</f>
        <v>0</v>
      </c>
    </row>
    <row r="126" spans="2:65" s="1" customFormat="1" ht="16.5" customHeight="1">
      <c r="B126" s="37"/>
      <c r="C126" s="169" t="s">
        <v>109</v>
      </c>
      <c r="D126" s="169" t="s">
        <v>149</v>
      </c>
      <c r="E126" s="170" t="s">
        <v>157</v>
      </c>
      <c r="F126" s="270" t="s">
        <v>125</v>
      </c>
      <c r="G126" s="270"/>
      <c r="H126" s="270"/>
      <c r="I126" s="270"/>
      <c r="J126" s="171" t="s">
        <v>158</v>
      </c>
      <c r="K126" s="172">
        <v>1</v>
      </c>
      <c r="L126" s="271">
        <v>0</v>
      </c>
      <c r="M126" s="272"/>
      <c r="N126" s="273">
        <f>ROUND(L126*K126,2)</f>
        <v>0</v>
      </c>
      <c r="O126" s="273"/>
      <c r="P126" s="273"/>
      <c r="Q126" s="273"/>
      <c r="R126" s="39"/>
      <c r="T126" s="173" t="s">
        <v>22</v>
      </c>
      <c r="U126" s="46" t="s">
        <v>44</v>
      </c>
      <c r="V126" s="38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21" t="s">
        <v>153</v>
      </c>
      <c r="AT126" s="21" t="s">
        <v>149</v>
      </c>
      <c r="AU126" s="21" t="s">
        <v>109</v>
      </c>
      <c r="AY126" s="21" t="s">
        <v>148</v>
      </c>
      <c r="BE126" s="112">
        <f>IF(U126="základní",N126,0)</f>
        <v>0</v>
      </c>
      <c r="BF126" s="112">
        <f>IF(U126="snížená",N126,0)</f>
        <v>0</v>
      </c>
      <c r="BG126" s="112">
        <f>IF(U126="zákl. přenesená",N126,0)</f>
        <v>0</v>
      </c>
      <c r="BH126" s="112">
        <f>IF(U126="sníž. přenesená",N126,0)</f>
        <v>0</v>
      </c>
      <c r="BI126" s="112">
        <f>IF(U126="nulová",N126,0)</f>
        <v>0</v>
      </c>
      <c r="BJ126" s="21" t="s">
        <v>87</v>
      </c>
      <c r="BK126" s="112">
        <f>ROUND(L126*K126,2)</f>
        <v>0</v>
      </c>
      <c r="BL126" s="21" t="s">
        <v>153</v>
      </c>
      <c r="BM126" s="21" t="s">
        <v>159</v>
      </c>
    </row>
    <row r="127" spans="2:51" s="10" customFormat="1" ht="16.5" customHeight="1">
      <c r="B127" s="176"/>
      <c r="C127" s="177"/>
      <c r="D127" s="177"/>
      <c r="E127" s="178" t="s">
        <v>22</v>
      </c>
      <c r="F127" s="274" t="s">
        <v>87</v>
      </c>
      <c r="G127" s="275"/>
      <c r="H127" s="275"/>
      <c r="I127" s="275"/>
      <c r="J127" s="177"/>
      <c r="K127" s="179">
        <v>1</v>
      </c>
      <c r="L127" s="177"/>
      <c r="M127" s="177"/>
      <c r="N127" s="177"/>
      <c r="O127" s="177"/>
      <c r="P127" s="177"/>
      <c r="Q127" s="177"/>
      <c r="R127" s="180"/>
      <c r="T127" s="181"/>
      <c r="U127" s="177"/>
      <c r="V127" s="177"/>
      <c r="W127" s="177"/>
      <c r="X127" s="177"/>
      <c r="Y127" s="177"/>
      <c r="Z127" s="177"/>
      <c r="AA127" s="182"/>
      <c r="AT127" s="183" t="s">
        <v>156</v>
      </c>
      <c r="AU127" s="183" t="s">
        <v>109</v>
      </c>
      <c r="AV127" s="10" t="s">
        <v>109</v>
      </c>
      <c r="AW127" s="10" t="s">
        <v>36</v>
      </c>
      <c r="AX127" s="10" t="s">
        <v>87</v>
      </c>
      <c r="AY127" s="183" t="s">
        <v>148</v>
      </c>
    </row>
    <row r="128" spans="2:65" s="1" customFormat="1" ht="16.5" customHeight="1">
      <c r="B128" s="37"/>
      <c r="C128" s="169" t="s">
        <v>160</v>
      </c>
      <c r="D128" s="169" t="s">
        <v>149</v>
      </c>
      <c r="E128" s="170" t="s">
        <v>161</v>
      </c>
      <c r="F128" s="270" t="s">
        <v>162</v>
      </c>
      <c r="G128" s="270"/>
      <c r="H128" s="270"/>
      <c r="I128" s="270"/>
      <c r="J128" s="171" t="s">
        <v>158</v>
      </c>
      <c r="K128" s="172">
        <v>1</v>
      </c>
      <c r="L128" s="271">
        <v>0</v>
      </c>
      <c r="M128" s="272"/>
      <c r="N128" s="273">
        <f>ROUND(L128*K128,2)</f>
        <v>0</v>
      </c>
      <c r="O128" s="273"/>
      <c r="P128" s="273"/>
      <c r="Q128" s="273"/>
      <c r="R128" s="39"/>
      <c r="T128" s="173" t="s">
        <v>22</v>
      </c>
      <c r="U128" s="46" t="s">
        <v>44</v>
      </c>
      <c r="V128" s="38"/>
      <c r="W128" s="174">
        <f>V128*K128</f>
        <v>0</v>
      </c>
      <c r="X128" s="174">
        <v>0</v>
      </c>
      <c r="Y128" s="174">
        <f>X128*K128</f>
        <v>0</v>
      </c>
      <c r="Z128" s="174">
        <v>0</v>
      </c>
      <c r="AA128" s="175">
        <f>Z128*K128</f>
        <v>0</v>
      </c>
      <c r="AR128" s="21" t="s">
        <v>153</v>
      </c>
      <c r="AT128" s="21" t="s">
        <v>149</v>
      </c>
      <c r="AU128" s="21" t="s">
        <v>109</v>
      </c>
      <c r="AY128" s="21" t="s">
        <v>148</v>
      </c>
      <c r="BE128" s="112">
        <f>IF(U128="základní",N128,0)</f>
        <v>0</v>
      </c>
      <c r="BF128" s="112">
        <f>IF(U128="snížená",N128,0)</f>
        <v>0</v>
      </c>
      <c r="BG128" s="112">
        <f>IF(U128="zákl. přenesená",N128,0)</f>
        <v>0</v>
      </c>
      <c r="BH128" s="112">
        <f>IF(U128="sníž. přenesená",N128,0)</f>
        <v>0</v>
      </c>
      <c r="BI128" s="112">
        <f>IF(U128="nulová",N128,0)</f>
        <v>0</v>
      </c>
      <c r="BJ128" s="21" t="s">
        <v>87</v>
      </c>
      <c r="BK128" s="112">
        <f>ROUND(L128*K128,2)</f>
        <v>0</v>
      </c>
      <c r="BL128" s="21" t="s">
        <v>153</v>
      </c>
      <c r="BM128" s="21" t="s">
        <v>163</v>
      </c>
    </row>
    <row r="129" spans="2:51" s="10" customFormat="1" ht="16.5" customHeight="1">
      <c r="B129" s="176"/>
      <c r="C129" s="177"/>
      <c r="D129" s="177"/>
      <c r="E129" s="178" t="s">
        <v>22</v>
      </c>
      <c r="F129" s="274" t="s">
        <v>87</v>
      </c>
      <c r="G129" s="275"/>
      <c r="H129" s="275"/>
      <c r="I129" s="275"/>
      <c r="J129" s="177"/>
      <c r="K129" s="179">
        <v>1</v>
      </c>
      <c r="L129" s="177"/>
      <c r="M129" s="177"/>
      <c r="N129" s="177"/>
      <c r="O129" s="177"/>
      <c r="P129" s="177"/>
      <c r="Q129" s="177"/>
      <c r="R129" s="180"/>
      <c r="T129" s="181"/>
      <c r="U129" s="177"/>
      <c r="V129" s="177"/>
      <c r="W129" s="177"/>
      <c r="X129" s="177"/>
      <c r="Y129" s="177"/>
      <c r="Z129" s="177"/>
      <c r="AA129" s="182"/>
      <c r="AT129" s="183" t="s">
        <v>156</v>
      </c>
      <c r="AU129" s="183" t="s">
        <v>109</v>
      </c>
      <c r="AV129" s="10" t="s">
        <v>109</v>
      </c>
      <c r="AW129" s="10" t="s">
        <v>36</v>
      </c>
      <c r="AX129" s="10" t="s">
        <v>87</v>
      </c>
      <c r="AY129" s="183" t="s">
        <v>148</v>
      </c>
    </row>
    <row r="130" spans="2:65" s="1" customFormat="1" ht="16.5" customHeight="1">
      <c r="B130" s="37"/>
      <c r="C130" s="169" t="s">
        <v>164</v>
      </c>
      <c r="D130" s="169" t="s">
        <v>149</v>
      </c>
      <c r="E130" s="170" t="s">
        <v>165</v>
      </c>
      <c r="F130" s="270" t="s">
        <v>166</v>
      </c>
      <c r="G130" s="270"/>
      <c r="H130" s="270"/>
      <c r="I130" s="270"/>
      <c r="J130" s="171" t="s">
        <v>158</v>
      </c>
      <c r="K130" s="172">
        <v>1</v>
      </c>
      <c r="L130" s="271">
        <v>0</v>
      </c>
      <c r="M130" s="272"/>
      <c r="N130" s="273">
        <f>ROUND(L130*K130,2)</f>
        <v>0</v>
      </c>
      <c r="O130" s="273"/>
      <c r="P130" s="273"/>
      <c r="Q130" s="273"/>
      <c r="R130" s="39"/>
      <c r="T130" s="173" t="s">
        <v>22</v>
      </c>
      <c r="U130" s="46" t="s">
        <v>44</v>
      </c>
      <c r="V130" s="38"/>
      <c r="W130" s="174">
        <f>V130*K130</f>
        <v>0</v>
      </c>
      <c r="X130" s="174">
        <v>0</v>
      </c>
      <c r="Y130" s="174">
        <f>X130*K130</f>
        <v>0</v>
      </c>
      <c r="Z130" s="174">
        <v>0</v>
      </c>
      <c r="AA130" s="175">
        <f>Z130*K130</f>
        <v>0</v>
      </c>
      <c r="AR130" s="21" t="s">
        <v>153</v>
      </c>
      <c r="AT130" s="21" t="s">
        <v>149</v>
      </c>
      <c r="AU130" s="21" t="s">
        <v>109</v>
      </c>
      <c r="AY130" s="21" t="s">
        <v>148</v>
      </c>
      <c r="BE130" s="112">
        <f>IF(U130="základní",N130,0)</f>
        <v>0</v>
      </c>
      <c r="BF130" s="112">
        <f>IF(U130="snížená",N130,0)</f>
        <v>0</v>
      </c>
      <c r="BG130" s="112">
        <f>IF(U130="zákl. přenesená",N130,0)</f>
        <v>0</v>
      </c>
      <c r="BH130" s="112">
        <f>IF(U130="sníž. přenesená",N130,0)</f>
        <v>0</v>
      </c>
      <c r="BI130" s="112">
        <f>IF(U130="nulová",N130,0)</f>
        <v>0</v>
      </c>
      <c r="BJ130" s="21" t="s">
        <v>87</v>
      </c>
      <c r="BK130" s="112">
        <f>ROUND(L130*K130,2)</f>
        <v>0</v>
      </c>
      <c r="BL130" s="21" t="s">
        <v>153</v>
      </c>
      <c r="BM130" s="21" t="s">
        <v>167</v>
      </c>
    </row>
    <row r="131" spans="2:51" s="10" customFormat="1" ht="16.5" customHeight="1">
      <c r="B131" s="176"/>
      <c r="C131" s="177"/>
      <c r="D131" s="177"/>
      <c r="E131" s="178" t="s">
        <v>22</v>
      </c>
      <c r="F131" s="274" t="s">
        <v>87</v>
      </c>
      <c r="G131" s="275"/>
      <c r="H131" s="275"/>
      <c r="I131" s="275"/>
      <c r="J131" s="177"/>
      <c r="K131" s="179">
        <v>1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156</v>
      </c>
      <c r="AU131" s="183" t="s">
        <v>109</v>
      </c>
      <c r="AV131" s="10" t="s">
        <v>109</v>
      </c>
      <c r="AW131" s="10" t="s">
        <v>36</v>
      </c>
      <c r="AX131" s="10" t="s">
        <v>87</v>
      </c>
      <c r="AY131" s="183" t="s">
        <v>148</v>
      </c>
    </row>
    <row r="132" spans="2:63" s="9" customFormat="1" ht="29.85" customHeight="1">
      <c r="B132" s="158"/>
      <c r="C132" s="159"/>
      <c r="D132" s="168" t="s">
        <v>122</v>
      </c>
      <c r="E132" s="168"/>
      <c r="F132" s="168"/>
      <c r="G132" s="168"/>
      <c r="H132" s="168"/>
      <c r="I132" s="168"/>
      <c r="J132" s="168"/>
      <c r="K132" s="168"/>
      <c r="L132" s="168"/>
      <c r="M132" s="168"/>
      <c r="N132" s="283">
        <f>BK132</f>
        <v>0</v>
      </c>
      <c r="O132" s="284"/>
      <c r="P132" s="284"/>
      <c r="Q132" s="284"/>
      <c r="R132" s="161"/>
      <c r="T132" s="162"/>
      <c r="U132" s="159"/>
      <c r="V132" s="159"/>
      <c r="W132" s="163">
        <f>SUM(W133:W135)</f>
        <v>0</v>
      </c>
      <c r="X132" s="159"/>
      <c r="Y132" s="163">
        <f>SUM(Y133:Y135)</f>
        <v>0</v>
      </c>
      <c r="Z132" s="159"/>
      <c r="AA132" s="164">
        <f>SUM(AA133:AA135)</f>
        <v>0</v>
      </c>
      <c r="AR132" s="165" t="s">
        <v>147</v>
      </c>
      <c r="AT132" s="166" t="s">
        <v>78</v>
      </c>
      <c r="AU132" s="166" t="s">
        <v>87</v>
      </c>
      <c r="AY132" s="165" t="s">
        <v>148</v>
      </c>
      <c r="BK132" s="167">
        <f>SUM(BK133:BK135)</f>
        <v>0</v>
      </c>
    </row>
    <row r="133" spans="2:65" s="1" customFormat="1" ht="16.5" customHeight="1">
      <c r="B133" s="37"/>
      <c r="C133" s="169" t="s">
        <v>147</v>
      </c>
      <c r="D133" s="169" t="s">
        <v>149</v>
      </c>
      <c r="E133" s="170" t="s">
        <v>168</v>
      </c>
      <c r="F133" s="270" t="s">
        <v>169</v>
      </c>
      <c r="G133" s="270"/>
      <c r="H133" s="270"/>
      <c r="I133" s="270"/>
      <c r="J133" s="171" t="s">
        <v>170</v>
      </c>
      <c r="K133" s="172">
        <v>1</v>
      </c>
      <c r="L133" s="271">
        <v>0</v>
      </c>
      <c r="M133" s="272"/>
      <c r="N133" s="273">
        <f>ROUND(L133*K133,2)</f>
        <v>0</v>
      </c>
      <c r="O133" s="273"/>
      <c r="P133" s="273"/>
      <c r="Q133" s="273"/>
      <c r="R133" s="39"/>
      <c r="T133" s="173" t="s">
        <v>22</v>
      </c>
      <c r="U133" s="46" t="s">
        <v>44</v>
      </c>
      <c r="V133" s="38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21" t="s">
        <v>153</v>
      </c>
      <c r="AT133" s="21" t="s">
        <v>149</v>
      </c>
      <c r="AU133" s="21" t="s">
        <v>109</v>
      </c>
      <c r="AY133" s="21" t="s">
        <v>148</v>
      </c>
      <c r="BE133" s="112">
        <f>IF(U133="základní",N133,0)</f>
        <v>0</v>
      </c>
      <c r="BF133" s="112">
        <f>IF(U133="snížená",N133,0)</f>
        <v>0</v>
      </c>
      <c r="BG133" s="112">
        <f>IF(U133="zákl. přenesená",N133,0)</f>
        <v>0</v>
      </c>
      <c r="BH133" s="112">
        <f>IF(U133="sníž. přenesená",N133,0)</f>
        <v>0</v>
      </c>
      <c r="BI133" s="112">
        <f>IF(U133="nulová",N133,0)</f>
        <v>0</v>
      </c>
      <c r="BJ133" s="21" t="s">
        <v>87</v>
      </c>
      <c r="BK133" s="112">
        <f>ROUND(L133*K133,2)</f>
        <v>0</v>
      </c>
      <c r="BL133" s="21" t="s">
        <v>153</v>
      </c>
      <c r="BM133" s="21" t="s">
        <v>171</v>
      </c>
    </row>
    <row r="134" spans="2:51" s="11" customFormat="1" ht="25.5" customHeight="1">
      <c r="B134" s="184"/>
      <c r="C134" s="185"/>
      <c r="D134" s="185"/>
      <c r="E134" s="186" t="s">
        <v>22</v>
      </c>
      <c r="F134" s="276" t="s">
        <v>172</v>
      </c>
      <c r="G134" s="277"/>
      <c r="H134" s="277"/>
      <c r="I134" s="277"/>
      <c r="J134" s="185"/>
      <c r="K134" s="186" t="s">
        <v>22</v>
      </c>
      <c r="L134" s="185"/>
      <c r="M134" s="185"/>
      <c r="N134" s="185"/>
      <c r="O134" s="185"/>
      <c r="P134" s="185"/>
      <c r="Q134" s="185"/>
      <c r="R134" s="187"/>
      <c r="T134" s="188"/>
      <c r="U134" s="185"/>
      <c r="V134" s="185"/>
      <c r="W134" s="185"/>
      <c r="X134" s="185"/>
      <c r="Y134" s="185"/>
      <c r="Z134" s="185"/>
      <c r="AA134" s="189"/>
      <c r="AT134" s="190" t="s">
        <v>156</v>
      </c>
      <c r="AU134" s="190" t="s">
        <v>109</v>
      </c>
      <c r="AV134" s="11" t="s">
        <v>87</v>
      </c>
      <c r="AW134" s="11" t="s">
        <v>36</v>
      </c>
      <c r="AX134" s="11" t="s">
        <v>79</v>
      </c>
      <c r="AY134" s="190" t="s">
        <v>148</v>
      </c>
    </row>
    <row r="135" spans="2:51" s="10" customFormat="1" ht="16.5" customHeight="1">
      <c r="B135" s="176"/>
      <c r="C135" s="177"/>
      <c r="D135" s="177"/>
      <c r="E135" s="178" t="s">
        <v>22</v>
      </c>
      <c r="F135" s="278" t="s">
        <v>87</v>
      </c>
      <c r="G135" s="279"/>
      <c r="H135" s="279"/>
      <c r="I135" s="279"/>
      <c r="J135" s="177"/>
      <c r="K135" s="179">
        <v>1</v>
      </c>
      <c r="L135" s="177"/>
      <c r="M135" s="177"/>
      <c r="N135" s="177"/>
      <c r="O135" s="177"/>
      <c r="P135" s="177"/>
      <c r="Q135" s="177"/>
      <c r="R135" s="180"/>
      <c r="T135" s="181"/>
      <c r="U135" s="177"/>
      <c r="V135" s="177"/>
      <c r="W135" s="177"/>
      <c r="X135" s="177"/>
      <c r="Y135" s="177"/>
      <c r="Z135" s="177"/>
      <c r="AA135" s="182"/>
      <c r="AT135" s="183" t="s">
        <v>156</v>
      </c>
      <c r="AU135" s="183" t="s">
        <v>109</v>
      </c>
      <c r="AV135" s="10" t="s">
        <v>109</v>
      </c>
      <c r="AW135" s="10" t="s">
        <v>36</v>
      </c>
      <c r="AX135" s="10" t="s">
        <v>87</v>
      </c>
      <c r="AY135" s="183" t="s">
        <v>148</v>
      </c>
    </row>
    <row r="136" spans="2:63" s="9" customFormat="1" ht="29.85" customHeight="1">
      <c r="B136" s="158"/>
      <c r="C136" s="159"/>
      <c r="D136" s="168" t="s">
        <v>123</v>
      </c>
      <c r="E136" s="168"/>
      <c r="F136" s="168"/>
      <c r="G136" s="168"/>
      <c r="H136" s="168"/>
      <c r="I136" s="168"/>
      <c r="J136" s="168"/>
      <c r="K136" s="168"/>
      <c r="L136" s="168"/>
      <c r="M136" s="168"/>
      <c r="N136" s="283">
        <f>BK136</f>
        <v>0</v>
      </c>
      <c r="O136" s="284"/>
      <c r="P136" s="284"/>
      <c r="Q136" s="284"/>
      <c r="R136" s="161"/>
      <c r="T136" s="162"/>
      <c r="U136" s="159"/>
      <c r="V136" s="159"/>
      <c r="W136" s="163">
        <f>SUM(W137:W142)</f>
        <v>0</v>
      </c>
      <c r="X136" s="159"/>
      <c r="Y136" s="163">
        <f>SUM(Y137:Y142)</f>
        <v>0</v>
      </c>
      <c r="Z136" s="159"/>
      <c r="AA136" s="164">
        <f>SUM(AA137:AA142)</f>
        <v>0</v>
      </c>
      <c r="AR136" s="165" t="s">
        <v>87</v>
      </c>
      <c r="AT136" s="166" t="s">
        <v>78</v>
      </c>
      <c r="AU136" s="166" t="s">
        <v>87</v>
      </c>
      <c r="AY136" s="165" t="s">
        <v>148</v>
      </c>
      <c r="BK136" s="167">
        <f>SUM(BK137:BK142)</f>
        <v>0</v>
      </c>
    </row>
    <row r="137" spans="2:65" s="1" customFormat="1" ht="16.5" customHeight="1">
      <c r="B137" s="37"/>
      <c r="C137" s="169" t="s">
        <v>173</v>
      </c>
      <c r="D137" s="169" t="s">
        <v>149</v>
      </c>
      <c r="E137" s="170" t="s">
        <v>174</v>
      </c>
      <c r="F137" s="270" t="s">
        <v>175</v>
      </c>
      <c r="G137" s="270"/>
      <c r="H137" s="270"/>
      <c r="I137" s="270"/>
      <c r="J137" s="171" t="s">
        <v>158</v>
      </c>
      <c r="K137" s="172">
        <v>1</v>
      </c>
      <c r="L137" s="271">
        <v>0</v>
      </c>
      <c r="M137" s="272"/>
      <c r="N137" s="273">
        <f>ROUND(L137*K137,2)</f>
        <v>0</v>
      </c>
      <c r="O137" s="273"/>
      <c r="P137" s="273"/>
      <c r="Q137" s="273"/>
      <c r="R137" s="39"/>
      <c r="T137" s="173" t="s">
        <v>22</v>
      </c>
      <c r="U137" s="46" t="s">
        <v>44</v>
      </c>
      <c r="V137" s="38"/>
      <c r="W137" s="174">
        <f>V137*K137</f>
        <v>0</v>
      </c>
      <c r="X137" s="174">
        <v>0</v>
      </c>
      <c r="Y137" s="174">
        <f>X137*K137</f>
        <v>0</v>
      </c>
      <c r="Z137" s="174">
        <v>0</v>
      </c>
      <c r="AA137" s="175">
        <f>Z137*K137</f>
        <v>0</v>
      </c>
      <c r="AR137" s="21" t="s">
        <v>164</v>
      </c>
      <c r="AT137" s="21" t="s">
        <v>149</v>
      </c>
      <c r="AU137" s="21" t="s">
        <v>109</v>
      </c>
      <c r="AY137" s="21" t="s">
        <v>148</v>
      </c>
      <c r="BE137" s="112">
        <f>IF(U137="základní",N137,0)</f>
        <v>0</v>
      </c>
      <c r="BF137" s="112">
        <f>IF(U137="snížená",N137,0)</f>
        <v>0</v>
      </c>
      <c r="BG137" s="112">
        <f>IF(U137="zákl. přenesená",N137,0)</f>
        <v>0</v>
      </c>
      <c r="BH137" s="112">
        <f>IF(U137="sníž. přenesená",N137,0)</f>
        <v>0</v>
      </c>
      <c r="BI137" s="112">
        <f>IF(U137="nulová",N137,0)</f>
        <v>0</v>
      </c>
      <c r="BJ137" s="21" t="s">
        <v>87</v>
      </c>
      <c r="BK137" s="112">
        <f>ROUND(L137*K137,2)</f>
        <v>0</v>
      </c>
      <c r="BL137" s="21" t="s">
        <v>164</v>
      </c>
      <c r="BM137" s="21" t="s">
        <v>176</v>
      </c>
    </row>
    <row r="138" spans="2:51" s="10" customFormat="1" ht="16.5" customHeight="1">
      <c r="B138" s="176"/>
      <c r="C138" s="177"/>
      <c r="D138" s="177"/>
      <c r="E138" s="178" t="s">
        <v>22</v>
      </c>
      <c r="F138" s="274" t="s">
        <v>87</v>
      </c>
      <c r="G138" s="275"/>
      <c r="H138" s="275"/>
      <c r="I138" s="275"/>
      <c r="J138" s="177"/>
      <c r="K138" s="179">
        <v>1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156</v>
      </c>
      <c r="AU138" s="183" t="s">
        <v>109</v>
      </c>
      <c r="AV138" s="10" t="s">
        <v>109</v>
      </c>
      <c r="AW138" s="10" t="s">
        <v>36</v>
      </c>
      <c r="AX138" s="10" t="s">
        <v>87</v>
      </c>
      <c r="AY138" s="183" t="s">
        <v>148</v>
      </c>
    </row>
    <row r="139" spans="2:65" s="1" customFormat="1" ht="25.5" customHeight="1">
      <c r="B139" s="37"/>
      <c r="C139" s="169" t="s">
        <v>177</v>
      </c>
      <c r="D139" s="169" t="s">
        <v>149</v>
      </c>
      <c r="E139" s="170" t="s">
        <v>178</v>
      </c>
      <c r="F139" s="270" t="s">
        <v>179</v>
      </c>
      <c r="G139" s="270"/>
      <c r="H139" s="270"/>
      <c r="I139" s="270"/>
      <c r="J139" s="171" t="s">
        <v>158</v>
      </c>
      <c r="K139" s="172">
        <v>1</v>
      </c>
      <c r="L139" s="271">
        <v>0</v>
      </c>
      <c r="M139" s="272"/>
      <c r="N139" s="273">
        <f>ROUND(L139*K139,2)</f>
        <v>0</v>
      </c>
      <c r="O139" s="273"/>
      <c r="P139" s="273"/>
      <c r="Q139" s="273"/>
      <c r="R139" s="39"/>
      <c r="T139" s="173" t="s">
        <v>22</v>
      </c>
      <c r="U139" s="46" t="s">
        <v>44</v>
      </c>
      <c r="V139" s="38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21" t="s">
        <v>164</v>
      </c>
      <c r="AT139" s="21" t="s">
        <v>149</v>
      </c>
      <c r="AU139" s="21" t="s">
        <v>109</v>
      </c>
      <c r="AY139" s="21" t="s">
        <v>148</v>
      </c>
      <c r="BE139" s="112">
        <f>IF(U139="základní",N139,0)</f>
        <v>0</v>
      </c>
      <c r="BF139" s="112">
        <f>IF(U139="snížená",N139,0)</f>
        <v>0</v>
      </c>
      <c r="BG139" s="112">
        <f>IF(U139="zákl. přenesená",N139,0)</f>
        <v>0</v>
      </c>
      <c r="BH139" s="112">
        <f>IF(U139="sníž. přenesená",N139,0)</f>
        <v>0</v>
      </c>
      <c r="BI139" s="112">
        <f>IF(U139="nulová",N139,0)</f>
        <v>0</v>
      </c>
      <c r="BJ139" s="21" t="s">
        <v>87</v>
      </c>
      <c r="BK139" s="112">
        <f>ROUND(L139*K139,2)</f>
        <v>0</v>
      </c>
      <c r="BL139" s="21" t="s">
        <v>164</v>
      </c>
      <c r="BM139" s="21" t="s">
        <v>180</v>
      </c>
    </row>
    <row r="140" spans="2:51" s="10" customFormat="1" ht="16.5" customHeight="1">
      <c r="B140" s="176"/>
      <c r="C140" s="177"/>
      <c r="D140" s="177"/>
      <c r="E140" s="178" t="s">
        <v>22</v>
      </c>
      <c r="F140" s="274" t="s">
        <v>87</v>
      </c>
      <c r="G140" s="275"/>
      <c r="H140" s="275"/>
      <c r="I140" s="275"/>
      <c r="J140" s="177"/>
      <c r="K140" s="179">
        <v>1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156</v>
      </c>
      <c r="AU140" s="183" t="s">
        <v>109</v>
      </c>
      <c r="AV140" s="10" t="s">
        <v>109</v>
      </c>
      <c r="AW140" s="10" t="s">
        <v>36</v>
      </c>
      <c r="AX140" s="10" t="s">
        <v>87</v>
      </c>
      <c r="AY140" s="183" t="s">
        <v>148</v>
      </c>
    </row>
    <row r="141" spans="2:65" s="1" customFormat="1" ht="25.5" customHeight="1">
      <c r="B141" s="37"/>
      <c r="C141" s="169" t="s">
        <v>181</v>
      </c>
      <c r="D141" s="169" t="s">
        <v>149</v>
      </c>
      <c r="E141" s="170" t="s">
        <v>182</v>
      </c>
      <c r="F141" s="270" t="s">
        <v>183</v>
      </c>
      <c r="G141" s="270"/>
      <c r="H141" s="270"/>
      <c r="I141" s="270"/>
      <c r="J141" s="171" t="s">
        <v>184</v>
      </c>
      <c r="K141" s="172">
        <v>5</v>
      </c>
      <c r="L141" s="271">
        <v>0</v>
      </c>
      <c r="M141" s="272"/>
      <c r="N141" s="273">
        <f>ROUND(L141*K141,2)</f>
        <v>0</v>
      </c>
      <c r="O141" s="273"/>
      <c r="P141" s="273"/>
      <c r="Q141" s="273"/>
      <c r="R141" s="39"/>
      <c r="T141" s="173" t="s">
        <v>22</v>
      </c>
      <c r="U141" s="46" t="s">
        <v>44</v>
      </c>
      <c r="V141" s="38"/>
      <c r="W141" s="174">
        <f>V141*K141</f>
        <v>0</v>
      </c>
      <c r="X141" s="174">
        <v>0</v>
      </c>
      <c r="Y141" s="174">
        <f>X141*K141</f>
        <v>0</v>
      </c>
      <c r="Z141" s="174">
        <v>0</v>
      </c>
      <c r="AA141" s="175">
        <f>Z141*K141</f>
        <v>0</v>
      </c>
      <c r="AR141" s="21" t="s">
        <v>164</v>
      </c>
      <c r="AT141" s="21" t="s">
        <v>149</v>
      </c>
      <c r="AU141" s="21" t="s">
        <v>109</v>
      </c>
      <c r="AY141" s="21" t="s">
        <v>148</v>
      </c>
      <c r="BE141" s="112">
        <f>IF(U141="základní",N141,0)</f>
        <v>0</v>
      </c>
      <c r="BF141" s="112">
        <f>IF(U141="snížená",N141,0)</f>
        <v>0</v>
      </c>
      <c r="BG141" s="112">
        <f>IF(U141="zákl. přenesená",N141,0)</f>
        <v>0</v>
      </c>
      <c r="BH141" s="112">
        <f>IF(U141="sníž. přenesená",N141,0)</f>
        <v>0</v>
      </c>
      <c r="BI141" s="112">
        <f>IF(U141="nulová",N141,0)</f>
        <v>0</v>
      </c>
      <c r="BJ141" s="21" t="s">
        <v>87</v>
      </c>
      <c r="BK141" s="112">
        <f>ROUND(L141*K141,2)</f>
        <v>0</v>
      </c>
      <c r="BL141" s="21" t="s">
        <v>164</v>
      </c>
      <c r="BM141" s="21" t="s">
        <v>185</v>
      </c>
    </row>
    <row r="142" spans="2:51" s="10" customFormat="1" ht="16.5" customHeight="1">
      <c r="B142" s="176"/>
      <c r="C142" s="177"/>
      <c r="D142" s="177"/>
      <c r="E142" s="178" t="s">
        <v>22</v>
      </c>
      <c r="F142" s="274" t="s">
        <v>147</v>
      </c>
      <c r="G142" s="275"/>
      <c r="H142" s="275"/>
      <c r="I142" s="275"/>
      <c r="J142" s="177"/>
      <c r="K142" s="179">
        <v>5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156</v>
      </c>
      <c r="AU142" s="183" t="s">
        <v>109</v>
      </c>
      <c r="AV142" s="10" t="s">
        <v>109</v>
      </c>
      <c r="AW142" s="10" t="s">
        <v>36</v>
      </c>
      <c r="AX142" s="10" t="s">
        <v>87</v>
      </c>
      <c r="AY142" s="183" t="s">
        <v>148</v>
      </c>
    </row>
    <row r="143" spans="2:63" s="1" customFormat="1" ht="49.9" customHeight="1">
      <c r="B143" s="37"/>
      <c r="C143" s="38"/>
      <c r="D143" s="160" t="s">
        <v>186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282">
        <f>BK143</f>
        <v>0</v>
      </c>
      <c r="O143" s="264"/>
      <c r="P143" s="264"/>
      <c r="Q143" s="264"/>
      <c r="R143" s="39"/>
      <c r="T143" s="149"/>
      <c r="U143" s="58"/>
      <c r="V143" s="58"/>
      <c r="W143" s="58"/>
      <c r="X143" s="58"/>
      <c r="Y143" s="58"/>
      <c r="Z143" s="58"/>
      <c r="AA143" s="60"/>
      <c r="AT143" s="21" t="s">
        <v>78</v>
      </c>
      <c r="AU143" s="21" t="s">
        <v>79</v>
      </c>
      <c r="AY143" s="21" t="s">
        <v>187</v>
      </c>
      <c r="BK143" s="112">
        <v>0</v>
      </c>
    </row>
    <row r="144" spans="2:18" s="1" customFormat="1" ht="6.95" customHeight="1"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3"/>
    </row>
  </sheetData>
  <sheetProtection algorithmName="SHA-512" hashValue="PC+47ojg7OS+f18a/mCLn+5O/jAvhoTVM4rCP29zCXnAb4hRVcchnaGiXBFHIzserATqLKZGfw8KgykCEDPYPA==" saltValue="24g6idJUp2BN5ioR34lrqifmfJShQfKy8NIo7AmfRzI5oV3cQy46sKkKbs/+jjD3qQUaiidTyeb5n+UYZ2BrGw==" spinCount="10" sheet="1" objects="1" scenarios="1" formatColumns="0" formatRows="0"/>
  <mergeCells count="107">
    <mergeCell ref="S2:AC2"/>
    <mergeCell ref="F142:I142"/>
    <mergeCell ref="N120:Q120"/>
    <mergeCell ref="N121:Q121"/>
    <mergeCell ref="N122:Q122"/>
    <mergeCell ref="N125:Q125"/>
    <mergeCell ref="N132:Q132"/>
    <mergeCell ref="N136:Q136"/>
    <mergeCell ref="N143:Q143"/>
    <mergeCell ref="H1:K1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0:I130"/>
    <mergeCell ref="L130:M130"/>
    <mergeCell ref="N130:Q130"/>
    <mergeCell ref="F131:I131"/>
    <mergeCell ref="F133:I133"/>
    <mergeCell ref="L133:M133"/>
    <mergeCell ref="N133:Q133"/>
    <mergeCell ref="F134:I134"/>
    <mergeCell ref="F135:I135"/>
    <mergeCell ref="F124:I124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104</v>
      </c>
      <c r="G1" s="16"/>
      <c r="H1" s="285" t="s">
        <v>105</v>
      </c>
      <c r="I1" s="285"/>
      <c r="J1" s="285"/>
      <c r="K1" s="285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91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109</v>
      </c>
    </row>
    <row r="4" spans="2:46" ht="36.95" customHeight="1">
      <c r="B4" s="25"/>
      <c r="C4" s="205" t="s">
        <v>110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50" t="str">
        <f>'Rekapitulace stavby'!K6</f>
        <v>Dětské hřiště a sportoviště v ulici Bedřicha Zelinky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8"/>
      <c r="R6" s="26"/>
    </row>
    <row r="7" spans="2:18" s="1" customFormat="1" ht="32.85" customHeight="1">
      <c r="B7" s="37"/>
      <c r="C7" s="38"/>
      <c r="D7" s="31" t="s">
        <v>111</v>
      </c>
      <c r="E7" s="38"/>
      <c r="F7" s="211" t="s">
        <v>188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3" t="str">
        <f>'Rekapitulace stavby'!AN8</f>
        <v>4. 7. 2018</v>
      </c>
      <c r="P9" s="254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9" t="s">
        <v>22</v>
      </c>
      <c r="P11" s="209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9" t="s">
        <v>22</v>
      </c>
      <c r="P12" s="209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5" t="str">
        <f>IF('Rekapitulace stavby'!AN13="","",'Rekapitulace stavby'!AN13)</f>
        <v>Vyplň údaj</v>
      </c>
      <c r="P14" s="209"/>
      <c r="Q14" s="38"/>
      <c r="R14" s="39"/>
    </row>
    <row r="15" spans="2:18" s="1" customFormat="1" ht="18" customHeight="1">
      <c r="B15" s="37"/>
      <c r="C15" s="38"/>
      <c r="D15" s="38"/>
      <c r="E15" s="255" t="str">
        <f>IF('Rekapitulace stavby'!E14="","",'Rekapitulace stavby'!E14)</f>
        <v>Vyplň údaj</v>
      </c>
      <c r="F15" s="256"/>
      <c r="G15" s="256"/>
      <c r="H15" s="256"/>
      <c r="I15" s="256"/>
      <c r="J15" s="256"/>
      <c r="K15" s="256"/>
      <c r="L15" s="256"/>
      <c r="M15" s="32" t="s">
        <v>31</v>
      </c>
      <c r="N15" s="38"/>
      <c r="O15" s="255" t="str">
        <f>IF('Rekapitulace stavby'!AN14="","",'Rekapitulace stavby'!AN14)</f>
        <v>Vyplň údaj</v>
      </c>
      <c r="P15" s="209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9" t="s">
        <v>22</v>
      </c>
      <c r="P17" s="209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9" t="s">
        <v>22</v>
      </c>
      <c r="P18" s="209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9" t="s">
        <v>22</v>
      </c>
      <c r="P20" s="209"/>
      <c r="Q20" s="38"/>
      <c r="R20" s="39"/>
    </row>
    <row r="21" spans="2:18" s="1" customFormat="1" ht="18" customHeight="1">
      <c r="B21" s="37"/>
      <c r="C21" s="38"/>
      <c r="D21" s="38"/>
      <c r="E21" s="30" t="s">
        <v>38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9" t="s">
        <v>22</v>
      </c>
      <c r="P21" s="209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5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5">
        <f>N98</f>
        <v>0</v>
      </c>
      <c r="N28" s="215"/>
      <c r="O28" s="215"/>
      <c r="P28" s="215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42</v>
      </c>
      <c r="E30" s="38"/>
      <c r="F30" s="38"/>
      <c r="G30" s="38"/>
      <c r="H30" s="38"/>
      <c r="I30" s="38"/>
      <c r="J30" s="38"/>
      <c r="K30" s="38"/>
      <c r="L30" s="38"/>
      <c r="M30" s="257">
        <f>ROUND(M27+M28,2)</f>
        <v>0</v>
      </c>
      <c r="N30" s="252"/>
      <c r="O30" s="252"/>
      <c r="P30" s="252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43</v>
      </c>
      <c r="E32" s="44" t="s">
        <v>44</v>
      </c>
      <c r="F32" s="45">
        <v>0.21</v>
      </c>
      <c r="G32" s="124" t="s">
        <v>45</v>
      </c>
      <c r="H32" s="258">
        <f>(SUM(BE98:BE105)+SUM(BE123:BE264))</f>
        <v>0</v>
      </c>
      <c r="I32" s="252"/>
      <c r="J32" s="252"/>
      <c r="K32" s="38"/>
      <c r="L32" s="38"/>
      <c r="M32" s="258">
        <f>ROUND((SUM(BE98:BE105)+SUM(BE123:BE264)),2)*F32</f>
        <v>0</v>
      </c>
      <c r="N32" s="252"/>
      <c r="O32" s="252"/>
      <c r="P32" s="252"/>
      <c r="Q32" s="38"/>
      <c r="R32" s="39"/>
    </row>
    <row r="33" spans="2:18" s="1" customFormat="1" ht="14.45" customHeight="1">
      <c r="B33" s="37"/>
      <c r="C33" s="38"/>
      <c r="D33" s="38"/>
      <c r="E33" s="44" t="s">
        <v>46</v>
      </c>
      <c r="F33" s="45">
        <v>0.15</v>
      </c>
      <c r="G33" s="124" t="s">
        <v>45</v>
      </c>
      <c r="H33" s="258">
        <f>(SUM(BF98:BF105)+SUM(BF123:BF264))</f>
        <v>0</v>
      </c>
      <c r="I33" s="252"/>
      <c r="J33" s="252"/>
      <c r="K33" s="38"/>
      <c r="L33" s="38"/>
      <c r="M33" s="258">
        <f>ROUND((SUM(BF98:BF105)+SUM(BF123:BF264)),2)*F33</f>
        <v>0</v>
      </c>
      <c r="N33" s="252"/>
      <c r="O33" s="252"/>
      <c r="P33" s="252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47</v>
      </c>
      <c r="F34" s="45">
        <v>0.21</v>
      </c>
      <c r="G34" s="124" t="s">
        <v>45</v>
      </c>
      <c r="H34" s="258">
        <f>(SUM(BG98:BG105)+SUM(BG123:BG264))</f>
        <v>0</v>
      </c>
      <c r="I34" s="252"/>
      <c r="J34" s="252"/>
      <c r="K34" s="38"/>
      <c r="L34" s="38"/>
      <c r="M34" s="258">
        <v>0</v>
      </c>
      <c r="N34" s="252"/>
      <c r="O34" s="252"/>
      <c r="P34" s="252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48</v>
      </c>
      <c r="F35" s="45">
        <v>0.15</v>
      </c>
      <c r="G35" s="124" t="s">
        <v>45</v>
      </c>
      <c r="H35" s="258">
        <f>(SUM(BH98:BH105)+SUM(BH123:BH264))</f>
        <v>0</v>
      </c>
      <c r="I35" s="252"/>
      <c r="J35" s="252"/>
      <c r="K35" s="38"/>
      <c r="L35" s="38"/>
      <c r="M35" s="258">
        <v>0</v>
      </c>
      <c r="N35" s="252"/>
      <c r="O35" s="252"/>
      <c r="P35" s="252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49</v>
      </c>
      <c r="F36" s="45">
        <v>0</v>
      </c>
      <c r="G36" s="124" t="s">
        <v>45</v>
      </c>
      <c r="H36" s="258">
        <f>(SUM(BI98:BI105)+SUM(BI123:BI264))</f>
        <v>0</v>
      </c>
      <c r="I36" s="252"/>
      <c r="J36" s="252"/>
      <c r="K36" s="38"/>
      <c r="L36" s="38"/>
      <c r="M36" s="258">
        <v>0</v>
      </c>
      <c r="N36" s="252"/>
      <c r="O36" s="252"/>
      <c r="P36" s="252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50</v>
      </c>
      <c r="E38" s="81"/>
      <c r="F38" s="81"/>
      <c r="G38" s="126" t="s">
        <v>51</v>
      </c>
      <c r="H38" s="127" t="s">
        <v>52</v>
      </c>
      <c r="I38" s="81"/>
      <c r="J38" s="81"/>
      <c r="K38" s="81"/>
      <c r="L38" s="259">
        <f>SUM(M30:M36)</f>
        <v>0</v>
      </c>
      <c r="M38" s="259"/>
      <c r="N38" s="259"/>
      <c r="O38" s="259"/>
      <c r="P38" s="260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05" t="s">
        <v>114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0" t="str">
        <f>F6</f>
        <v>Dětské hřiště a sportoviště v ulici Bedřicha Zelinky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8"/>
      <c r="R78" s="39"/>
      <c r="T78" s="131"/>
      <c r="U78" s="131"/>
    </row>
    <row r="79" spans="2:21" s="1" customFormat="1" ht="36.95" customHeight="1">
      <c r="B79" s="37"/>
      <c r="C79" s="71" t="s">
        <v>111</v>
      </c>
      <c r="D79" s="38"/>
      <c r="E79" s="38"/>
      <c r="F79" s="225" t="str">
        <f>F7</f>
        <v>SO 101 - Sportoviště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Kroměříž, Barbořina</v>
      </c>
      <c r="G81" s="38"/>
      <c r="H81" s="38"/>
      <c r="I81" s="38"/>
      <c r="J81" s="38"/>
      <c r="K81" s="32" t="s">
        <v>26</v>
      </c>
      <c r="L81" s="38"/>
      <c r="M81" s="254" t="str">
        <f>IF(O9="","",O9)</f>
        <v>4. 7. 2018</v>
      </c>
      <c r="N81" s="254"/>
      <c r="O81" s="254"/>
      <c r="P81" s="254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28</v>
      </c>
      <c r="D83" s="38"/>
      <c r="E83" s="38"/>
      <c r="F83" s="30" t="str">
        <f>E12</f>
        <v>Město Kroměříž</v>
      </c>
      <c r="G83" s="38"/>
      <c r="H83" s="38"/>
      <c r="I83" s="38"/>
      <c r="J83" s="38"/>
      <c r="K83" s="32" t="s">
        <v>34</v>
      </c>
      <c r="L83" s="38"/>
      <c r="M83" s="209" t="str">
        <f>E18</f>
        <v>M.Sedlářová</v>
      </c>
      <c r="N83" s="209"/>
      <c r="O83" s="209"/>
      <c r="P83" s="209"/>
      <c r="Q83" s="209"/>
      <c r="R83" s="39"/>
      <c r="T83" s="131"/>
      <c r="U83" s="131"/>
    </row>
    <row r="84" spans="2:21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9" t="str">
        <f>E21</f>
        <v>Ing.L.Alster</v>
      </c>
      <c r="N84" s="209"/>
      <c r="O84" s="209"/>
      <c r="P84" s="209"/>
      <c r="Q84" s="209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1" t="s">
        <v>115</v>
      </c>
      <c r="D86" s="262"/>
      <c r="E86" s="262"/>
      <c r="F86" s="262"/>
      <c r="G86" s="262"/>
      <c r="H86" s="120"/>
      <c r="I86" s="120"/>
      <c r="J86" s="120"/>
      <c r="K86" s="120"/>
      <c r="L86" s="120"/>
      <c r="M86" s="120"/>
      <c r="N86" s="261" t="s">
        <v>116</v>
      </c>
      <c r="O86" s="262"/>
      <c r="P86" s="262"/>
      <c r="Q86" s="262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6">
        <f>N123</f>
        <v>0</v>
      </c>
      <c r="O88" s="263"/>
      <c r="P88" s="263"/>
      <c r="Q88" s="263"/>
      <c r="R88" s="39"/>
      <c r="T88" s="131"/>
      <c r="U88" s="131"/>
      <c r="AU88" s="21" t="s">
        <v>118</v>
      </c>
    </row>
    <row r="89" spans="2:21" s="6" customFormat="1" ht="24.95" customHeight="1">
      <c r="B89" s="133"/>
      <c r="C89" s="134"/>
      <c r="D89" s="135" t="s">
        <v>189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4">
        <f>N124</f>
        <v>0</v>
      </c>
      <c r="O89" s="265"/>
      <c r="P89" s="265"/>
      <c r="Q89" s="265"/>
      <c r="R89" s="136"/>
      <c r="T89" s="137"/>
      <c r="U89" s="137"/>
    </row>
    <row r="90" spans="2:21" s="7" customFormat="1" ht="19.9" customHeight="1">
      <c r="B90" s="138"/>
      <c r="C90" s="139"/>
      <c r="D90" s="108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2">
        <f>N125</f>
        <v>0</v>
      </c>
      <c r="O90" s="266"/>
      <c r="P90" s="266"/>
      <c r="Q90" s="266"/>
      <c r="R90" s="140"/>
      <c r="T90" s="141"/>
      <c r="U90" s="141"/>
    </row>
    <row r="91" spans="2:21" s="7" customFormat="1" ht="19.9" customHeight="1">
      <c r="B91" s="138"/>
      <c r="C91" s="139"/>
      <c r="D91" s="108" t="s">
        <v>191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2">
        <f>N161</f>
        <v>0</v>
      </c>
      <c r="O91" s="266"/>
      <c r="P91" s="266"/>
      <c r="Q91" s="266"/>
      <c r="R91" s="140"/>
      <c r="T91" s="141"/>
      <c r="U91" s="141"/>
    </row>
    <row r="92" spans="2:21" s="7" customFormat="1" ht="19.9" customHeight="1">
      <c r="B92" s="138"/>
      <c r="C92" s="139"/>
      <c r="D92" s="108" t="s">
        <v>192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2">
        <f>N174</f>
        <v>0</v>
      </c>
      <c r="O92" s="266"/>
      <c r="P92" s="266"/>
      <c r="Q92" s="266"/>
      <c r="R92" s="140"/>
      <c r="T92" s="141"/>
      <c r="U92" s="141"/>
    </row>
    <row r="93" spans="2:21" s="7" customFormat="1" ht="19.9" customHeight="1">
      <c r="B93" s="138"/>
      <c r="C93" s="139"/>
      <c r="D93" s="108" t="s">
        <v>193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2">
        <f>N179</f>
        <v>0</v>
      </c>
      <c r="O93" s="266"/>
      <c r="P93" s="266"/>
      <c r="Q93" s="266"/>
      <c r="R93" s="140"/>
      <c r="T93" s="141"/>
      <c r="U93" s="141"/>
    </row>
    <row r="94" spans="2:21" s="7" customFormat="1" ht="19.9" customHeight="1">
      <c r="B94" s="138"/>
      <c r="C94" s="139"/>
      <c r="D94" s="108" t="s">
        <v>194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2">
        <f>N212</f>
        <v>0</v>
      </c>
      <c r="O94" s="266"/>
      <c r="P94" s="266"/>
      <c r="Q94" s="266"/>
      <c r="R94" s="140"/>
      <c r="T94" s="141"/>
      <c r="U94" s="141"/>
    </row>
    <row r="95" spans="2:21" s="7" customFormat="1" ht="19.9" customHeight="1">
      <c r="B95" s="138"/>
      <c r="C95" s="139"/>
      <c r="D95" s="108" t="s">
        <v>195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2">
        <f>N246</f>
        <v>0</v>
      </c>
      <c r="O95" s="266"/>
      <c r="P95" s="266"/>
      <c r="Q95" s="266"/>
      <c r="R95" s="140"/>
      <c r="T95" s="141"/>
      <c r="U95" s="141"/>
    </row>
    <row r="96" spans="2:21" s="7" customFormat="1" ht="19.9" customHeight="1">
      <c r="B96" s="138"/>
      <c r="C96" s="139"/>
      <c r="D96" s="108" t="s">
        <v>196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2">
        <f>N263</f>
        <v>0</v>
      </c>
      <c r="O96" s="266"/>
      <c r="P96" s="266"/>
      <c r="Q96" s="266"/>
      <c r="R96" s="140"/>
      <c r="T96" s="141"/>
      <c r="U96" s="141"/>
    </row>
    <row r="97" spans="2:21" s="1" customFormat="1" ht="21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  <c r="T97" s="131"/>
      <c r="U97" s="131"/>
    </row>
    <row r="98" spans="2:21" s="1" customFormat="1" ht="29.25" customHeight="1">
      <c r="B98" s="37"/>
      <c r="C98" s="132" t="s">
        <v>124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63">
        <f>ROUND(N99+N100+N101+N102+N103+N104,2)</f>
        <v>0</v>
      </c>
      <c r="O98" s="267"/>
      <c r="P98" s="267"/>
      <c r="Q98" s="267"/>
      <c r="R98" s="39"/>
      <c r="T98" s="142"/>
      <c r="U98" s="143" t="s">
        <v>43</v>
      </c>
    </row>
    <row r="99" spans="2:65" s="1" customFormat="1" ht="18" customHeight="1">
      <c r="B99" s="37"/>
      <c r="C99" s="38"/>
      <c r="D99" s="243" t="s">
        <v>125</v>
      </c>
      <c r="E99" s="244"/>
      <c r="F99" s="244"/>
      <c r="G99" s="244"/>
      <c r="H99" s="244"/>
      <c r="I99" s="38"/>
      <c r="J99" s="38"/>
      <c r="K99" s="38"/>
      <c r="L99" s="38"/>
      <c r="M99" s="38"/>
      <c r="N99" s="241">
        <f>ROUND(N88*T99,2)</f>
        <v>0</v>
      </c>
      <c r="O99" s="242"/>
      <c r="P99" s="242"/>
      <c r="Q99" s="242"/>
      <c r="R99" s="39"/>
      <c r="S99" s="144"/>
      <c r="T99" s="145"/>
      <c r="U99" s="146" t="s">
        <v>44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126</v>
      </c>
      <c r="AZ99" s="144"/>
      <c r="BA99" s="144"/>
      <c r="BB99" s="144"/>
      <c r="BC99" s="144"/>
      <c r="BD99" s="144"/>
      <c r="BE99" s="148">
        <f aca="true" t="shared" si="0" ref="BE99:BE104">IF(U99="základní",N99,0)</f>
        <v>0</v>
      </c>
      <c r="BF99" s="148">
        <f aca="true" t="shared" si="1" ref="BF99:BF104">IF(U99="snížená",N99,0)</f>
        <v>0</v>
      </c>
      <c r="BG99" s="148">
        <f aca="true" t="shared" si="2" ref="BG99:BG104">IF(U99="zákl. přenesená",N99,0)</f>
        <v>0</v>
      </c>
      <c r="BH99" s="148">
        <f aca="true" t="shared" si="3" ref="BH99:BH104">IF(U99="sníž. přenesená",N99,0)</f>
        <v>0</v>
      </c>
      <c r="BI99" s="148">
        <f aca="true" t="shared" si="4" ref="BI99:BI104">IF(U99="nulová",N99,0)</f>
        <v>0</v>
      </c>
      <c r="BJ99" s="147" t="s">
        <v>87</v>
      </c>
      <c r="BK99" s="144"/>
      <c r="BL99" s="144"/>
      <c r="BM99" s="144"/>
    </row>
    <row r="100" spans="2:65" s="1" customFormat="1" ht="18" customHeight="1">
      <c r="B100" s="37"/>
      <c r="C100" s="38"/>
      <c r="D100" s="243" t="s">
        <v>127</v>
      </c>
      <c r="E100" s="244"/>
      <c r="F100" s="244"/>
      <c r="G100" s="244"/>
      <c r="H100" s="244"/>
      <c r="I100" s="38"/>
      <c r="J100" s="38"/>
      <c r="K100" s="38"/>
      <c r="L100" s="38"/>
      <c r="M100" s="38"/>
      <c r="N100" s="241">
        <f>ROUND(N88*T100,2)</f>
        <v>0</v>
      </c>
      <c r="O100" s="242"/>
      <c r="P100" s="242"/>
      <c r="Q100" s="242"/>
      <c r="R100" s="39"/>
      <c r="S100" s="144"/>
      <c r="T100" s="145"/>
      <c r="U100" s="146" t="s">
        <v>44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126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87</v>
      </c>
      <c r="BK100" s="144"/>
      <c r="BL100" s="144"/>
      <c r="BM100" s="144"/>
    </row>
    <row r="101" spans="2:65" s="1" customFormat="1" ht="18" customHeight="1">
      <c r="B101" s="37"/>
      <c r="C101" s="38"/>
      <c r="D101" s="243" t="s">
        <v>128</v>
      </c>
      <c r="E101" s="244"/>
      <c r="F101" s="244"/>
      <c r="G101" s="244"/>
      <c r="H101" s="244"/>
      <c r="I101" s="38"/>
      <c r="J101" s="38"/>
      <c r="K101" s="38"/>
      <c r="L101" s="38"/>
      <c r="M101" s="38"/>
      <c r="N101" s="241">
        <f>ROUND(N88*T101,2)</f>
        <v>0</v>
      </c>
      <c r="O101" s="242"/>
      <c r="P101" s="242"/>
      <c r="Q101" s="242"/>
      <c r="R101" s="39"/>
      <c r="S101" s="144"/>
      <c r="T101" s="145"/>
      <c r="U101" s="146" t="s">
        <v>44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126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87</v>
      </c>
      <c r="BK101" s="144"/>
      <c r="BL101" s="144"/>
      <c r="BM101" s="144"/>
    </row>
    <row r="102" spans="2:65" s="1" customFormat="1" ht="18" customHeight="1">
      <c r="B102" s="37"/>
      <c r="C102" s="38"/>
      <c r="D102" s="243" t="s">
        <v>129</v>
      </c>
      <c r="E102" s="244"/>
      <c r="F102" s="244"/>
      <c r="G102" s="244"/>
      <c r="H102" s="244"/>
      <c r="I102" s="38"/>
      <c r="J102" s="38"/>
      <c r="K102" s="38"/>
      <c r="L102" s="38"/>
      <c r="M102" s="38"/>
      <c r="N102" s="241">
        <f>ROUND(N88*T102,2)</f>
        <v>0</v>
      </c>
      <c r="O102" s="242"/>
      <c r="P102" s="242"/>
      <c r="Q102" s="242"/>
      <c r="R102" s="39"/>
      <c r="S102" s="144"/>
      <c r="T102" s="145"/>
      <c r="U102" s="146" t="s">
        <v>44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126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87</v>
      </c>
      <c r="BK102" s="144"/>
      <c r="BL102" s="144"/>
      <c r="BM102" s="144"/>
    </row>
    <row r="103" spans="2:65" s="1" customFormat="1" ht="18" customHeight="1">
      <c r="B103" s="37"/>
      <c r="C103" s="38"/>
      <c r="D103" s="243" t="s">
        <v>130</v>
      </c>
      <c r="E103" s="244"/>
      <c r="F103" s="244"/>
      <c r="G103" s="244"/>
      <c r="H103" s="244"/>
      <c r="I103" s="38"/>
      <c r="J103" s="38"/>
      <c r="K103" s="38"/>
      <c r="L103" s="38"/>
      <c r="M103" s="38"/>
      <c r="N103" s="241">
        <f>ROUND(N88*T103,2)</f>
        <v>0</v>
      </c>
      <c r="O103" s="242"/>
      <c r="P103" s="242"/>
      <c r="Q103" s="242"/>
      <c r="R103" s="39"/>
      <c r="S103" s="144"/>
      <c r="T103" s="145"/>
      <c r="U103" s="146" t="s">
        <v>44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126</v>
      </c>
      <c r="AZ103" s="144"/>
      <c r="BA103" s="144"/>
      <c r="BB103" s="144"/>
      <c r="BC103" s="144"/>
      <c r="BD103" s="144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87</v>
      </c>
      <c r="BK103" s="144"/>
      <c r="BL103" s="144"/>
      <c r="BM103" s="144"/>
    </row>
    <row r="104" spans="2:65" s="1" customFormat="1" ht="18" customHeight="1">
      <c r="B104" s="37"/>
      <c r="C104" s="38"/>
      <c r="D104" s="108" t="s">
        <v>131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241">
        <f>ROUND(N88*T104,2)</f>
        <v>0</v>
      </c>
      <c r="O104" s="242"/>
      <c r="P104" s="242"/>
      <c r="Q104" s="242"/>
      <c r="R104" s="39"/>
      <c r="S104" s="144"/>
      <c r="T104" s="149"/>
      <c r="U104" s="150" t="s">
        <v>44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7" t="s">
        <v>132</v>
      </c>
      <c r="AZ104" s="144"/>
      <c r="BA104" s="144"/>
      <c r="BB104" s="144"/>
      <c r="BC104" s="144"/>
      <c r="BD104" s="144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87</v>
      </c>
      <c r="BK104" s="144"/>
      <c r="BL104" s="144"/>
      <c r="BM104" s="144"/>
    </row>
    <row r="105" spans="2:21" s="1" customFormat="1" ht="13.5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  <c r="T105" s="131"/>
      <c r="U105" s="131"/>
    </row>
    <row r="106" spans="2:21" s="1" customFormat="1" ht="29.25" customHeight="1">
      <c r="B106" s="37"/>
      <c r="C106" s="119" t="s">
        <v>103</v>
      </c>
      <c r="D106" s="120"/>
      <c r="E106" s="120"/>
      <c r="F106" s="120"/>
      <c r="G106" s="120"/>
      <c r="H106" s="120"/>
      <c r="I106" s="120"/>
      <c r="J106" s="120"/>
      <c r="K106" s="120"/>
      <c r="L106" s="247">
        <f>ROUND(SUM(N88+N98),2)</f>
        <v>0</v>
      </c>
      <c r="M106" s="247"/>
      <c r="N106" s="247"/>
      <c r="O106" s="247"/>
      <c r="P106" s="247"/>
      <c r="Q106" s="247"/>
      <c r="R106" s="39"/>
      <c r="T106" s="131"/>
      <c r="U106" s="131"/>
    </row>
    <row r="107" spans="2:21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  <c r="T107" s="131"/>
      <c r="U107" s="131"/>
    </row>
    <row r="111" spans="2:18" s="1" customFormat="1" ht="6.95" customHeight="1"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6"/>
    </row>
    <row r="112" spans="2:18" s="1" customFormat="1" ht="36.95" customHeight="1">
      <c r="B112" s="37"/>
      <c r="C112" s="205" t="s">
        <v>133</v>
      </c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39"/>
    </row>
    <row r="113" spans="2:18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30" customHeight="1">
      <c r="B114" s="37"/>
      <c r="C114" s="32" t="s">
        <v>19</v>
      </c>
      <c r="D114" s="38"/>
      <c r="E114" s="38"/>
      <c r="F114" s="250" t="str">
        <f>F6</f>
        <v>Dětské hřiště a sportoviště v ulici Bedřicha Zelinky</v>
      </c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38"/>
      <c r="R114" s="39"/>
    </row>
    <row r="115" spans="2:18" s="1" customFormat="1" ht="36.95" customHeight="1">
      <c r="B115" s="37"/>
      <c r="C115" s="71" t="s">
        <v>111</v>
      </c>
      <c r="D115" s="38"/>
      <c r="E115" s="38"/>
      <c r="F115" s="225" t="str">
        <f>F7</f>
        <v>SO 101 - Sportoviště</v>
      </c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38"/>
      <c r="R115" s="39"/>
    </row>
    <row r="116" spans="2:18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18" customHeight="1">
      <c r="B117" s="37"/>
      <c r="C117" s="32" t="s">
        <v>24</v>
      </c>
      <c r="D117" s="38"/>
      <c r="E117" s="38"/>
      <c r="F117" s="30" t="str">
        <f>F9</f>
        <v>Kroměříž, Barbořina</v>
      </c>
      <c r="G117" s="38"/>
      <c r="H117" s="38"/>
      <c r="I117" s="38"/>
      <c r="J117" s="38"/>
      <c r="K117" s="32" t="s">
        <v>26</v>
      </c>
      <c r="L117" s="38"/>
      <c r="M117" s="254" t="str">
        <f>IF(O9="","",O9)</f>
        <v>4. 7. 2018</v>
      </c>
      <c r="N117" s="254"/>
      <c r="O117" s="254"/>
      <c r="P117" s="254"/>
      <c r="Q117" s="38"/>
      <c r="R117" s="39"/>
    </row>
    <row r="118" spans="2:18" s="1" customFormat="1" ht="6.9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3.5">
      <c r="B119" s="37"/>
      <c r="C119" s="32" t="s">
        <v>28</v>
      </c>
      <c r="D119" s="38"/>
      <c r="E119" s="38"/>
      <c r="F119" s="30" t="str">
        <f>E12</f>
        <v>Město Kroměříž</v>
      </c>
      <c r="G119" s="38"/>
      <c r="H119" s="38"/>
      <c r="I119" s="38"/>
      <c r="J119" s="38"/>
      <c r="K119" s="32" t="s">
        <v>34</v>
      </c>
      <c r="L119" s="38"/>
      <c r="M119" s="209" t="str">
        <f>E18</f>
        <v>M.Sedlářová</v>
      </c>
      <c r="N119" s="209"/>
      <c r="O119" s="209"/>
      <c r="P119" s="209"/>
      <c r="Q119" s="209"/>
      <c r="R119" s="39"/>
    </row>
    <row r="120" spans="2:18" s="1" customFormat="1" ht="14.45" customHeight="1">
      <c r="B120" s="37"/>
      <c r="C120" s="32" t="s">
        <v>32</v>
      </c>
      <c r="D120" s="38"/>
      <c r="E120" s="38"/>
      <c r="F120" s="30" t="str">
        <f>IF(E15="","",E15)</f>
        <v>Vyplň údaj</v>
      </c>
      <c r="G120" s="38"/>
      <c r="H120" s="38"/>
      <c r="I120" s="38"/>
      <c r="J120" s="38"/>
      <c r="K120" s="32" t="s">
        <v>37</v>
      </c>
      <c r="L120" s="38"/>
      <c r="M120" s="209" t="str">
        <f>E21</f>
        <v>Ing.L.Alster</v>
      </c>
      <c r="N120" s="209"/>
      <c r="O120" s="209"/>
      <c r="P120" s="209"/>
      <c r="Q120" s="209"/>
      <c r="R120" s="39"/>
    </row>
    <row r="121" spans="2:18" s="1" customFormat="1" ht="10.3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27" s="8" customFormat="1" ht="29.25" customHeight="1">
      <c r="B122" s="151"/>
      <c r="C122" s="152" t="s">
        <v>134</v>
      </c>
      <c r="D122" s="153" t="s">
        <v>135</v>
      </c>
      <c r="E122" s="153" t="s">
        <v>61</v>
      </c>
      <c r="F122" s="268" t="s">
        <v>136</v>
      </c>
      <c r="G122" s="268"/>
      <c r="H122" s="268"/>
      <c r="I122" s="268"/>
      <c r="J122" s="153" t="s">
        <v>137</v>
      </c>
      <c r="K122" s="153" t="s">
        <v>138</v>
      </c>
      <c r="L122" s="268" t="s">
        <v>139</v>
      </c>
      <c r="M122" s="268"/>
      <c r="N122" s="268" t="s">
        <v>116</v>
      </c>
      <c r="O122" s="268"/>
      <c r="P122" s="268"/>
      <c r="Q122" s="269"/>
      <c r="R122" s="154"/>
      <c r="T122" s="82" t="s">
        <v>140</v>
      </c>
      <c r="U122" s="83" t="s">
        <v>43</v>
      </c>
      <c r="V122" s="83" t="s">
        <v>141</v>
      </c>
      <c r="W122" s="83" t="s">
        <v>142</v>
      </c>
      <c r="X122" s="83" t="s">
        <v>143</v>
      </c>
      <c r="Y122" s="83" t="s">
        <v>144</v>
      </c>
      <c r="Z122" s="83" t="s">
        <v>145</v>
      </c>
      <c r="AA122" s="84" t="s">
        <v>146</v>
      </c>
    </row>
    <row r="123" spans="2:63" s="1" customFormat="1" ht="29.25" customHeight="1">
      <c r="B123" s="37"/>
      <c r="C123" s="86" t="s">
        <v>113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80">
        <f>BK123</f>
        <v>0</v>
      </c>
      <c r="O123" s="281"/>
      <c r="P123" s="281"/>
      <c r="Q123" s="281"/>
      <c r="R123" s="39"/>
      <c r="T123" s="85"/>
      <c r="U123" s="53"/>
      <c r="V123" s="53"/>
      <c r="W123" s="155">
        <f>W124+W265</f>
        <v>0</v>
      </c>
      <c r="X123" s="53"/>
      <c r="Y123" s="155">
        <f>Y124+Y265</f>
        <v>35.26286446</v>
      </c>
      <c r="Z123" s="53"/>
      <c r="AA123" s="156">
        <f>AA124+AA265</f>
        <v>5</v>
      </c>
      <c r="AT123" s="21" t="s">
        <v>78</v>
      </c>
      <c r="AU123" s="21" t="s">
        <v>118</v>
      </c>
      <c r="BK123" s="157">
        <f>BK124+BK265</f>
        <v>0</v>
      </c>
    </row>
    <row r="124" spans="2:63" s="9" customFormat="1" ht="37.35" customHeight="1">
      <c r="B124" s="158"/>
      <c r="C124" s="159"/>
      <c r="D124" s="160" t="s">
        <v>189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82">
        <f>BK124</f>
        <v>0</v>
      </c>
      <c r="O124" s="264"/>
      <c r="P124" s="264"/>
      <c r="Q124" s="264"/>
      <c r="R124" s="161"/>
      <c r="T124" s="162"/>
      <c r="U124" s="159"/>
      <c r="V124" s="159"/>
      <c r="W124" s="163">
        <f>W125+W161+W174+W179+W212+W246+W263</f>
        <v>0</v>
      </c>
      <c r="X124" s="159"/>
      <c r="Y124" s="163">
        <f>Y125+Y161+Y174+Y179+Y212+Y246+Y263</f>
        <v>35.26286446</v>
      </c>
      <c r="Z124" s="159"/>
      <c r="AA124" s="164">
        <f>AA125+AA161+AA174+AA179+AA212+AA246+AA263</f>
        <v>5</v>
      </c>
      <c r="AR124" s="165" t="s">
        <v>87</v>
      </c>
      <c r="AT124" s="166" t="s">
        <v>78</v>
      </c>
      <c r="AU124" s="166" t="s">
        <v>79</v>
      </c>
      <c r="AY124" s="165" t="s">
        <v>148</v>
      </c>
      <c r="BK124" s="167">
        <f>BK125+BK161+BK174+BK179+BK212+BK246+BK263</f>
        <v>0</v>
      </c>
    </row>
    <row r="125" spans="2:63" s="9" customFormat="1" ht="19.9" customHeight="1">
      <c r="B125" s="158"/>
      <c r="C125" s="159"/>
      <c r="D125" s="168" t="s">
        <v>190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283">
        <f>BK125</f>
        <v>0</v>
      </c>
      <c r="O125" s="284"/>
      <c r="P125" s="284"/>
      <c r="Q125" s="284"/>
      <c r="R125" s="161"/>
      <c r="T125" s="162"/>
      <c r="U125" s="159"/>
      <c r="V125" s="159"/>
      <c r="W125" s="163">
        <f>SUM(W126:W160)</f>
        <v>0</v>
      </c>
      <c r="X125" s="159"/>
      <c r="Y125" s="163">
        <f>SUM(Y126:Y160)</f>
        <v>0</v>
      </c>
      <c r="Z125" s="159"/>
      <c r="AA125" s="164">
        <f>SUM(AA126:AA160)</f>
        <v>0</v>
      </c>
      <c r="AR125" s="165" t="s">
        <v>87</v>
      </c>
      <c r="AT125" s="166" t="s">
        <v>78</v>
      </c>
      <c r="AU125" s="166" t="s">
        <v>87</v>
      </c>
      <c r="AY125" s="165" t="s">
        <v>148</v>
      </c>
      <c r="BK125" s="167">
        <f>SUM(BK126:BK160)</f>
        <v>0</v>
      </c>
    </row>
    <row r="126" spans="2:65" s="1" customFormat="1" ht="38.25" customHeight="1">
      <c r="B126" s="37"/>
      <c r="C126" s="169" t="s">
        <v>87</v>
      </c>
      <c r="D126" s="169" t="s">
        <v>149</v>
      </c>
      <c r="E126" s="170" t="s">
        <v>197</v>
      </c>
      <c r="F126" s="270" t="s">
        <v>198</v>
      </c>
      <c r="G126" s="270"/>
      <c r="H126" s="270"/>
      <c r="I126" s="270"/>
      <c r="J126" s="171" t="s">
        <v>199</v>
      </c>
      <c r="K126" s="172">
        <v>25.363</v>
      </c>
      <c r="L126" s="271">
        <v>0</v>
      </c>
      <c r="M126" s="272"/>
      <c r="N126" s="273">
        <f>ROUND(L126*K126,2)</f>
        <v>0</v>
      </c>
      <c r="O126" s="273"/>
      <c r="P126" s="273"/>
      <c r="Q126" s="273"/>
      <c r="R126" s="39"/>
      <c r="T126" s="173" t="s">
        <v>22</v>
      </c>
      <c r="U126" s="46" t="s">
        <v>44</v>
      </c>
      <c r="V126" s="38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21" t="s">
        <v>164</v>
      </c>
      <c r="AT126" s="21" t="s">
        <v>149</v>
      </c>
      <c r="AU126" s="21" t="s">
        <v>109</v>
      </c>
      <c r="AY126" s="21" t="s">
        <v>148</v>
      </c>
      <c r="BE126" s="112">
        <f>IF(U126="základní",N126,0)</f>
        <v>0</v>
      </c>
      <c r="BF126" s="112">
        <f>IF(U126="snížená",N126,0)</f>
        <v>0</v>
      </c>
      <c r="BG126" s="112">
        <f>IF(U126="zákl. přenesená",N126,0)</f>
        <v>0</v>
      </c>
      <c r="BH126" s="112">
        <f>IF(U126="sníž. přenesená",N126,0)</f>
        <v>0</v>
      </c>
      <c r="BI126" s="112">
        <f>IF(U126="nulová",N126,0)</f>
        <v>0</v>
      </c>
      <c r="BJ126" s="21" t="s">
        <v>87</v>
      </c>
      <c r="BK126" s="112">
        <f>ROUND(L126*K126,2)</f>
        <v>0</v>
      </c>
      <c r="BL126" s="21" t="s">
        <v>164</v>
      </c>
      <c r="BM126" s="21" t="s">
        <v>200</v>
      </c>
    </row>
    <row r="127" spans="2:51" s="10" customFormat="1" ht="16.5" customHeight="1">
      <c r="B127" s="176"/>
      <c r="C127" s="177"/>
      <c r="D127" s="177"/>
      <c r="E127" s="178" t="s">
        <v>22</v>
      </c>
      <c r="F127" s="274" t="s">
        <v>201</v>
      </c>
      <c r="G127" s="275"/>
      <c r="H127" s="275"/>
      <c r="I127" s="275"/>
      <c r="J127" s="177"/>
      <c r="K127" s="179">
        <v>118.363</v>
      </c>
      <c r="L127" s="177"/>
      <c r="M127" s="177"/>
      <c r="N127" s="177"/>
      <c r="O127" s="177"/>
      <c r="P127" s="177"/>
      <c r="Q127" s="177"/>
      <c r="R127" s="180"/>
      <c r="T127" s="181"/>
      <c r="U127" s="177"/>
      <c r="V127" s="177"/>
      <c r="W127" s="177"/>
      <c r="X127" s="177"/>
      <c r="Y127" s="177"/>
      <c r="Z127" s="177"/>
      <c r="AA127" s="182"/>
      <c r="AT127" s="183" t="s">
        <v>156</v>
      </c>
      <c r="AU127" s="183" t="s">
        <v>109</v>
      </c>
      <c r="AV127" s="10" t="s">
        <v>109</v>
      </c>
      <c r="AW127" s="10" t="s">
        <v>36</v>
      </c>
      <c r="AX127" s="10" t="s">
        <v>79</v>
      </c>
      <c r="AY127" s="183" t="s">
        <v>148</v>
      </c>
    </row>
    <row r="128" spans="2:51" s="11" customFormat="1" ht="16.5" customHeight="1">
      <c r="B128" s="184"/>
      <c r="C128" s="185"/>
      <c r="D128" s="185"/>
      <c r="E128" s="186" t="s">
        <v>22</v>
      </c>
      <c r="F128" s="286" t="s">
        <v>202</v>
      </c>
      <c r="G128" s="287"/>
      <c r="H128" s="287"/>
      <c r="I128" s="287"/>
      <c r="J128" s="185"/>
      <c r="K128" s="186" t="s">
        <v>22</v>
      </c>
      <c r="L128" s="185"/>
      <c r="M128" s="185"/>
      <c r="N128" s="185"/>
      <c r="O128" s="185"/>
      <c r="P128" s="185"/>
      <c r="Q128" s="185"/>
      <c r="R128" s="187"/>
      <c r="T128" s="188"/>
      <c r="U128" s="185"/>
      <c r="V128" s="185"/>
      <c r="W128" s="185"/>
      <c r="X128" s="185"/>
      <c r="Y128" s="185"/>
      <c r="Z128" s="185"/>
      <c r="AA128" s="189"/>
      <c r="AT128" s="190" t="s">
        <v>156</v>
      </c>
      <c r="AU128" s="190" t="s">
        <v>109</v>
      </c>
      <c r="AV128" s="11" t="s">
        <v>87</v>
      </c>
      <c r="AW128" s="11" t="s">
        <v>36</v>
      </c>
      <c r="AX128" s="11" t="s">
        <v>79</v>
      </c>
      <c r="AY128" s="190" t="s">
        <v>148</v>
      </c>
    </row>
    <row r="129" spans="2:51" s="10" customFormat="1" ht="16.5" customHeight="1">
      <c r="B129" s="176"/>
      <c r="C129" s="177"/>
      <c r="D129" s="177"/>
      <c r="E129" s="178" t="s">
        <v>22</v>
      </c>
      <c r="F129" s="278" t="s">
        <v>203</v>
      </c>
      <c r="G129" s="279"/>
      <c r="H129" s="279"/>
      <c r="I129" s="279"/>
      <c r="J129" s="177"/>
      <c r="K129" s="179">
        <v>-84</v>
      </c>
      <c r="L129" s="177"/>
      <c r="M129" s="177"/>
      <c r="N129" s="177"/>
      <c r="O129" s="177"/>
      <c r="P129" s="177"/>
      <c r="Q129" s="177"/>
      <c r="R129" s="180"/>
      <c r="T129" s="181"/>
      <c r="U129" s="177"/>
      <c r="V129" s="177"/>
      <c r="W129" s="177"/>
      <c r="X129" s="177"/>
      <c r="Y129" s="177"/>
      <c r="Z129" s="177"/>
      <c r="AA129" s="182"/>
      <c r="AT129" s="183" t="s">
        <v>156</v>
      </c>
      <c r="AU129" s="183" t="s">
        <v>109</v>
      </c>
      <c r="AV129" s="10" t="s">
        <v>109</v>
      </c>
      <c r="AW129" s="10" t="s">
        <v>36</v>
      </c>
      <c r="AX129" s="10" t="s">
        <v>79</v>
      </c>
      <c r="AY129" s="183" t="s">
        <v>148</v>
      </c>
    </row>
    <row r="130" spans="2:51" s="11" customFormat="1" ht="16.5" customHeight="1">
      <c r="B130" s="184"/>
      <c r="C130" s="185"/>
      <c r="D130" s="185"/>
      <c r="E130" s="186" t="s">
        <v>22</v>
      </c>
      <c r="F130" s="286" t="s">
        <v>204</v>
      </c>
      <c r="G130" s="287"/>
      <c r="H130" s="287"/>
      <c r="I130" s="287"/>
      <c r="J130" s="185"/>
      <c r="K130" s="186" t="s">
        <v>22</v>
      </c>
      <c r="L130" s="185"/>
      <c r="M130" s="185"/>
      <c r="N130" s="185"/>
      <c r="O130" s="185"/>
      <c r="P130" s="185"/>
      <c r="Q130" s="185"/>
      <c r="R130" s="187"/>
      <c r="T130" s="188"/>
      <c r="U130" s="185"/>
      <c r="V130" s="185"/>
      <c r="W130" s="185"/>
      <c r="X130" s="185"/>
      <c r="Y130" s="185"/>
      <c r="Z130" s="185"/>
      <c r="AA130" s="189"/>
      <c r="AT130" s="190" t="s">
        <v>156</v>
      </c>
      <c r="AU130" s="190" t="s">
        <v>109</v>
      </c>
      <c r="AV130" s="11" t="s">
        <v>87</v>
      </c>
      <c r="AW130" s="11" t="s">
        <v>36</v>
      </c>
      <c r="AX130" s="11" t="s">
        <v>79</v>
      </c>
      <c r="AY130" s="190" t="s">
        <v>148</v>
      </c>
    </row>
    <row r="131" spans="2:51" s="10" customFormat="1" ht="16.5" customHeight="1">
      <c r="B131" s="176"/>
      <c r="C131" s="177"/>
      <c r="D131" s="177"/>
      <c r="E131" s="178" t="s">
        <v>22</v>
      </c>
      <c r="F131" s="278" t="s">
        <v>205</v>
      </c>
      <c r="G131" s="279"/>
      <c r="H131" s="279"/>
      <c r="I131" s="279"/>
      <c r="J131" s="177"/>
      <c r="K131" s="179">
        <v>-9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156</v>
      </c>
      <c r="AU131" s="183" t="s">
        <v>109</v>
      </c>
      <c r="AV131" s="10" t="s">
        <v>109</v>
      </c>
      <c r="AW131" s="10" t="s">
        <v>36</v>
      </c>
      <c r="AX131" s="10" t="s">
        <v>79</v>
      </c>
      <c r="AY131" s="183" t="s">
        <v>148</v>
      </c>
    </row>
    <row r="132" spans="2:51" s="12" customFormat="1" ht="16.5" customHeight="1">
      <c r="B132" s="191"/>
      <c r="C132" s="192"/>
      <c r="D132" s="192"/>
      <c r="E132" s="193" t="s">
        <v>22</v>
      </c>
      <c r="F132" s="288" t="s">
        <v>206</v>
      </c>
      <c r="G132" s="289"/>
      <c r="H132" s="289"/>
      <c r="I132" s="289"/>
      <c r="J132" s="192"/>
      <c r="K132" s="194">
        <v>25.363</v>
      </c>
      <c r="L132" s="192"/>
      <c r="M132" s="192"/>
      <c r="N132" s="192"/>
      <c r="O132" s="192"/>
      <c r="P132" s="192"/>
      <c r="Q132" s="192"/>
      <c r="R132" s="195"/>
      <c r="T132" s="196"/>
      <c r="U132" s="192"/>
      <c r="V132" s="192"/>
      <c r="W132" s="192"/>
      <c r="X132" s="192"/>
      <c r="Y132" s="192"/>
      <c r="Z132" s="192"/>
      <c r="AA132" s="197"/>
      <c r="AT132" s="198" t="s">
        <v>156</v>
      </c>
      <c r="AU132" s="198" t="s">
        <v>109</v>
      </c>
      <c r="AV132" s="12" t="s">
        <v>164</v>
      </c>
      <c r="AW132" s="12" t="s">
        <v>36</v>
      </c>
      <c r="AX132" s="12" t="s">
        <v>87</v>
      </c>
      <c r="AY132" s="198" t="s">
        <v>148</v>
      </c>
    </row>
    <row r="133" spans="2:65" s="1" customFormat="1" ht="25.5" customHeight="1">
      <c r="B133" s="37"/>
      <c r="C133" s="169" t="s">
        <v>109</v>
      </c>
      <c r="D133" s="169" t="s">
        <v>149</v>
      </c>
      <c r="E133" s="170" t="s">
        <v>207</v>
      </c>
      <c r="F133" s="270" t="s">
        <v>208</v>
      </c>
      <c r="G133" s="270"/>
      <c r="H133" s="270"/>
      <c r="I133" s="270"/>
      <c r="J133" s="171" t="s">
        <v>199</v>
      </c>
      <c r="K133" s="172">
        <v>12.682</v>
      </c>
      <c r="L133" s="271">
        <v>0</v>
      </c>
      <c r="M133" s="272"/>
      <c r="N133" s="273">
        <f>ROUND(L133*K133,2)</f>
        <v>0</v>
      </c>
      <c r="O133" s="273"/>
      <c r="P133" s="273"/>
      <c r="Q133" s="273"/>
      <c r="R133" s="39"/>
      <c r="T133" s="173" t="s">
        <v>22</v>
      </c>
      <c r="U133" s="46" t="s">
        <v>44</v>
      </c>
      <c r="V133" s="38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21" t="s">
        <v>164</v>
      </c>
      <c r="AT133" s="21" t="s">
        <v>149</v>
      </c>
      <c r="AU133" s="21" t="s">
        <v>109</v>
      </c>
      <c r="AY133" s="21" t="s">
        <v>148</v>
      </c>
      <c r="BE133" s="112">
        <f>IF(U133="základní",N133,0)</f>
        <v>0</v>
      </c>
      <c r="BF133" s="112">
        <f>IF(U133="snížená",N133,0)</f>
        <v>0</v>
      </c>
      <c r="BG133" s="112">
        <f>IF(U133="zákl. přenesená",N133,0)</f>
        <v>0</v>
      </c>
      <c r="BH133" s="112">
        <f>IF(U133="sníž. přenesená",N133,0)</f>
        <v>0</v>
      </c>
      <c r="BI133" s="112">
        <f>IF(U133="nulová",N133,0)</f>
        <v>0</v>
      </c>
      <c r="BJ133" s="21" t="s">
        <v>87</v>
      </c>
      <c r="BK133" s="112">
        <f>ROUND(L133*K133,2)</f>
        <v>0</v>
      </c>
      <c r="BL133" s="21" t="s">
        <v>164</v>
      </c>
      <c r="BM133" s="21" t="s">
        <v>209</v>
      </c>
    </row>
    <row r="134" spans="2:51" s="10" customFormat="1" ht="16.5" customHeight="1">
      <c r="B134" s="176"/>
      <c r="C134" s="177"/>
      <c r="D134" s="177"/>
      <c r="E134" s="178" t="s">
        <v>22</v>
      </c>
      <c r="F134" s="274" t="s">
        <v>210</v>
      </c>
      <c r="G134" s="275"/>
      <c r="H134" s="275"/>
      <c r="I134" s="275"/>
      <c r="J134" s="177"/>
      <c r="K134" s="179">
        <v>12.682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156</v>
      </c>
      <c r="AU134" s="183" t="s">
        <v>109</v>
      </c>
      <c r="AV134" s="10" t="s">
        <v>109</v>
      </c>
      <c r="AW134" s="10" t="s">
        <v>36</v>
      </c>
      <c r="AX134" s="10" t="s">
        <v>87</v>
      </c>
      <c r="AY134" s="183" t="s">
        <v>148</v>
      </c>
    </row>
    <row r="135" spans="2:65" s="1" customFormat="1" ht="25.5" customHeight="1">
      <c r="B135" s="37"/>
      <c r="C135" s="169" t="s">
        <v>160</v>
      </c>
      <c r="D135" s="169" t="s">
        <v>149</v>
      </c>
      <c r="E135" s="170" t="s">
        <v>211</v>
      </c>
      <c r="F135" s="270" t="s">
        <v>212</v>
      </c>
      <c r="G135" s="270"/>
      <c r="H135" s="270"/>
      <c r="I135" s="270"/>
      <c r="J135" s="171" t="s">
        <v>199</v>
      </c>
      <c r="K135" s="172">
        <v>7.77</v>
      </c>
      <c r="L135" s="271">
        <v>0</v>
      </c>
      <c r="M135" s="272"/>
      <c r="N135" s="273">
        <f>ROUND(L135*K135,2)</f>
        <v>0</v>
      </c>
      <c r="O135" s="273"/>
      <c r="P135" s="273"/>
      <c r="Q135" s="273"/>
      <c r="R135" s="39"/>
      <c r="T135" s="173" t="s">
        <v>22</v>
      </c>
      <c r="U135" s="46" t="s">
        <v>44</v>
      </c>
      <c r="V135" s="38"/>
      <c r="W135" s="174">
        <f>V135*K135</f>
        <v>0</v>
      </c>
      <c r="X135" s="174">
        <v>0</v>
      </c>
      <c r="Y135" s="174">
        <f>X135*K135</f>
        <v>0</v>
      </c>
      <c r="Z135" s="174">
        <v>0</v>
      </c>
      <c r="AA135" s="175">
        <f>Z135*K135</f>
        <v>0</v>
      </c>
      <c r="AR135" s="21" t="s">
        <v>164</v>
      </c>
      <c r="AT135" s="21" t="s">
        <v>149</v>
      </c>
      <c r="AU135" s="21" t="s">
        <v>109</v>
      </c>
      <c r="AY135" s="21" t="s">
        <v>148</v>
      </c>
      <c r="BE135" s="112">
        <f>IF(U135="základní",N135,0)</f>
        <v>0</v>
      </c>
      <c r="BF135" s="112">
        <f>IF(U135="snížená",N135,0)</f>
        <v>0</v>
      </c>
      <c r="BG135" s="112">
        <f>IF(U135="zákl. přenesená",N135,0)</f>
        <v>0</v>
      </c>
      <c r="BH135" s="112">
        <f>IF(U135="sníž. přenesená",N135,0)</f>
        <v>0</v>
      </c>
      <c r="BI135" s="112">
        <f>IF(U135="nulová",N135,0)</f>
        <v>0</v>
      </c>
      <c r="BJ135" s="21" t="s">
        <v>87</v>
      </c>
      <c r="BK135" s="112">
        <f>ROUND(L135*K135,2)</f>
        <v>0</v>
      </c>
      <c r="BL135" s="21" t="s">
        <v>164</v>
      </c>
      <c r="BM135" s="21" t="s">
        <v>213</v>
      </c>
    </row>
    <row r="136" spans="2:51" s="11" customFormat="1" ht="16.5" customHeight="1">
      <c r="B136" s="184"/>
      <c r="C136" s="185"/>
      <c r="D136" s="185"/>
      <c r="E136" s="186" t="s">
        <v>22</v>
      </c>
      <c r="F136" s="276" t="s">
        <v>214</v>
      </c>
      <c r="G136" s="277"/>
      <c r="H136" s="277"/>
      <c r="I136" s="277"/>
      <c r="J136" s="185"/>
      <c r="K136" s="186" t="s">
        <v>22</v>
      </c>
      <c r="L136" s="185"/>
      <c r="M136" s="185"/>
      <c r="N136" s="185"/>
      <c r="O136" s="185"/>
      <c r="P136" s="185"/>
      <c r="Q136" s="185"/>
      <c r="R136" s="187"/>
      <c r="T136" s="188"/>
      <c r="U136" s="185"/>
      <c r="V136" s="185"/>
      <c r="W136" s="185"/>
      <c r="X136" s="185"/>
      <c r="Y136" s="185"/>
      <c r="Z136" s="185"/>
      <c r="AA136" s="189"/>
      <c r="AT136" s="190" t="s">
        <v>156</v>
      </c>
      <c r="AU136" s="190" t="s">
        <v>109</v>
      </c>
      <c r="AV136" s="11" t="s">
        <v>87</v>
      </c>
      <c r="AW136" s="11" t="s">
        <v>36</v>
      </c>
      <c r="AX136" s="11" t="s">
        <v>79</v>
      </c>
      <c r="AY136" s="190" t="s">
        <v>148</v>
      </c>
    </row>
    <row r="137" spans="2:51" s="10" customFormat="1" ht="16.5" customHeight="1">
      <c r="B137" s="176"/>
      <c r="C137" s="177"/>
      <c r="D137" s="177"/>
      <c r="E137" s="178" t="s">
        <v>22</v>
      </c>
      <c r="F137" s="278" t="s">
        <v>215</v>
      </c>
      <c r="G137" s="279"/>
      <c r="H137" s="279"/>
      <c r="I137" s="279"/>
      <c r="J137" s="177"/>
      <c r="K137" s="179">
        <v>7.77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156</v>
      </c>
      <c r="AU137" s="183" t="s">
        <v>109</v>
      </c>
      <c r="AV137" s="10" t="s">
        <v>109</v>
      </c>
      <c r="AW137" s="10" t="s">
        <v>36</v>
      </c>
      <c r="AX137" s="10" t="s">
        <v>87</v>
      </c>
      <c r="AY137" s="183" t="s">
        <v>148</v>
      </c>
    </row>
    <row r="138" spans="2:65" s="1" customFormat="1" ht="25.5" customHeight="1">
      <c r="B138" s="37"/>
      <c r="C138" s="169" t="s">
        <v>164</v>
      </c>
      <c r="D138" s="169" t="s">
        <v>149</v>
      </c>
      <c r="E138" s="170" t="s">
        <v>216</v>
      </c>
      <c r="F138" s="270" t="s">
        <v>217</v>
      </c>
      <c r="G138" s="270"/>
      <c r="H138" s="270"/>
      <c r="I138" s="270"/>
      <c r="J138" s="171" t="s">
        <v>199</v>
      </c>
      <c r="K138" s="172">
        <v>3.885</v>
      </c>
      <c r="L138" s="271">
        <v>0</v>
      </c>
      <c r="M138" s="272"/>
      <c r="N138" s="273">
        <f>ROUND(L138*K138,2)</f>
        <v>0</v>
      </c>
      <c r="O138" s="273"/>
      <c r="P138" s="273"/>
      <c r="Q138" s="273"/>
      <c r="R138" s="39"/>
      <c r="T138" s="173" t="s">
        <v>22</v>
      </c>
      <c r="U138" s="46" t="s">
        <v>44</v>
      </c>
      <c r="V138" s="38"/>
      <c r="W138" s="174">
        <f>V138*K138</f>
        <v>0</v>
      </c>
      <c r="X138" s="174">
        <v>0</v>
      </c>
      <c r="Y138" s="174">
        <f>X138*K138</f>
        <v>0</v>
      </c>
      <c r="Z138" s="174">
        <v>0</v>
      </c>
      <c r="AA138" s="175">
        <f>Z138*K138</f>
        <v>0</v>
      </c>
      <c r="AR138" s="21" t="s">
        <v>164</v>
      </c>
      <c r="AT138" s="21" t="s">
        <v>149</v>
      </c>
      <c r="AU138" s="21" t="s">
        <v>109</v>
      </c>
      <c r="AY138" s="21" t="s">
        <v>148</v>
      </c>
      <c r="BE138" s="112">
        <f>IF(U138="základní",N138,0)</f>
        <v>0</v>
      </c>
      <c r="BF138" s="112">
        <f>IF(U138="snížená",N138,0)</f>
        <v>0</v>
      </c>
      <c r="BG138" s="112">
        <f>IF(U138="zákl. přenesená",N138,0)</f>
        <v>0</v>
      </c>
      <c r="BH138" s="112">
        <f>IF(U138="sníž. přenesená",N138,0)</f>
        <v>0</v>
      </c>
      <c r="BI138" s="112">
        <f>IF(U138="nulová",N138,0)</f>
        <v>0</v>
      </c>
      <c r="BJ138" s="21" t="s">
        <v>87</v>
      </c>
      <c r="BK138" s="112">
        <f>ROUND(L138*K138,2)</f>
        <v>0</v>
      </c>
      <c r="BL138" s="21" t="s">
        <v>164</v>
      </c>
      <c r="BM138" s="21" t="s">
        <v>218</v>
      </c>
    </row>
    <row r="139" spans="2:51" s="10" customFormat="1" ht="16.5" customHeight="1">
      <c r="B139" s="176"/>
      <c r="C139" s="177"/>
      <c r="D139" s="177"/>
      <c r="E139" s="178" t="s">
        <v>22</v>
      </c>
      <c r="F139" s="274" t="s">
        <v>219</v>
      </c>
      <c r="G139" s="275"/>
      <c r="H139" s="275"/>
      <c r="I139" s="275"/>
      <c r="J139" s="177"/>
      <c r="K139" s="179">
        <v>3.885</v>
      </c>
      <c r="L139" s="177"/>
      <c r="M139" s="177"/>
      <c r="N139" s="177"/>
      <c r="O139" s="177"/>
      <c r="P139" s="177"/>
      <c r="Q139" s="177"/>
      <c r="R139" s="180"/>
      <c r="T139" s="181"/>
      <c r="U139" s="177"/>
      <c r="V139" s="177"/>
      <c r="W139" s="177"/>
      <c r="X139" s="177"/>
      <c r="Y139" s="177"/>
      <c r="Z139" s="177"/>
      <c r="AA139" s="182"/>
      <c r="AT139" s="183" t="s">
        <v>156</v>
      </c>
      <c r="AU139" s="183" t="s">
        <v>109</v>
      </c>
      <c r="AV139" s="10" t="s">
        <v>109</v>
      </c>
      <c r="AW139" s="10" t="s">
        <v>36</v>
      </c>
      <c r="AX139" s="10" t="s">
        <v>87</v>
      </c>
      <c r="AY139" s="183" t="s">
        <v>148</v>
      </c>
    </row>
    <row r="140" spans="2:65" s="1" customFormat="1" ht="25.5" customHeight="1">
      <c r="B140" s="37"/>
      <c r="C140" s="169" t="s">
        <v>147</v>
      </c>
      <c r="D140" s="169" t="s">
        <v>149</v>
      </c>
      <c r="E140" s="170" t="s">
        <v>220</v>
      </c>
      <c r="F140" s="270" t="s">
        <v>221</v>
      </c>
      <c r="G140" s="270"/>
      <c r="H140" s="270"/>
      <c r="I140" s="270"/>
      <c r="J140" s="171" t="s">
        <v>199</v>
      </c>
      <c r="K140" s="172">
        <v>2.929</v>
      </c>
      <c r="L140" s="271">
        <v>0</v>
      </c>
      <c r="M140" s="272"/>
      <c r="N140" s="273">
        <f>ROUND(L140*K140,2)</f>
        <v>0</v>
      </c>
      <c r="O140" s="273"/>
      <c r="P140" s="273"/>
      <c r="Q140" s="273"/>
      <c r="R140" s="39"/>
      <c r="T140" s="173" t="s">
        <v>22</v>
      </c>
      <c r="U140" s="46" t="s">
        <v>44</v>
      </c>
      <c r="V140" s="38"/>
      <c r="W140" s="174">
        <f>V140*K140</f>
        <v>0</v>
      </c>
      <c r="X140" s="174">
        <v>0</v>
      </c>
      <c r="Y140" s="174">
        <f>X140*K140</f>
        <v>0</v>
      </c>
      <c r="Z140" s="174">
        <v>0</v>
      </c>
      <c r="AA140" s="175">
        <f>Z140*K140</f>
        <v>0</v>
      </c>
      <c r="AR140" s="21" t="s">
        <v>164</v>
      </c>
      <c r="AT140" s="21" t="s">
        <v>149</v>
      </c>
      <c r="AU140" s="21" t="s">
        <v>109</v>
      </c>
      <c r="AY140" s="21" t="s">
        <v>148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87</v>
      </c>
      <c r="BK140" s="112">
        <f>ROUND(L140*K140,2)</f>
        <v>0</v>
      </c>
      <c r="BL140" s="21" t="s">
        <v>164</v>
      </c>
      <c r="BM140" s="21" t="s">
        <v>222</v>
      </c>
    </row>
    <row r="141" spans="2:51" s="11" customFormat="1" ht="16.5" customHeight="1">
      <c r="B141" s="184"/>
      <c r="C141" s="185"/>
      <c r="D141" s="185"/>
      <c r="E141" s="186" t="s">
        <v>22</v>
      </c>
      <c r="F141" s="276" t="s">
        <v>223</v>
      </c>
      <c r="G141" s="277"/>
      <c r="H141" s="277"/>
      <c r="I141" s="277"/>
      <c r="J141" s="185"/>
      <c r="K141" s="186" t="s">
        <v>22</v>
      </c>
      <c r="L141" s="185"/>
      <c r="M141" s="185"/>
      <c r="N141" s="185"/>
      <c r="O141" s="185"/>
      <c r="P141" s="185"/>
      <c r="Q141" s="185"/>
      <c r="R141" s="187"/>
      <c r="T141" s="188"/>
      <c r="U141" s="185"/>
      <c r="V141" s="185"/>
      <c r="W141" s="185"/>
      <c r="X141" s="185"/>
      <c r="Y141" s="185"/>
      <c r="Z141" s="185"/>
      <c r="AA141" s="189"/>
      <c r="AT141" s="190" t="s">
        <v>156</v>
      </c>
      <c r="AU141" s="190" t="s">
        <v>109</v>
      </c>
      <c r="AV141" s="11" t="s">
        <v>87</v>
      </c>
      <c r="AW141" s="11" t="s">
        <v>36</v>
      </c>
      <c r="AX141" s="11" t="s">
        <v>79</v>
      </c>
      <c r="AY141" s="190" t="s">
        <v>148</v>
      </c>
    </row>
    <row r="142" spans="2:51" s="10" customFormat="1" ht="16.5" customHeight="1">
      <c r="B142" s="176"/>
      <c r="C142" s="177"/>
      <c r="D142" s="177"/>
      <c r="E142" s="178" t="s">
        <v>22</v>
      </c>
      <c r="F142" s="278" t="s">
        <v>224</v>
      </c>
      <c r="G142" s="279"/>
      <c r="H142" s="279"/>
      <c r="I142" s="279"/>
      <c r="J142" s="177"/>
      <c r="K142" s="179">
        <v>2.628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156</v>
      </c>
      <c r="AU142" s="183" t="s">
        <v>109</v>
      </c>
      <c r="AV142" s="10" t="s">
        <v>109</v>
      </c>
      <c r="AW142" s="10" t="s">
        <v>36</v>
      </c>
      <c r="AX142" s="10" t="s">
        <v>79</v>
      </c>
      <c r="AY142" s="183" t="s">
        <v>148</v>
      </c>
    </row>
    <row r="143" spans="2:51" s="11" customFormat="1" ht="16.5" customHeight="1">
      <c r="B143" s="184"/>
      <c r="C143" s="185"/>
      <c r="D143" s="185"/>
      <c r="E143" s="186" t="s">
        <v>22</v>
      </c>
      <c r="F143" s="286" t="s">
        <v>225</v>
      </c>
      <c r="G143" s="287"/>
      <c r="H143" s="287"/>
      <c r="I143" s="287"/>
      <c r="J143" s="185"/>
      <c r="K143" s="186" t="s">
        <v>22</v>
      </c>
      <c r="L143" s="185"/>
      <c r="M143" s="185"/>
      <c r="N143" s="185"/>
      <c r="O143" s="185"/>
      <c r="P143" s="185"/>
      <c r="Q143" s="185"/>
      <c r="R143" s="187"/>
      <c r="T143" s="188"/>
      <c r="U143" s="185"/>
      <c r="V143" s="185"/>
      <c r="W143" s="185"/>
      <c r="X143" s="185"/>
      <c r="Y143" s="185"/>
      <c r="Z143" s="185"/>
      <c r="AA143" s="189"/>
      <c r="AT143" s="190" t="s">
        <v>156</v>
      </c>
      <c r="AU143" s="190" t="s">
        <v>109</v>
      </c>
      <c r="AV143" s="11" t="s">
        <v>87</v>
      </c>
      <c r="AW143" s="11" t="s">
        <v>36</v>
      </c>
      <c r="AX143" s="11" t="s">
        <v>79</v>
      </c>
      <c r="AY143" s="190" t="s">
        <v>148</v>
      </c>
    </row>
    <row r="144" spans="2:51" s="10" customFormat="1" ht="16.5" customHeight="1">
      <c r="B144" s="176"/>
      <c r="C144" s="177"/>
      <c r="D144" s="177"/>
      <c r="E144" s="178" t="s">
        <v>22</v>
      </c>
      <c r="F144" s="278" t="s">
        <v>226</v>
      </c>
      <c r="G144" s="279"/>
      <c r="H144" s="279"/>
      <c r="I144" s="279"/>
      <c r="J144" s="177"/>
      <c r="K144" s="179">
        <v>0.301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156</v>
      </c>
      <c r="AU144" s="183" t="s">
        <v>109</v>
      </c>
      <c r="AV144" s="10" t="s">
        <v>109</v>
      </c>
      <c r="AW144" s="10" t="s">
        <v>36</v>
      </c>
      <c r="AX144" s="10" t="s">
        <v>79</v>
      </c>
      <c r="AY144" s="183" t="s">
        <v>148</v>
      </c>
    </row>
    <row r="145" spans="2:51" s="12" customFormat="1" ht="16.5" customHeight="1">
      <c r="B145" s="191"/>
      <c r="C145" s="192"/>
      <c r="D145" s="192"/>
      <c r="E145" s="193" t="s">
        <v>22</v>
      </c>
      <c r="F145" s="288" t="s">
        <v>206</v>
      </c>
      <c r="G145" s="289"/>
      <c r="H145" s="289"/>
      <c r="I145" s="289"/>
      <c r="J145" s="192"/>
      <c r="K145" s="194">
        <v>2.929</v>
      </c>
      <c r="L145" s="192"/>
      <c r="M145" s="192"/>
      <c r="N145" s="192"/>
      <c r="O145" s="192"/>
      <c r="P145" s="192"/>
      <c r="Q145" s="192"/>
      <c r="R145" s="195"/>
      <c r="T145" s="196"/>
      <c r="U145" s="192"/>
      <c r="V145" s="192"/>
      <c r="W145" s="192"/>
      <c r="X145" s="192"/>
      <c r="Y145" s="192"/>
      <c r="Z145" s="192"/>
      <c r="AA145" s="197"/>
      <c r="AT145" s="198" t="s">
        <v>156</v>
      </c>
      <c r="AU145" s="198" t="s">
        <v>109</v>
      </c>
      <c r="AV145" s="12" t="s">
        <v>164</v>
      </c>
      <c r="AW145" s="12" t="s">
        <v>36</v>
      </c>
      <c r="AX145" s="12" t="s">
        <v>87</v>
      </c>
      <c r="AY145" s="198" t="s">
        <v>148</v>
      </c>
    </row>
    <row r="146" spans="2:65" s="1" customFormat="1" ht="25.5" customHeight="1">
      <c r="B146" s="37"/>
      <c r="C146" s="169" t="s">
        <v>173</v>
      </c>
      <c r="D146" s="169" t="s">
        <v>149</v>
      </c>
      <c r="E146" s="170" t="s">
        <v>227</v>
      </c>
      <c r="F146" s="270" t="s">
        <v>228</v>
      </c>
      <c r="G146" s="270"/>
      <c r="H146" s="270"/>
      <c r="I146" s="270"/>
      <c r="J146" s="171" t="s">
        <v>199</v>
      </c>
      <c r="K146" s="172">
        <v>1.465</v>
      </c>
      <c r="L146" s="271">
        <v>0</v>
      </c>
      <c r="M146" s="272"/>
      <c r="N146" s="273">
        <f>ROUND(L146*K146,2)</f>
        <v>0</v>
      </c>
      <c r="O146" s="273"/>
      <c r="P146" s="273"/>
      <c r="Q146" s="273"/>
      <c r="R146" s="39"/>
      <c r="T146" s="173" t="s">
        <v>22</v>
      </c>
      <c r="U146" s="46" t="s">
        <v>44</v>
      </c>
      <c r="V146" s="38"/>
      <c r="W146" s="174">
        <f>V146*K146</f>
        <v>0</v>
      </c>
      <c r="X146" s="174">
        <v>0</v>
      </c>
      <c r="Y146" s="174">
        <f>X146*K146</f>
        <v>0</v>
      </c>
      <c r="Z146" s="174">
        <v>0</v>
      </c>
      <c r="AA146" s="175">
        <f>Z146*K146</f>
        <v>0</v>
      </c>
      <c r="AR146" s="21" t="s">
        <v>164</v>
      </c>
      <c r="AT146" s="21" t="s">
        <v>149</v>
      </c>
      <c r="AU146" s="21" t="s">
        <v>109</v>
      </c>
      <c r="AY146" s="21" t="s">
        <v>148</v>
      </c>
      <c r="BE146" s="112">
        <f>IF(U146="základní",N146,0)</f>
        <v>0</v>
      </c>
      <c r="BF146" s="112">
        <f>IF(U146="snížená",N146,0)</f>
        <v>0</v>
      </c>
      <c r="BG146" s="112">
        <f>IF(U146="zákl. přenesená",N146,0)</f>
        <v>0</v>
      </c>
      <c r="BH146" s="112">
        <f>IF(U146="sníž. přenesená",N146,0)</f>
        <v>0</v>
      </c>
      <c r="BI146" s="112">
        <f>IF(U146="nulová",N146,0)</f>
        <v>0</v>
      </c>
      <c r="BJ146" s="21" t="s">
        <v>87</v>
      </c>
      <c r="BK146" s="112">
        <f>ROUND(L146*K146,2)</f>
        <v>0</v>
      </c>
      <c r="BL146" s="21" t="s">
        <v>164</v>
      </c>
      <c r="BM146" s="21" t="s">
        <v>229</v>
      </c>
    </row>
    <row r="147" spans="2:51" s="10" customFormat="1" ht="16.5" customHeight="1">
      <c r="B147" s="176"/>
      <c r="C147" s="177"/>
      <c r="D147" s="177"/>
      <c r="E147" s="178" t="s">
        <v>22</v>
      </c>
      <c r="F147" s="274" t="s">
        <v>230</v>
      </c>
      <c r="G147" s="275"/>
      <c r="H147" s="275"/>
      <c r="I147" s="275"/>
      <c r="J147" s="177"/>
      <c r="K147" s="179">
        <v>1.465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156</v>
      </c>
      <c r="AU147" s="183" t="s">
        <v>109</v>
      </c>
      <c r="AV147" s="10" t="s">
        <v>109</v>
      </c>
      <c r="AW147" s="10" t="s">
        <v>36</v>
      </c>
      <c r="AX147" s="10" t="s">
        <v>87</v>
      </c>
      <c r="AY147" s="183" t="s">
        <v>148</v>
      </c>
    </row>
    <row r="148" spans="2:65" s="1" customFormat="1" ht="25.5" customHeight="1">
      <c r="B148" s="37"/>
      <c r="C148" s="169" t="s">
        <v>177</v>
      </c>
      <c r="D148" s="169" t="s">
        <v>149</v>
      </c>
      <c r="E148" s="170" t="s">
        <v>231</v>
      </c>
      <c r="F148" s="270" t="s">
        <v>232</v>
      </c>
      <c r="G148" s="270"/>
      <c r="H148" s="270"/>
      <c r="I148" s="270"/>
      <c r="J148" s="171" t="s">
        <v>199</v>
      </c>
      <c r="K148" s="172">
        <v>9</v>
      </c>
      <c r="L148" s="271">
        <v>0</v>
      </c>
      <c r="M148" s="272"/>
      <c r="N148" s="273">
        <f>ROUND(L148*K148,2)</f>
        <v>0</v>
      </c>
      <c r="O148" s="273"/>
      <c r="P148" s="273"/>
      <c r="Q148" s="273"/>
      <c r="R148" s="39"/>
      <c r="T148" s="173" t="s">
        <v>22</v>
      </c>
      <c r="U148" s="46" t="s">
        <v>44</v>
      </c>
      <c r="V148" s="38"/>
      <c r="W148" s="174">
        <f>V148*K148</f>
        <v>0</v>
      </c>
      <c r="X148" s="174">
        <v>0</v>
      </c>
      <c r="Y148" s="174">
        <f>X148*K148</f>
        <v>0</v>
      </c>
      <c r="Z148" s="174">
        <v>0</v>
      </c>
      <c r="AA148" s="175">
        <f>Z148*K148</f>
        <v>0</v>
      </c>
      <c r="AR148" s="21" t="s">
        <v>164</v>
      </c>
      <c r="AT148" s="21" t="s">
        <v>149</v>
      </c>
      <c r="AU148" s="21" t="s">
        <v>109</v>
      </c>
      <c r="AY148" s="21" t="s">
        <v>148</v>
      </c>
      <c r="BE148" s="112">
        <f>IF(U148="základní",N148,0)</f>
        <v>0</v>
      </c>
      <c r="BF148" s="112">
        <f>IF(U148="snížená",N148,0)</f>
        <v>0</v>
      </c>
      <c r="BG148" s="112">
        <f>IF(U148="zákl. přenesená",N148,0)</f>
        <v>0</v>
      </c>
      <c r="BH148" s="112">
        <f>IF(U148="sníž. přenesená",N148,0)</f>
        <v>0</v>
      </c>
      <c r="BI148" s="112">
        <f>IF(U148="nulová",N148,0)</f>
        <v>0</v>
      </c>
      <c r="BJ148" s="21" t="s">
        <v>87</v>
      </c>
      <c r="BK148" s="112">
        <f>ROUND(L148*K148,2)</f>
        <v>0</v>
      </c>
      <c r="BL148" s="21" t="s">
        <v>164</v>
      </c>
      <c r="BM148" s="21" t="s">
        <v>233</v>
      </c>
    </row>
    <row r="149" spans="2:51" s="10" customFormat="1" ht="16.5" customHeight="1">
      <c r="B149" s="176"/>
      <c r="C149" s="177"/>
      <c r="D149" s="177"/>
      <c r="E149" s="178" t="s">
        <v>22</v>
      </c>
      <c r="F149" s="274" t="s">
        <v>234</v>
      </c>
      <c r="G149" s="275"/>
      <c r="H149" s="275"/>
      <c r="I149" s="275"/>
      <c r="J149" s="177"/>
      <c r="K149" s="179">
        <v>9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156</v>
      </c>
      <c r="AU149" s="183" t="s">
        <v>109</v>
      </c>
      <c r="AV149" s="10" t="s">
        <v>109</v>
      </c>
      <c r="AW149" s="10" t="s">
        <v>36</v>
      </c>
      <c r="AX149" s="10" t="s">
        <v>87</v>
      </c>
      <c r="AY149" s="183" t="s">
        <v>148</v>
      </c>
    </row>
    <row r="150" spans="2:65" s="1" customFormat="1" ht="25.5" customHeight="1">
      <c r="B150" s="37"/>
      <c r="C150" s="169" t="s">
        <v>181</v>
      </c>
      <c r="D150" s="169" t="s">
        <v>149</v>
      </c>
      <c r="E150" s="170" t="s">
        <v>235</v>
      </c>
      <c r="F150" s="270" t="s">
        <v>236</v>
      </c>
      <c r="G150" s="270"/>
      <c r="H150" s="270"/>
      <c r="I150" s="270"/>
      <c r="J150" s="171" t="s">
        <v>199</v>
      </c>
      <c r="K150" s="172">
        <v>27.062</v>
      </c>
      <c r="L150" s="271">
        <v>0</v>
      </c>
      <c r="M150" s="272"/>
      <c r="N150" s="273">
        <f>ROUND(L150*K150,2)</f>
        <v>0</v>
      </c>
      <c r="O150" s="273"/>
      <c r="P150" s="273"/>
      <c r="Q150" s="273"/>
      <c r="R150" s="39"/>
      <c r="T150" s="173" t="s">
        <v>22</v>
      </c>
      <c r="U150" s="46" t="s">
        <v>44</v>
      </c>
      <c r="V150" s="38"/>
      <c r="W150" s="174">
        <f>V150*K150</f>
        <v>0</v>
      </c>
      <c r="X150" s="174">
        <v>0</v>
      </c>
      <c r="Y150" s="174">
        <f>X150*K150</f>
        <v>0</v>
      </c>
      <c r="Z150" s="174">
        <v>0</v>
      </c>
      <c r="AA150" s="175">
        <f>Z150*K150</f>
        <v>0</v>
      </c>
      <c r="AR150" s="21" t="s">
        <v>164</v>
      </c>
      <c r="AT150" s="21" t="s">
        <v>149</v>
      </c>
      <c r="AU150" s="21" t="s">
        <v>109</v>
      </c>
      <c r="AY150" s="21" t="s">
        <v>148</v>
      </c>
      <c r="BE150" s="112">
        <f>IF(U150="základní",N150,0)</f>
        <v>0</v>
      </c>
      <c r="BF150" s="112">
        <f>IF(U150="snížená",N150,0)</f>
        <v>0</v>
      </c>
      <c r="BG150" s="112">
        <f>IF(U150="zákl. přenesená",N150,0)</f>
        <v>0</v>
      </c>
      <c r="BH150" s="112">
        <f>IF(U150="sníž. přenesená",N150,0)</f>
        <v>0</v>
      </c>
      <c r="BI150" s="112">
        <f>IF(U150="nulová",N150,0)</f>
        <v>0</v>
      </c>
      <c r="BJ150" s="21" t="s">
        <v>87</v>
      </c>
      <c r="BK150" s="112">
        <f>ROUND(L150*K150,2)</f>
        <v>0</v>
      </c>
      <c r="BL150" s="21" t="s">
        <v>164</v>
      </c>
      <c r="BM150" s="21" t="s">
        <v>237</v>
      </c>
    </row>
    <row r="151" spans="2:51" s="10" customFormat="1" ht="16.5" customHeight="1">
      <c r="B151" s="176"/>
      <c r="C151" s="177"/>
      <c r="D151" s="177"/>
      <c r="E151" s="178" t="s">
        <v>22</v>
      </c>
      <c r="F151" s="274" t="s">
        <v>238</v>
      </c>
      <c r="G151" s="275"/>
      <c r="H151" s="275"/>
      <c r="I151" s="275"/>
      <c r="J151" s="177"/>
      <c r="K151" s="179">
        <v>27.062</v>
      </c>
      <c r="L151" s="177"/>
      <c r="M151" s="177"/>
      <c r="N151" s="177"/>
      <c r="O151" s="177"/>
      <c r="P151" s="177"/>
      <c r="Q151" s="177"/>
      <c r="R151" s="180"/>
      <c r="T151" s="181"/>
      <c r="U151" s="177"/>
      <c r="V151" s="177"/>
      <c r="W151" s="177"/>
      <c r="X151" s="177"/>
      <c r="Y151" s="177"/>
      <c r="Z151" s="177"/>
      <c r="AA151" s="182"/>
      <c r="AT151" s="183" t="s">
        <v>156</v>
      </c>
      <c r="AU151" s="183" t="s">
        <v>109</v>
      </c>
      <c r="AV151" s="10" t="s">
        <v>109</v>
      </c>
      <c r="AW151" s="10" t="s">
        <v>36</v>
      </c>
      <c r="AX151" s="10" t="s">
        <v>87</v>
      </c>
      <c r="AY151" s="183" t="s">
        <v>148</v>
      </c>
    </row>
    <row r="152" spans="2:65" s="1" customFormat="1" ht="25.5" customHeight="1">
      <c r="B152" s="37"/>
      <c r="C152" s="169" t="s">
        <v>239</v>
      </c>
      <c r="D152" s="169" t="s">
        <v>149</v>
      </c>
      <c r="E152" s="170" t="s">
        <v>240</v>
      </c>
      <c r="F152" s="270" t="s">
        <v>241</v>
      </c>
      <c r="G152" s="270"/>
      <c r="H152" s="270"/>
      <c r="I152" s="270"/>
      <c r="J152" s="171" t="s">
        <v>199</v>
      </c>
      <c r="K152" s="172">
        <v>9</v>
      </c>
      <c r="L152" s="271">
        <v>0</v>
      </c>
      <c r="M152" s="272"/>
      <c r="N152" s="273">
        <f>ROUND(L152*K152,2)</f>
        <v>0</v>
      </c>
      <c r="O152" s="273"/>
      <c r="P152" s="273"/>
      <c r="Q152" s="273"/>
      <c r="R152" s="39"/>
      <c r="T152" s="173" t="s">
        <v>22</v>
      </c>
      <c r="U152" s="46" t="s">
        <v>44</v>
      </c>
      <c r="V152" s="38"/>
      <c r="W152" s="174">
        <f>V152*K152</f>
        <v>0</v>
      </c>
      <c r="X152" s="174">
        <v>0</v>
      </c>
      <c r="Y152" s="174">
        <f>X152*K152</f>
        <v>0</v>
      </c>
      <c r="Z152" s="174">
        <v>0</v>
      </c>
      <c r="AA152" s="175">
        <f>Z152*K152</f>
        <v>0</v>
      </c>
      <c r="AR152" s="21" t="s">
        <v>164</v>
      </c>
      <c r="AT152" s="21" t="s">
        <v>149</v>
      </c>
      <c r="AU152" s="21" t="s">
        <v>109</v>
      </c>
      <c r="AY152" s="21" t="s">
        <v>148</v>
      </c>
      <c r="BE152" s="112">
        <f>IF(U152="základní",N152,0)</f>
        <v>0</v>
      </c>
      <c r="BF152" s="112">
        <f>IF(U152="snížená",N152,0)</f>
        <v>0</v>
      </c>
      <c r="BG152" s="112">
        <f>IF(U152="zákl. přenesená",N152,0)</f>
        <v>0</v>
      </c>
      <c r="BH152" s="112">
        <f>IF(U152="sníž. přenesená",N152,0)</f>
        <v>0</v>
      </c>
      <c r="BI152" s="112">
        <f>IF(U152="nulová",N152,0)</f>
        <v>0</v>
      </c>
      <c r="BJ152" s="21" t="s">
        <v>87</v>
      </c>
      <c r="BK152" s="112">
        <f>ROUND(L152*K152,2)</f>
        <v>0</v>
      </c>
      <c r="BL152" s="21" t="s">
        <v>164</v>
      </c>
      <c r="BM152" s="21" t="s">
        <v>242</v>
      </c>
    </row>
    <row r="153" spans="2:51" s="10" customFormat="1" ht="16.5" customHeight="1">
      <c r="B153" s="176"/>
      <c r="C153" s="177"/>
      <c r="D153" s="177"/>
      <c r="E153" s="178" t="s">
        <v>22</v>
      </c>
      <c r="F153" s="274" t="s">
        <v>234</v>
      </c>
      <c r="G153" s="275"/>
      <c r="H153" s="275"/>
      <c r="I153" s="275"/>
      <c r="J153" s="177"/>
      <c r="K153" s="179">
        <v>9</v>
      </c>
      <c r="L153" s="177"/>
      <c r="M153" s="177"/>
      <c r="N153" s="177"/>
      <c r="O153" s="177"/>
      <c r="P153" s="177"/>
      <c r="Q153" s="177"/>
      <c r="R153" s="180"/>
      <c r="T153" s="181"/>
      <c r="U153" s="177"/>
      <c r="V153" s="177"/>
      <c r="W153" s="177"/>
      <c r="X153" s="177"/>
      <c r="Y153" s="177"/>
      <c r="Z153" s="177"/>
      <c r="AA153" s="182"/>
      <c r="AT153" s="183" t="s">
        <v>156</v>
      </c>
      <c r="AU153" s="183" t="s">
        <v>109</v>
      </c>
      <c r="AV153" s="10" t="s">
        <v>109</v>
      </c>
      <c r="AW153" s="10" t="s">
        <v>36</v>
      </c>
      <c r="AX153" s="10" t="s">
        <v>87</v>
      </c>
      <c r="AY153" s="183" t="s">
        <v>148</v>
      </c>
    </row>
    <row r="154" spans="2:65" s="1" customFormat="1" ht="25.5" customHeight="1">
      <c r="B154" s="37"/>
      <c r="C154" s="169" t="s">
        <v>243</v>
      </c>
      <c r="D154" s="169" t="s">
        <v>149</v>
      </c>
      <c r="E154" s="170" t="s">
        <v>244</v>
      </c>
      <c r="F154" s="270" t="s">
        <v>245</v>
      </c>
      <c r="G154" s="270"/>
      <c r="H154" s="270"/>
      <c r="I154" s="270"/>
      <c r="J154" s="171" t="s">
        <v>246</v>
      </c>
      <c r="K154" s="172">
        <v>46.005</v>
      </c>
      <c r="L154" s="271">
        <v>0</v>
      </c>
      <c r="M154" s="272"/>
      <c r="N154" s="273">
        <f>ROUND(L154*K154,2)</f>
        <v>0</v>
      </c>
      <c r="O154" s="273"/>
      <c r="P154" s="273"/>
      <c r="Q154" s="273"/>
      <c r="R154" s="39"/>
      <c r="T154" s="173" t="s">
        <v>22</v>
      </c>
      <c r="U154" s="46" t="s">
        <v>44</v>
      </c>
      <c r="V154" s="38"/>
      <c r="W154" s="174">
        <f>V154*K154</f>
        <v>0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21" t="s">
        <v>164</v>
      </c>
      <c r="AT154" s="21" t="s">
        <v>149</v>
      </c>
      <c r="AU154" s="21" t="s">
        <v>109</v>
      </c>
      <c r="AY154" s="21" t="s">
        <v>148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1" t="s">
        <v>87</v>
      </c>
      <c r="BK154" s="112">
        <f>ROUND(L154*K154,2)</f>
        <v>0</v>
      </c>
      <c r="BL154" s="21" t="s">
        <v>164</v>
      </c>
      <c r="BM154" s="21" t="s">
        <v>247</v>
      </c>
    </row>
    <row r="155" spans="2:51" s="10" customFormat="1" ht="16.5" customHeight="1">
      <c r="B155" s="176"/>
      <c r="C155" s="177"/>
      <c r="D155" s="177"/>
      <c r="E155" s="178" t="s">
        <v>22</v>
      </c>
      <c r="F155" s="274" t="s">
        <v>248</v>
      </c>
      <c r="G155" s="275"/>
      <c r="H155" s="275"/>
      <c r="I155" s="275"/>
      <c r="J155" s="177"/>
      <c r="K155" s="179">
        <v>46.005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156</v>
      </c>
      <c r="AU155" s="183" t="s">
        <v>109</v>
      </c>
      <c r="AV155" s="10" t="s">
        <v>109</v>
      </c>
      <c r="AW155" s="10" t="s">
        <v>36</v>
      </c>
      <c r="AX155" s="10" t="s">
        <v>87</v>
      </c>
      <c r="AY155" s="183" t="s">
        <v>148</v>
      </c>
    </row>
    <row r="156" spans="2:65" s="1" customFormat="1" ht="25.5" customHeight="1">
      <c r="B156" s="37"/>
      <c r="C156" s="169" t="s">
        <v>249</v>
      </c>
      <c r="D156" s="169" t="s">
        <v>149</v>
      </c>
      <c r="E156" s="170" t="s">
        <v>250</v>
      </c>
      <c r="F156" s="270" t="s">
        <v>251</v>
      </c>
      <c r="G156" s="270"/>
      <c r="H156" s="270"/>
      <c r="I156" s="270"/>
      <c r="J156" s="171" t="s">
        <v>152</v>
      </c>
      <c r="K156" s="172">
        <v>278.5</v>
      </c>
      <c r="L156" s="271">
        <v>0</v>
      </c>
      <c r="M156" s="272"/>
      <c r="N156" s="273">
        <f>ROUND(L156*K156,2)</f>
        <v>0</v>
      </c>
      <c r="O156" s="273"/>
      <c r="P156" s="273"/>
      <c r="Q156" s="273"/>
      <c r="R156" s="39"/>
      <c r="T156" s="173" t="s">
        <v>22</v>
      </c>
      <c r="U156" s="46" t="s">
        <v>44</v>
      </c>
      <c r="V156" s="38"/>
      <c r="W156" s="174">
        <f>V156*K156</f>
        <v>0</v>
      </c>
      <c r="X156" s="174">
        <v>0</v>
      </c>
      <c r="Y156" s="174">
        <f>X156*K156</f>
        <v>0</v>
      </c>
      <c r="Z156" s="174">
        <v>0</v>
      </c>
      <c r="AA156" s="175">
        <f>Z156*K156</f>
        <v>0</v>
      </c>
      <c r="AR156" s="21" t="s">
        <v>164</v>
      </c>
      <c r="AT156" s="21" t="s">
        <v>149</v>
      </c>
      <c r="AU156" s="21" t="s">
        <v>109</v>
      </c>
      <c r="AY156" s="21" t="s">
        <v>148</v>
      </c>
      <c r="BE156" s="112">
        <f>IF(U156="základní",N156,0)</f>
        <v>0</v>
      </c>
      <c r="BF156" s="112">
        <f>IF(U156="snížená",N156,0)</f>
        <v>0</v>
      </c>
      <c r="BG156" s="112">
        <f>IF(U156="zákl. přenesená",N156,0)</f>
        <v>0</v>
      </c>
      <c r="BH156" s="112">
        <f>IF(U156="sníž. přenesená",N156,0)</f>
        <v>0</v>
      </c>
      <c r="BI156" s="112">
        <f>IF(U156="nulová",N156,0)</f>
        <v>0</v>
      </c>
      <c r="BJ156" s="21" t="s">
        <v>87</v>
      </c>
      <c r="BK156" s="112">
        <f>ROUND(L156*K156,2)</f>
        <v>0</v>
      </c>
      <c r="BL156" s="21" t="s">
        <v>164</v>
      </c>
      <c r="BM156" s="21" t="s">
        <v>252</v>
      </c>
    </row>
    <row r="157" spans="2:51" s="10" customFormat="1" ht="16.5" customHeight="1">
      <c r="B157" s="176"/>
      <c r="C157" s="177"/>
      <c r="D157" s="177"/>
      <c r="E157" s="178" t="s">
        <v>22</v>
      </c>
      <c r="F157" s="274" t="s">
        <v>253</v>
      </c>
      <c r="G157" s="275"/>
      <c r="H157" s="275"/>
      <c r="I157" s="275"/>
      <c r="J157" s="177"/>
      <c r="K157" s="179">
        <v>278.5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156</v>
      </c>
      <c r="AU157" s="183" t="s">
        <v>109</v>
      </c>
      <c r="AV157" s="10" t="s">
        <v>109</v>
      </c>
      <c r="AW157" s="10" t="s">
        <v>36</v>
      </c>
      <c r="AX157" s="10" t="s">
        <v>87</v>
      </c>
      <c r="AY157" s="183" t="s">
        <v>148</v>
      </c>
    </row>
    <row r="158" spans="2:65" s="1" customFormat="1" ht="25.5" customHeight="1">
      <c r="B158" s="37"/>
      <c r="C158" s="169" t="s">
        <v>254</v>
      </c>
      <c r="D158" s="169" t="s">
        <v>149</v>
      </c>
      <c r="E158" s="170" t="s">
        <v>255</v>
      </c>
      <c r="F158" s="270" t="s">
        <v>256</v>
      </c>
      <c r="G158" s="270"/>
      <c r="H158" s="270"/>
      <c r="I158" s="270"/>
      <c r="J158" s="171" t="s">
        <v>152</v>
      </c>
      <c r="K158" s="172">
        <v>60</v>
      </c>
      <c r="L158" s="271">
        <v>0</v>
      </c>
      <c r="M158" s="272"/>
      <c r="N158" s="273">
        <f>ROUND(L158*K158,2)</f>
        <v>0</v>
      </c>
      <c r="O158" s="273"/>
      <c r="P158" s="273"/>
      <c r="Q158" s="273"/>
      <c r="R158" s="39"/>
      <c r="T158" s="173" t="s">
        <v>22</v>
      </c>
      <c r="U158" s="46" t="s">
        <v>44</v>
      </c>
      <c r="V158" s="38"/>
      <c r="W158" s="174">
        <f>V158*K158</f>
        <v>0</v>
      </c>
      <c r="X158" s="174">
        <v>0</v>
      </c>
      <c r="Y158" s="174">
        <f>X158*K158</f>
        <v>0</v>
      </c>
      <c r="Z158" s="174">
        <v>0</v>
      </c>
      <c r="AA158" s="175">
        <f>Z158*K158</f>
        <v>0</v>
      </c>
      <c r="AR158" s="21" t="s">
        <v>164</v>
      </c>
      <c r="AT158" s="21" t="s">
        <v>149</v>
      </c>
      <c r="AU158" s="21" t="s">
        <v>109</v>
      </c>
      <c r="AY158" s="21" t="s">
        <v>148</v>
      </c>
      <c r="BE158" s="112">
        <f>IF(U158="základní",N158,0)</f>
        <v>0</v>
      </c>
      <c r="BF158" s="112">
        <f>IF(U158="snížená",N158,0)</f>
        <v>0</v>
      </c>
      <c r="BG158" s="112">
        <f>IF(U158="zákl. přenesená",N158,0)</f>
        <v>0</v>
      </c>
      <c r="BH158" s="112">
        <f>IF(U158="sníž. přenesená",N158,0)</f>
        <v>0</v>
      </c>
      <c r="BI158" s="112">
        <f>IF(U158="nulová",N158,0)</f>
        <v>0</v>
      </c>
      <c r="BJ158" s="21" t="s">
        <v>87</v>
      </c>
      <c r="BK158" s="112">
        <f>ROUND(L158*K158,2)</f>
        <v>0</v>
      </c>
      <c r="BL158" s="21" t="s">
        <v>164</v>
      </c>
      <c r="BM158" s="21" t="s">
        <v>257</v>
      </c>
    </row>
    <row r="159" spans="2:51" s="11" customFormat="1" ht="16.5" customHeight="1">
      <c r="B159" s="184"/>
      <c r="C159" s="185"/>
      <c r="D159" s="185"/>
      <c r="E159" s="186" t="s">
        <v>22</v>
      </c>
      <c r="F159" s="276" t="s">
        <v>258</v>
      </c>
      <c r="G159" s="277"/>
      <c r="H159" s="277"/>
      <c r="I159" s="277"/>
      <c r="J159" s="185"/>
      <c r="K159" s="186" t="s">
        <v>22</v>
      </c>
      <c r="L159" s="185"/>
      <c r="M159" s="185"/>
      <c r="N159" s="185"/>
      <c r="O159" s="185"/>
      <c r="P159" s="185"/>
      <c r="Q159" s="185"/>
      <c r="R159" s="187"/>
      <c r="T159" s="188"/>
      <c r="U159" s="185"/>
      <c r="V159" s="185"/>
      <c r="W159" s="185"/>
      <c r="X159" s="185"/>
      <c r="Y159" s="185"/>
      <c r="Z159" s="185"/>
      <c r="AA159" s="189"/>
      <c r="AT159" s="190" t="s">
        <v>156</v>
      </c>
      <c r="AU159" s="190" t="s">
        <v>109</v>
      </c>
      <c r="AV159" s="11" t="s">
        <v>87</v>
      </c>
      <c r="AW159" s="11" t="s">
        <v>36</v>
      </c>
      <c r="AX159" s="11" t="s">
        <v>79</v>
      </c>
      <c r="AY159" s="190" t="s">
        <v>148</v>
      </c>
    </row>
    <row r="160" spans="2:51" s="10" customFormat="1" ht="16.5" customHeight="1">
      <c r="B160" s="176"/>
      <c r="C160" s="177"/>
      <c r="D160" s="177"/>
      <c r="E160" s="178" t="s">
        <v>22</v>
      </c>
      <c r="F160" s="278" t="s">
        <v>259</v>
      </c>
      <c r="G160" s="279"/>
      <c r="H160" s="279"/>
      <c r="I160" s="279"/>
      <c r="J160" s="177"/>
      <c r="K160" s="179">
        <v>60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156</v>
      </c>
      <c r="AU160" s="183" t="s">
        <v>109</v>
      </c>
      <c r="AV160" s="10" t="s">
        <v>109</v>
      </c>
      <c r="AW160" s="10" t="s">
        <v>36</v>
      </c>
      <c r="AX160" s="10" t="s">
        <v>87</v>
      </c>
      <c r="AY160" s="183" t="s">
        <v>148</v>
      </c>
    </row>
    <row r="161" spans="2:63" s="9" customFormat="1" ht="29.85" customHeight="1">
      <c r="B161" s="158"/>
      <c r="C161" s="159"/>
      <c r="D161" s="168" t="s">
        <v>191</v>
      </c>
      <c r="E161" s="168"/>
      <c r="F161" s="168"/>
      <c r="G161" s="168"/>
      <c r="H161" s="168"/>
      <c r="I161" s="168"/>
      <c r="J161" s="168"/>
      <c r="K161" s="168"/>
      <c r="L161" s="168"/>
      <c r="M161" s="168"/>
      <c r="N161" s="283">
        <f>BK161</f>
        <v>0</v>
      </c>
      <c r="O161" s="284"/>
      <c r="P161" s="284"/>
      <c r="Q161" s="284"/>
      <c r="R161" s="161"/>
      <c r="T161" s="162"/>
      <c r="U161" s="159"/>
      <c r="V161" s="159"/>
      <c r="W161" s="163">
        <f>SUM(W162:W173)</f>
        <v>0</v>
      </c>
      <c r="X161" s="159"/>
      <c r="Y161" s="163">
        <f>SUM(Y162:Y173)</f>
        <v>6.803189859999999</v>
      </c>
      <c r="Z161" s="159"/>
      <c r="AA161" s="164">
        <f>SUM(AA162:AA173)</f>
        <v>0</v>
      </c>
      <c r="AR161" s="165" t="s">
        <v>87</v>
      </c>
      <c r="AT161" s="166" t="s">
        <v>78</v>
      </c>
      <c r="AU161" s="166" t="s">
        <v>87</v>
      </c>
      <c r="AY161" s="165" t="s">
        <v>148</v>
      </c>
      <c r="BK161" s="167">
        <f>SUM(BK162:BK173)</f>
        <v>0</v>
      </c>
    </row>
    <row r="162" spans="2:65" s="1" customFormat="1" ht="16.5" customHeight="1">
      <c r="B162" s="37"/>
      <c r="C162" s="169" t="s">
        <v>260</v>
      </c>
      <c r="D162" s="169" t="s">
        <v>149</v>
      </c>
      <c r="E162" s="170" t="s">
        <v>261</v>
      </c>
      <c r="F162" s="270" t="s">
        <v>262</v>
      </c>
      <c r="G162" s="270"/>
      <c r="H162" s="270"/>
      <c r="I162" s="270"/>
      <c r="J162" s="171" t="s">
        <v>199</v>
      </c>
      <c r="K162" s="172">
        <v>2.929</v>
      </c>
      <c r="L162" s="271">
        <v>0</v>
      </c>
      <c r="M162" s="272"/>
      <c r="N162" s="273">
        <f>ROUND(L162*K162,2)</f>
        <v>0</v>
      </c>
      <c r="O162" s="273"/>
      <c r="P162" s="273"/>
      <c r="Q162" s="273"/>
      <c r="R162" s="39"/>
      <c r="T162" s="173" t="s">
        <v>22</v>
      </c>
      <c r="U162" s="46" t="s">
        <v>44</v>
      </c>
      <c r="V162" s="38"/>
      <c r="W162" s="174">
        <f>V162*K162</f>
        <v>0</v>
      </c>
      <c r="X162" s="174">
        <v>2.25634</v>
      </c>
      <c r="Y162" s="174">
        <f>X162*K162</f>
        <v>6.608819859999999</v>
      </c>
      <c r="Z162" s="174">
        <v>0</v>
      </c>
      <c r="AA162" s="175">
        <f>Z162*K162</f>
        <v>0</v>
      </c>
      <c r="AR162" s="21" t="s">
        <v>164</v>
      </c>
      <c r="AT162" s="21" t="s">
        <v>149</v>
      </c>
      <c r="AU162" s="21" t="s">
        <v>109</v>
      </c>
      <c r="AY162" s="21" t="s">
        <v>148</v>
      </c>
      <c r="BE162" s="112">
        <f>IF(U162="základní",N162,0)</f>
        <v>0</v>
      </c>
      <c r="BF162" s="112">
        <f>IF(U162="snížená",N162,0)</f>
        <v>0</v>
      </c>
      <c r="BG162" s="112">
        <f>IF(U162="zákl. přenesená",N162,0)</f>
        <v>0</v>
      </c>
      <c r="BH162" s="112">
        <f>IF(U162="sníž. přenesená",N162,0)</f>
        <v>0</v>
      </c>
      <c r="BI162" s="112">
        <f>IF(U162="nulová",N162,0)</f>
        <v>0</v>
      </c>
      <c r="BJ162" s="21" t="s">
        <v>87</v>
      </c>
      <c r="BK162" s="112">
        <f>ROUND(L162*K162,2)</f>
        <v>0</v>
      </c>
      <c r="BL162" s="21" t="s">
        <v>164</v>
      </c>
      <c r="BM162" s="21" t="s">
        <v>263</v>
      </c>
    </row>
    <row r="163" spans="2:51" s="11" customFormat="1" ht="16.5" customHeight="1">
      <c r="B163" s="184"/>
      <c r="C163" s="185"/>
      <c r="D163" s="185"/>
      <c r="E163" s="186" t="s">
        <v>22</v>
      </c>
      <c r="F163" s="276" t="s">
        <v>223</v>
      </c>
      <c r="G163" s="277"/>
      <c r="H163" s="277"/>
      <c r="I163" s="277"/>
      <c r="J163" s="185"/>
      <c r="K163" s="186" t="s">
        <v>22</v>
      </c>
      <c r="L163" s="185"/>
      <c r="M163" s="185"/>
      <c r="N163" s="185"/>
      <c r="O163" s="185"/>
      <c r="P163" s="185"/>
      <c r="Q163" s="185"/>
      <c r="R163" s="187"/>
      <c r="T163" s="188"/>
      <c r="U163" s="185"/>
      <c r="V163" s="185"/>
      <c r="W163" s="185"/>
      <c r="X163" s="185"/>
      <c r="Y163" s="185"/>
      <c r="Z163" s="185"/>
      <c r="AA163" s="189"/>
      <c r="AT163" s="190" t="s">
        <v>156</v>
      </c>
      <c r="AU163" s="190" t="s">
        <v>109</v>
      </c>
      <c r="AV163" s="11" t="s">
        <v>87</v>
      </c>
      <c r="AW163" s="11" t="s">
        <v>36</v>
      </c>
      <c r="AX163" s="11" t="s">
        <v>79</v>
      </c>
      <c r="AY163" s="190" t="s">
        <v>148</v>
      </c>
    </row>
    <row r="164" spans="2:51" s="10" customFormat="1" ht="16.5" customHeight="1">
      <c r="B164" s="176"/>
      <c r="C164" s="177"/>
      <c r="D164" s="177"/>
      <c r="E164" s="178" t="s">
        <v>22</v>
      </c>
      <c r="F164" s="278" t="s">
        <v>224</v>
      </c>
      <c r="G164" s="279"/>
      <c r="H164" s="279"/>
      <c r="I164" s="279"/>
      <c r="J164" s="177"/>
      <c r="K164" s="179">
        <v>2.628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156</v>
      </c>
      <c r="AU164" s="183" t="s">
        <v>109</v>
      </c>
      <c r="AV164" s="10" t="s">
        <v>109</v>
      </c>
      <c r="AW164" s="10" t="s">
        <v>36</v>
      </c>
      <c r="AX164" s="10" t="s">
        <v>79</v>
      </c>
      <c r="AY164" s="183" t="s">
        <v>148</v>
      </c>
    </row>
    <row r="165" spans="2:51" s="11" customFormat="1" ht="16.5" customHeight="1">
      <c r="B165" s="184"/>
      <c r="C165" s="185"/>
      <c r="D165" s="185"/>
      <c r="E165" s="186" t="s">
        <v>22</v>
      </c>
      <c r="F165" s="286" t="s">
        <v>225</v>
      </c>
      <c r="G165" s="287"/>
      <c r="H165" s="287"/>
      <c r="I165" s="287"/>
      <c r="J165" s="185"/>
      <c r="K165" s="186" t="s">
        <v>22</v>
      </c>
      <c r="L165" s="185"/>
      <c r="M165" s="185"/>
      <c r="N165" s="185"/>
      <c r="O165" s="185"/>
      <c r="P165" s="185"/>
      <c r="Q165" s="185"/>
      <c r="R165" s="187"/>
      <c r="T165" s="188"/>
      <c r="U165" s="185"/>
      <c r="V165" s="185"/>
      <c r="W165" s="185"/>
      <c r="X165" s="185"/>
      <c r="Y165" s="185"/>
      <c r="Z165" s="185"/>
      <c r="AA165" s="189"/>
      <c r="AT165" s="190" t="s">
        <v>156</v>
      </c>
      <c r="AU165" s="190" t="s">
        <v>109</v>
      </c>
      <c r="AV165" s="11" t="s">
        <v>87</v>
      </c>
      <c r="AW165" s="11" t="s">
        <v>36</v>
      </c>
      <c r="AX165" s="11" t="s">
        <v>79</v>
      </c>
      <c r="AY165" s="190" t="s">
        <v>148</v>
      </c>
    </row>
    <row r="166" spans="2:51" s="10" customFormat="1" ht="16.5" customHeight="1">
      <c r="B166" s="176"/>
      <c r="C166" s="177"/>
      <c r="D166" s="177"/>
      <c r="E166" s="178" t="s">
        <v>22</v>
      </c>
      <c r="F166" s="278" t="s">
        <v>226</v>
      </c>
      <c r="G166" s="279"/>
      <c r="H166" s="279"/>
      <c r="I166" s="279"/>
      <c r="J166" s="177"/>
      <c r="K166" s="179">
        <v>0.301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156</v>
      </c>
      <c r="AU166" s="183" t="s">
        <v>109</v>
      </c>
      <c r="AV166" s="10" t="s">
        <v>109</v>
      </c>
      <c r="AW166" s="10" t="s">
        <v>36</v>
      </c>
      <c r="AX166" s="10" t="s">
        <v>79</v>
      </c>
      <c r="AY166" s="183" t="s">
        <v>148</v>
      </c>
    </row>
    <row r="167" spans="2:51" s="12" customFormat="1" ht="16.5" customHeight="1">
      <c r="B167" s="191"/>
      <c r="C167" s="192"/>
      <c r="D167" s="192"/>
      <c r="E167" s="193" t="s">
        <v>22</v>
      </c>
      <c r="F167" s="288" t="s">
        <v>206</v>
      </c>
      <c r="G167" s="289"/>
      <c r="H167" s="289"/>
      <c r="I167" s="289"/>
      <c r="J167" s="192"/>
      <c r="K167" s="194">
        <v>2.929</v>
      </c>
      <c r="L167" s="192"/>
      <c r="M167" s="192"/>
      <c r="N167" s="192"/>
      <c r="O167" s="192"/>
      <c r="P167" s="192"/>
      <c r="Q167" s="192"/>
      <c r="R167" s="195"/>
      <c r="T167" s="196"/>
      <c r="U167" s="192"/>
      <c r="V167" s="192"/>
      <c r="W167" s="192"/>
      <c r="X167" s="192"/>
      <c r="Y167" s="192"/>
      <c r="Z167" s="192"/>
      <c r="AA167" s="197"/>
      <c r="AT167" s="198" t="s">
        <v>156</v>
      </c>
      <c r="AU167" s="198" t="s">
        <v>109</v>
      </c>
      <c r="AV167" s="12" t="s">
        <v>164</v>
      </c>
      <c r="AW167" s="12" t="s">
        <v>36</v>
      </c>
      <c r="AX167" s="12" t="s">
        <v>87</v>
      </c>
      <c r="AY167" s="198" t="s">
        <v>148</v>
      </c>
    </row>
    <row r="168" spans="2:65" s="1" customFormat="1" ht="25.5" customHeight="1">
      <c r="B168" s="37"/>
      <c r="C168" s="169" t="s">
        <v>264</v>
      </c>
      <c r="D168" s="169" t="s">
        <v>149</v>
      </c>
      <c r="E168" s="170" t="s">
        <v>265</v>
      </c>
      <c r="F168" s="270" t="s">
        <v>266</v>
      </c>
      <c r="G168" s="270"/>
      <c r="H168" s="270"/>
      <c r="I168" s="270"/>
      <c r="J168" s="171" t="s">
        <v>267</v>
      </c>
      <c r="K168" s="172">
        <v>33</v>
      </c>
      <c r="L168" s="271">
        <v>0</v>
      </c>
      <c r="M168" s="272"/>
      <c r="N168" s="273">
        <f>ROUND(L168*K168,2)</f>
        <v>0</v>
      </c>
      <c r="O168" s="273"/>
      <c r="P168" s="273"/>
      <c r="Q168" s="273"/>
      <c r="R168" s="39"/>
      <c r="T168" s="173" t="s">
        <v>22</v>
      </c>
      <c r="U168" s="46" t="s">
        <v>44</v>
      </c>
      <c r="V168" s="38"/>
      <c r="W168" s="174">
        <f>V168*K168</f>
        <v>0</v>
      </c>
      <c r="X168" s="174">
        <v>0.00589</v>
      </c>
      <c r="Y168" s="174">
        <f>X168*K168</f>
        <v>0.19437000000000001</v>
      </c>
      <c r="Z168" s="174">
        <v>0</v>
      </c>
      <c r="AA168" s="175">
        <f>Z168*K168</f>
        <v>0</v>
      </c>
      <c r="AR168" s="21" t="s">
        <v>164</v>
      </c>
      <c r="AT168" s="21" t="s">
        <v>149</v>
      </c>
      <c r="AU168" s="21" t="s">
        <v>109</v>
      </c>
      <c r="AY168" s="21" t="s">
        <v>148</v>
      </c>
      <c r="BE168" s="112">
        <f>IF(U168="základní",N168,0)</f>
        <v>0</v>
      </c>
      <c r="BF168" s="112">
        <f>IF(U168="snížená",N168,0)</f>
        <v>0</v>
      </c>
      <c r="BG168" s="112">
        <f>IF(U168="zákl. přenesená",N168,0)</f>
        <v>0</v>
      </c>
      <c r="BH168" s="112">
        <f>IF(U168="sníž. přenesená",N168,0)</f>
        <v>0</v>
      </c>
      <c r="BI168" s="112">
        <f>IF(U168="nulová",N168,0)</f>
        <v>0</v>
      </c>
      <c r="BJ168" s="21" t="s">
        <v>87</v>
      </c>
      <c r="BK168" s="112">
        <f>ROUND(L168*K168,2)</f>
        <v>0</v>
      </c>
      <c r="BL168" s="21" t="s">
        <v>164</v>
      </c>
      <c r="BM168" s="21" t="s">
        <v>268</v>
      </c>
    </row>
    <row r="169" spans="2:51" s="11" customFormat="1" ht="16.5" customHeight="1">
      <c r="B169" s="184"/>
      <c r="C169" s="185"/>
      <c r="D169" s="185"/>
      <c r="E169" s="186" t="s">
        <v>22</v>
      </c>
      <c r="F169" s="276" t="s">
        <v>269</v>
      </c>
      <c r="G169" s="277"/>
      <c r="H169" s="277"/>
      <c r="I169" s="277"/>
      <c r="J169" s="185"/>
      <c r="K169" s="186" t="s">
        <v>22</v>
      </c>
      <c r="L169" s="185"/>
      <c r="M169" s="185"/>
      <c r="N169" s="185"/>
      <c r="O169" s="185"/>
      <c r="P169" s="185"/>
      <c r="Q169" s="185"/>
      <c r="R169" s="187"/>
      <c r="T169" s="188"/>
      <c r="U169" s="185"/>
      <c r="V169" s="185"/>
      <c r="W169" s="185"/>
      <c r="X169" s="185"/>
      <c r="Y169" s="185"/>
      <c r="Z169" s="185"/>
      <c r="AA169" s="189"/>
      <c r="AT169" s="190" t="s">
        <v>156</v>
      </c>
      <c r="AU169" s="190" t="s">
        <v>109</v>
      </c>
      <c r="AV169" s="11" t="s">
        <v>87</v>
      </c>
      <c r="AW169" s="11" t="s">
        <v>36</v>
      </c>
      <c r="AX169" s="11" t="s">
        <v>79</v>
      </c>
      <c r="AY169" s="190" t="s">
        <v>148</v>
      </c>
    </row>
    <row r="170" spans="2:51" s="10" customFormat="1" ht="16.5" customHeight="1">
      <c r="B170" s="176"/>
      <c r="C170" s="177"/>
      <c r="D170" s="177"/>
      <c r="E170" s="178" t="s">
        <v>22</v>
      </c>
      <c r="F170" s="278" t="s">
        <v>270</v>
      </c>
      <c r="G170" s="279"/>
      <c r="H170" s="279"/>
      <c r="I170" s="279"/>
      <c r="J170" s="177"/>
      <c r="K170" s="179">
        <v>31</v>
      </c>
      <c r="L170" s="177"/>
      <c r="M170" s="177"/>
      <c r="N170" s="177"/>
      <c r="O170" s="177"/>
      <c r="P170" s="177"/>
      <c r="Q170" s="177"/>
      <c r="R170" s="180"/>
      <c r="T170" s="181"/>
      <c r="U170" s="177"/>
      <c r="V170" s="177"/>
      <c r="W170" s="177"/>
      <c r="X170" s="177"/>
      <c r="Y170" s="177"/>
      <c r="Z170" s="177"/>
      <c r="AA170" s="182"/>
      <c r="AT170" s="183" t="s">
        <v>156</v>
      </c>
      <c r="AU170" s="183" t="s">
        <v>109</v>
      </c>
      <c r="AV170" s="10" t="s">
        <v>109</v>
      </c>
      <c r="AW170" s="10" t="s">
        <v>36</v>
      </c>
      <c r="AX170" s="10" t="s">
        <v>79</v>
      </c>
      <c r="AY170" s="183" t="s">
        <v>148</v>
      </c>
    </row>
    <row r="171" spans="2:51" s="11" customFormat="1" ht="16.5" customHeight="1">
      <c r="B171" s="184"/>
      <c r="C171" s="185"/>
      <c r="D171" s="185"/>
      <c r="E171" s="186" t="s">
        <v>22</v>
      </c>
      <c r="F171" s="286" t="s">
        <v>225</v>
      </c>
      <c r="G171" s="287"/>
      <c r="H171" s="287"/>
      <c r="I171" s="287"/>
      <c r="J171" s="185"/>
      <c r="K171" s="186" t="s">
        <v>22</v>
      </c>
      <c r="L171" s="185"/>
      <c r="M171" s="185"/>
      <c r="N171" s="185"/>
      <c r="O171" s="185"/>
      <c r="P171" s="185"/>
      <c r="Q171" s="185"/>
      <c r="R171" s="187"/>
      <c r="T171" s="188"/>
      <c r="U171" s="185"/>
      <c r="V171" s="185"/>
      <c r="W171" s="185"/>
      <c r="X171" s="185"/>
      <c r="Y171" s="185"/>
      <c r="Z171" s="185"/>
      <c r="AA171" s="189"/>
      <c r="AT171" s="190" t="s">
        <v>156</v>
      </c>
      <c r="AU171" s="190" t="s">
        <v>109</v>
      </c>
      <c r="AV171" s="11" t="s">
        <v>87</v>
      </c>
      <c r="AW171" s="11" t="s">
        <v>36</v>
      </c>
      <c r="AX171" s="11" t="s">
        <v>79</v>
      </c>
      <c r="AY171" s="190" t="s">
        <v>148</v>
      </c>
    </row>
    <row r="172" spans="2:51" s="10" customFormat="1" ht="16.5" customHeight="1">
      <c r="B172" s="176"/>
      <c r="C172" s="177"/>
      <c r="D172" s="177"/>
      <c r="E172" s="178" t="s">
        <v>22</v>
      </c>
      <c r="F172" s="278" t="s">
        <v>109</v>
      </c>
      <c r="G172" s="279"/>
      <c r="H172" s="279"/>
      <c r="I172" s="279"/>
      <c r="J172" s="177"/>
      <c r="K172" s="179">
        <v>2</v>
      </c>
      <c r="L172" s="177"/>
      <c r="M172" s="177"/>
      <c r="N172" s="177"/>
      <c r="O172" s="177"/>
      <c r="P172" s="177"/>
      <c r="Q172" s="177"/>
      <c r="R172" s="180"/>
      <c r="T172" s="181"/>
      <c r="U172" s="177"/>
      <c r="V172" s="177"/>
      <c r="W172" s="177"/>
      <c r="X172" s="177"/>
      <c r="Y172" s="177"/>
      <c r="Z172" s="177"/>
      <c r="AA172" s="182"/>
      <c r="AT172" s="183" t="s">
        <v>156</v>
      </c>
      <c r="AU172" s="183" t="s">
        <v>109</v>
      </c>
      <c r="AV172" s="10" t="s">
        <v>109</v>
      </c>
      <c r="AW172" s="10" t="s">
        <v>36</v>
      </c>
      <c r="AX172" s="10" t="s">
        <v>79</v>
      </c>
      <c r="AY172" s="183" t="s">
        <v>148</v>
      </c>
    </row>
    <row r="173" spans="2:51" s="12" customFormat="1" ht="16.5" customHeight="1">
      <c r="B173" s="191"/>
      <c r="C173" s="192"/>
      <c r="D173" s="192"/>
      <c r="E173" s="193" t="s">
        <v>22</v>
      </c>
      <c r="F173" s="288" t="s">
        <v>206</v>
      </c>
      <c r="G173" s="289"/>
      <c r="H173" s="289"/>
      <c r="I173" s="289"/>
      <c r="J173" s="192"/>
      <c r="K173" s="194">
        <v>33</v>
      </c>
      <c r="L173" s="192"/>
      <c r="M173" s="192"/>
      <c r="N173" s="192"/>
      <c r="O173" s="192"/>
      <c r="P173" s="192"/>
      <c r="Q173" s="192"/>
      <c r="R173" s="195"/>
      <c r="T173" s="196"/>
      <c r="U173" s="192"/>
      <c r="V173" s="192"/>
      <c r="W173" s="192"/>
      <c r="X173" s="192"/>
      <c r="Y173" s="192"/>
      <c r="Z173" s="192"/>
      <c r="AA173" s="197"/>
      <c r="AT173" s="198" t="s">
        <v>156</v>
      </c>
      <c r="AU173" s="198" t="s">
        <v>109</v>
      </c>
      <c r="AV173" s="12" t="s">
        <v>164</v>
      </c>
      <c r="AW173" s="12" t="s">
        <v>36</v>
      </c>
      <c r="AX173" s="12" t="s">
        <v>87</v>
      </c>
      <c r="AY173" s="198" t="s">
        <v>148</v>
      </c>
    </row>
    <row r="174" spans="2:63" s="9" customFormat="1" ht="29.85" customHeight="1">
      <c r="B174" s="158"/>
      <c r="C174" s="159"/>
      <c r="D174" s="168" t="s">
        <v>192</v>
      </c>
      <c r="E174" s="168"/>
      <c r="F174" s="168"/>
      <c r="G174" s="168"/>
      <c r="H174" s="168"/>
      <c r="I174" s="168"/>
      <c r="J174" s="168"/>
      <c r="K174" s="168"/>
      <c r="L174" s="168"/>
      <c r="M174" s="168"/>
      <c r="N174" s="283">
        <f>BK174</f>
        <v>0</v>
      </c>
      <c r="O174" s="284"/>
      <c r="P174" s="284"/>
      <c r="Q174" s="284"/>
      <c r="R174" s="161"/>
      <c r="T174" s="162"/>
      <c r="U174" s="159"/>
      <c r="V174" s="159"/>
      <c r="W174" s="163">
        <f>SUM(W175:W178)</f>
        <v>0</v>
      </c>
      <c r="X174" s="159"/>
      <c r="Y174" s="163">
        <f>SUM(Y175:Y178)</f>
        <v>0.15596</v>
      </c>
      <c r="Z174" s="159"/>
      <c r="AA174" s="164">
        <f>SUM(AA175:AA178)</f>
        <v>0</v>
      </c>
      <c r="AR174" s="165" t="s">
        <v>87</v>
      </c>
      <c r="AT174" s="166" t="s">
        <v>78</v>
      </c>
      <c r="AU174" s="166" t="s">
        <v>87</v>
      </c>
      <c r="AY174" s="165" t="s">
        <v>148</v>
      </c>
      <c r="BK174" s="167">
        <f>SUM(BK175:BK178)</f>
        <v>0</v>
      </c>
    </row>
    <row r="175" spans="2:65" s="1" customFormat="1" ht="25.5" customHeight="1">
      <c r="B175" s="37"/>
      <c r="C175" s="169" t="s">
        <v>11</v>
      </c>
      <c r="D175" s="169" t="s">
        <v>149</v>
      </c>
      <c r="E175" s="170" t="s">
        <v>271</v>
      </c>
      <c r="F175" s="270" t="s">
        <v>272</v>
      </c>
      <c r="G175" s="270"/>
      <c r="H175" s="270"/>
      <c r="I175" s="270"/>
      <c r="J175" s="171" t="s">
        <v>152</v>
      </c>
      <c r="K175" s="172">
        <v>278.5</v>
      </c>
      <c r="L175" s="271">
        <v>0</v>
      </c>
      <c r="M175" s="272"/>
      <c r="N175" s="273">
        <f>ROUND(L175*K175,2)</f>
        <v>0</v>
      </c>
      <c r="O175" s="273"/>
      <c r="P175" s="273"/>
      <c r="Q175" s="273"/>
      <c r="R175" s="39"/>
      <c r="T175" s="173" t="s">
        <v>22</v>
      </c>
      <c r="U175" s="46" t="s">
        <v>44</v>
      </c>
      <c r="V175" s="38"/>
      <c r="W175" s="174">
        <f>V175*K175</f>
        <v>0</v>
      </c>
      <c r="X175" s="174">
        <v>0.00014</v>
      </c>
      <c r="Y175" s="174">
        <f>X175*K175</f>
        <v>0.03899</v>
      </c>
      <c r="Z175" s="174">
        <v>0</v>
      </c>
      <c r="AA175" s="175">
        <f>Z175*K175</f>
        <v>0</v>
      </c>
      <c r="AR175" s="21" t="s">
        <v>164</v>
      </c>
      <c r="AT175" s="21" t="s">
        <v>149</v>
      </c>
      <c r="AU175" s="21" t="s">
        <v>109</v>
      </c>
      <c r="AY175" s="21" t="s">
        <v>148</v>
      </c>
      <c r="BE175" s="112">
        <f>IF(U175="základní",N175,0)</f>
        <v>0</v>
      </c>
      <c r="BF175" s="112">
        <f>IF(U175="snížená",N175,0)</f>
        <v>0</v>
      </c>
      <c r="BG175" s="112">
        <f>IF(U175="zákl. přenesená",N175,0)</f>
        <v>0</v>
      </c>
      <c r="BH175" s="112">
        <f>IF(U175="sníž. přenesená",N175,0)</f>
        <v>0</v>
      </c>
      <c r="BI175" s="112">
        <f>IF(U175="nulová",N175,0)</f>
        <v>0</v>
      </c>
      <c r="BJ175" s="21" t="s">
        <v>87</v>
      </c>
      <c r="BK175" s="112">
        <f>ROUND(L175*K175,2)</f>
        <v>0</v>
      </c>
      <c r="BL175" s="21" t="s">
        <v>164</v>
      </c>
      <c r="BM175" s="21" t="s">
        <v>273</v>
      </c>
    </row>
    <row r="176" spans="2:51" s="10" customFormat="1" ht="16.5" customHeight="1">
      <c r="B176" s="176"/>
      <c r="C176" s="177"/>
      <c r="D176" s="177"/>
      <c r="E176" s="178" t="s">
        <v>22</v>
      </c>
      <c r="F176" s="274" t="s">
        <v>253</v>
      </c>
      <c r="G176" s="275"/>
      <c r="H176" s="275"/>
      <c r="I176" s="275"/>
      <c r="J176" s="177"/>
      <c r="K176" s="179">
        <v>278.5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156</v>
      </c>
      <c r="AU176" s="183" t="s">
        <v>109</v>
      </c>
      <c r="AV176" s="10" t="s">
        <v>109</v>
      </c>
      <c r="AW176" s="10" t="s">
        <v>36</v>
      </c>
      <c r="AX176" s="10" t="s">
        <v>87</v>
      </c>
      <c r="AY176" s="183" t="s">
        <v>148</v>
      </c>
    </row>
    <row r="177" spans="2:65" s="1" customFormat="1" ht="16.5" customHeight="1">
      <c r="B177" s="37"/>
      <c r="C177" s="199" t="s">
        <v>274</v>
      </c>
      <c r="D177" s="199" t="s">
        <v>275</v>
      </c>
      <c r="E177" s="200" t="s">
        <v>276</v>
      </c>
      <c r="F177" s="290" t="s">
        <v>277</v>
      </c>
      <c r="G177" s="290"/>
      <c r="H177" s="290"/>
      <c r="I177" s="290"/>
      <c r="J177" s="201" t="s">
        <v>152</v>
      </c>
      <c r="K177" s="202">
        <v>292.425</v>
      </c>
      <c r="L177" s="291">
        <v>0</v>
      </c>
      <c r="M177" s="292"/>
      <c r="N177" s="293">
        <f>ROUND(L177*K177,2)</f>
        <v>0</v>
      </c>
      <c r="O177" s="273"/>
      <c r="P177" s="273"/>
      <c r="Q177" s="273"/>
      <c r="R177" s="39"/>
      <c r="T177" s="173" t="s">
        <v>22</v>
      </c>
      <c r="U177" s="46" t="s">
        <v>44</v>
      </c>
      <c r="V177" s="38"/>
      <c r="W177" s="174">
        <f>V177*K177</f>
        <v>0</v>
      </c>
      <c r="X177" s="174">
        <v>0.0004</v>
      </c>
      <c r="Y177" s="174">
        <f>X177*K177</f>
        <v>0.11697</v>
      </c>
      <c r="Z177" s="174">
        <v>0</v>
      </c>
      <c r="AA177" s="175">
        <f>Z177*K177</f>
        <v>0</v>
      </c>
      <c r="AR177" s="21" t="s">
        <v>181</v>
      </c>
      <c r="AT177" s="21" t="s">
        <v>275</v>
      </c>
      <c r="AU177" s="21" t="s">
        <v>109</v>
      </c>
      <c r="AY177" s="21" t="s">
        <v>148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87</v>
      </c>
      <c r="BK177" s="112">
        <f>ROUND(L177*K177,2)</f>
        <v>0</v>
      </c>
      <c r="BL177" s="21" t="s">
        <v>164</v>
      </c>
      <c r="BM177" s="21" t="s">
        <v>278</v>
      </c>
    </row>
    <row r="178" spans="2:51" s="10" customFormat="1" ht="16.5" customHeight="1">
      <c r="B178" s="176"/>
      <c r="C178" s="177"/>
      <c r="D178" s="177"/>
      <c r="E178" s="178" t="s">
        <v>22</v>
      </c>
      <c r="F178" s="274" t="s">
        <v>279</v>
      </c>
      <c r="G178" s="275"/>
      <c r="H178" s="275"/>
      <c r="I178" s="275"/>
      <c r="J178" s="177"/>
      <c r="K178" s="179">
        <v>292.425</v>
      </c>
      <c r="L178" s="177"/>
      <c r="M178" s="177"/>
      <c r="N178" s="177"/>
      <c r="O178" s="177"/>
      <c r="P178" s="177"/>
      <c r="Q178" s="177"/>
      <c r="R178" s="180"/>
      <c r="T178" s="181"/>
      <c r="U178" s="177"/>
      <c r="V178" s="177"/>
      <c r="W178" s="177"/>
      <c r="X178" s="177"/>
      <c r="Y178" s="177"/>
      <c r="Z178" s="177"/>
      <c r="AA178" s="182"/>
      <c r="AT178" s="183" t="s">
        <v>156</v>
      </c>
      <c r="AU178" s="183" t="s">
        <v>109</v>
      </c>
      <c r="AV178" s="10" t="s">
        <v>109</v>
      </c>
      <c r="AW178" s="10" t="s">
        <v>36</v>
      </c>
      <c r="AX178" s="10" t="s">
        <v>87</v>
      </c>
      <c r="AY178" s="183" t="s">
        <v>148</v>
      </c>
    </row>
    <row r="179" spans="2:63" s="9" customFormat="1" ht="29.85" customHeight="1">
      <c r="B179" s="158"/>
      <c r="C179" s="159"/>
      <c r="D179" s="168" t="s">
        <v>193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283">
        <f>BK179</f>
        <v>0</v>
      </c>
      <c r="O179" s="284"/>
      <c r="P179" s="284"/>
      <c r="Q179" s="284"/>
      <c r="R179" s="161"/>
      <c r="T179" s="162"/>
      <c r="U179" s="159"/>
      <c r="V179" s="159"/>
      <c r="W179" s="163">
        <f>SUM(W180:W211)</f>
        <v>0</v>
      </c>
      <c r="X179" s="159"/>
      <c r="Y179" s="163">
        <f>SUM(Y180:Y211)</f>
        <v>16.744094600000004</v>
      </c>
      <c r="Z179" s="159"/>
      <c r="AA179" s="164">
        <f>SUM(AA180:AA211)</f>
        <v>0</v>
      </c>
      <c r="AR179" s="165" t="s">
        <v>87</v>
      </c>
      <c r="AT179" s="166" t="s">
        <v>78</v>
      </c>
      <c r="AU179" s="166" t="s">
        <v>87</v>
      </c>
      <c r="AY179" s="165" t="s">
        <v>148</v>
      </c>
      <c r="BK179" s="167">
        <f>SUM(BK180:BK211)</f>
        <v>0</v>
      </c>
    </row>
    <row r="180" spans="2:65" s="1" customFormat="1" ht="38.25" customHeight="1">
      <c r="B180" s="37"/>
      <c r="C180" s="169" t="s">
        <v>280</v>
      </c>
      <c r="D180" s="169" t="s">
        <v>149</v>
      </c>
      <c r="E180" s="170" t="s">
        <v>281</v>
      </c>
      <c r="F180" s="270" t="s">
        <v>282</v>
      </c>
      <c r="G180" s="270"/>
      <c r="H180" s="270"/>
      <c r="I180" s="270"/>
      <c r="J180" s="171" t="s">
        <v>283</v>
      </c>
      <c r="K180" s="172">
        <v>2.6</v>
      </c>
      <c r="L180" s="271">
        <v>0</v>
      </c>
      <c r="M180" s="272"/>
      <c r="N180" s="273">
        <f>ROUND(L180*K180,2)</f>
        <v>0</v>
      </c>
      <c r="O180" s="273"/>
      <c r="P180" s="273"/>
      <c r="Q180" s="273"/>
      <c r="R180" s="39"/>
      <c r="T180" s="173" t="s">
        <v>22</v>
      </c>
      <c r="U180" s="46" t="s">
        <v>44</v>
      </c>
      <c r="V180" s="38"/>
      <c r="W180" s="174">
        <f>V180*K180</f>
        <v>0</v>
      </c>
      <c r="X180" s="174">
        <v>0.24127</v>
      </c>
      <c r="Y180" s="174">
        <f>X180*K180</f>
        <v>0.627302</v>
      </c>
      <c r="Z180" s="174">
        <v>0</v>
      </c>
      <c r="AA180" s="175">
        <f>Z180*K180</f>
        <v>0</v>
      </c>
      <c r="AR180" s="21" t="s">
        <v>164</v>
      </c>
      <c r="AT180" s="21" t="s">
        <v>149</v>
      </c>
      <c r="AU180" s="21" t="s">
        <v>109</v>
      </c>
      <c r="AY180" s="21" t="s">
        <v>148</v>
      </c>
      <c r="BE180" s="112">
        <f>IF(U180="základní",N180,0)</f>
        <v>0</v>
      </c>
      <c r="BF180" s="112">
        <f>IF(U180="snížená",N180,0)</f>
        <v>0</v>
      </c>
      <c r="BG180" s="112">
        <f>IF(U180="zákl. přenesená",N180,0)</f>
        <v>0</v>
      </c>
      <c r="BH180" s="112">
        <f>IF(U180="sníž. přenesená",N180,0)</f>
        <v>0</v>
      </c>
      <c r="BI180" s="112">
        <f>IF(U180="nulová",N180,0)</f>
        <v>0</v>
      </c>
      <c r="BJ180" s="21" t="s">
        <v>87</v>
      </c>
      <c r="BK180" s="112">
        <f>ROUND(L180*K180,2)</f>
        <v>0</v>
      </c>
      <c r="BL180" s="21" t="s">
        <v>164</v>
      </c>
      <c r="BM180" s="21" t="s">
        <v>284</v>
      </c>
    </row>
    <row r="181" spans="2:51" s="10" customFormat="1" ht="16.5" customHeight="1">
      <c r="B181" s="176"/>
      <c r="C181" s="177"/>
      <c r="D181" s="177"/>
      <c r="E181" s="178" t="s">
        <v>22</v>
      </c>
      <c r="F181" s="274" t="s">
        <v>285</v>
      </c>
      <c r="G181" s="275"/>
      <c r="H181" s="275"/>
      <c r="I181" s="275"/>
      <c r="J181" s="177"/>
      <c r="K181" s="179">
        <v>2.6</v>
      </c>
      <c r="L181" s="177"/>
      <c r="M181" s="177"/>
      <c r="N181" s="177"/>
      <c r="O181" s="177"/>
      <c r="P181" s="177"/>
      <c r="Q181" s="177"/>
      <c r="R181" s="180"/>
      <c r="T181" s="181"/>
      <c r="U181" s="177"/>
      <c r="V181" s="177"/>
      <c r="W181" s="177"/>
      <c r="X181" s="177"/>
      <c r="Y181" s="177"/>
      <c r="Z181" s="177"/>
      <c r="AA181" s="182"/>
      <c r="AT181" s="183" t="s">
        <v>156</v>
      </c>
      <c r="AU181" s="183" t="s">
        <v>109</v>
      </c>
      <c r="AV181" s="10" t="s">
        <v>109</v>
      </c>
      <c r="AW181" s="10" t="s">
        <v>36</v>
      </c>
      <c r="AX181" s="10" t="s">
        <v>87</v>
      </c>
      <c r="AY181" s="183" t="s">
        <v>148</v>
      </c>
    </row>
    <row r="182" spans="2:65" s="1" customFormat="1" ht="16.5" customHeight="1">
      <c r="B182" s="37"/>
      <c r="C182" s="199" t="s">
        <v>286</v>
      </c>
      <c r="D182" s="199" t="s">
        <v>275</v>
      </c>
      <c r="E182" s="200" t="s">
        <v>287</v>
      </c>
      <c r="F182" s="290" t="s">
        <v>288</v>
      </c>
      <c r="G182" s="290"/>
      <c r="H182" s="290"/>
      <c r="I182" s="290"/>
      <c r="J182" s="201" t="s">
        <v>267</v>
      </c>
      <c r="K182" s="202">
        <v>8</v>
      </c>
      <c r="L182" s="291">
        <v>0</v>
      </c>
      <c r="M182" s="292"/>
      <c r="N182" s="293">
        <f>ROUND(L182*K182,2)</f>
        <v>0</v>
      </c>
      <c r="O182" s="273"/>
      <c r="P182" s="273"/>
      <c r="Q182" s="273"/>
      <c r="R182" s="39"/>
      <c r="T182" s="173" t="s">
        <v>22</v>
      </c>
      <c r="U182" s="46" t="s">
        <v>44</v>
      </c>
      <c r="V182" s="38"/>
      <c r="W182" s="174">
        <f>V182*K182</f>
        <v>0</v>
      </c>
      <c r="X182" s="174">
        <v>0.05</v>
      </c>
      <c r="Y182" s="174">
        <f>X182*K182</f>
        <v>0.4</v>
      </c>
      <c r="Z182" s="174">
        <v>0</v>
      </c>
      <c r="AA182" s="175">
        <f>Z182*K182</f>
        <v>0</v>
      </c>
      <c r="AR182" s="21" t="s">
        <v>181</v>
      </c>
      <c r="AT182" s="21" t="s">
        <v>275</v>
      </c>
      <c r="AU182" s="21" t="s">
        <v>109</v>
      </c>
      <c r="AY182" s="21" t="s">
        <v>148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87</v>
      </c>
      <c r="BK182" s="112">
        <f>ROUND(L182*K182,2)</f>
        <v>0</v>
      </c>
      <c r="BL182" s="21" t="s">
        <v>164</v>
      </c>
      <c r="BM182" s="21" t="s">
        <v>289</v>
      </c>
    </row>
    <row r="183" spans="2:51" s="10" customFormat="1" ht="16.5" customHeight="1">
      <c r="B183" s="176"/>
      <c r="C183" s="177"/>
      <c r="D183" s="177"/>
      <c r="E183" s="178" t="s">
        <v>22</v>
      </c>
      <c r="F183" s="274" t="s">
        <v>290</v>
      </c>
      <c r="G183" s="275"/>
      <c r="H183" s="275"/>
      <c r="I183" s="275"/>
      <c r="J183" s="177"/>
      <c r="K183" s="179">
        <v>8</v>
      </c>
      <c r="L183" s="177"/>
      <c r="M183" s="177"/>
      <c r="N183" s="177"/>
      <c r="O183" s="177"/>
      <c r="P183" s="177"/>
      <c r="Q183" s="177"/>
      <c r="R183" s="180"/>
      <c r="T183" s="181"/>
      <c r="U183" s="177"/>
      <c r="V183" s="177"/>
      <c r="W183" s="177"/>
      <c r="X183" s="177"/>
      <c r="Y183" s="177"/>
      <c r="Z183" s="177"/>
      <c r="AA183" s="182"/>
      <c r="AT183" s="183" t="s">
        <v>156</v>
      </c>
      <c r="AU183" s="183" t="s">
        <v>109</v>
      </c>
      <c r="AV183" s="10" t="s">
        <v>109</v>
      </c>
      <c r="AW183" s="10" t="s">
        <v>36</v>
      </c>
      <c r="AX183" s="10" t="s">
        <v>87</v>
      </c>
      <c r="AY183" s="183" t="s">
        <v>148</v>
      </c>
    </row>
    <row r="184" spans="2:65" s="1" customFormat="1" ht="25.5" customHeight="1">
      <c r="B184" s="37"/>
      <c r="C184" s="199" t="s">
        <v>291</v>
      </c>
      <c r="D184" s="199" t="s">
        <v>275</v>
      </c>
      <c r="E184" s="200" t="s">
        <v>292</v>
      </c>
      <c r="F184" s="290" t="s">
        <v>293</v>
      </c>
      <c r="G184" s="290"/>
      <c r="H184" s="290"/>
      <c r="I184" s="290"/>
      <c r="J184" s="201" t="s">
        <v>267</v>
      </c>
      <c r="K184" s="202">
        <v>12.12</v>
      </c>
      <c r="L184" s="291">
        <v>0</v>
      </c>
      <c r="M184" s="292"/>
      <c r="N184" s="293">
        <f>ROUND(L184*K184,2)</f>
        <v>0</v>
      </c>
      <c r="O184" s="273"/>
      <c r="P184" s="273"/>
      <c r="Q184" s="273"/>
      <c r="R184" s="39"/>
      <c r="T184" s="173" t="s">
        <v>22</v>
      </c>
      <c r="U184" s="46" t="s">
        <v>44</v>
      </c>
      <c r="V184" s="38"/>
      <c r="W184" s="174">
        <f>V184*K184</f>
        <v>0</v>
      </c>
      <c r="X184" s="174">
        <v>0.012</v>
      </c>
      <c r="Y184" s="174">
        <f>X184*K184</f>
        <v>0.14543999999999999</v>
      </c>
      <c r="Z184" s="174">
        <v>0</v>
      </c>
      <c r="AA184" s="175">
        <f>Z184*K184</f>
        <v>0</v>
      </c>
      <c r="AR184" s="21" t="s">
        <v>181</v>
      </c>
      <c r="AT184" s="21" t="s">
        <v>275</v>
      </c>
      <c r="AU184" s="21" t="s">
        <v>109</v>
      </c>
      <c r="AY184" s="21" t="s">
        <v>148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87</v>
      </c>
      <c r="BK184" s="112">
        <f>ROUND(L184*K184,2)</f>
        <v>0</v>
      </c>
      <c r="BL184" s="21" t="s">
        <v>164</v>
      </c>
      <c r="BM184" s="21" t="s">
        <v>294</v>
      </c>
    </row>
    <row r="185" spans="2:51" s="10" customFormat="1" ht="16.5" customHeight="1">
      <c r="B185" s="176"/>
      <c r="C185" s="177"/>
      <c r="D185" s="177"/>
      <c r="E185" s="178" t="s">
        <v>22</v>
      </c>
      <c r="F185" s="274" t="s">
        <v>295</v>
      </c>
      <c r="G185" s="275"/>
      <c r="H185" s="275"/>
      <c r="I185" s="275"/>
      <c r="J185" s="177"/>
      <c r="K185" s="179">
        <v>12.12</v>
      </c>
      <c r="L185" s="177"/>
      <c r="M185" s="177"/>
      <c r="N185" s="177"/>
      <c r="O185" s="177"/>
      <c r="P185" s="177"/>
      <c r="Q185" s="177"/>
      <c r="R185" s="180"/>
      <c r="T185" s="181"/>
      <c r="U185" s="177"/>
      <c r="V185" s="177"/>
      <c r="W185" s="177"/>
      <c r="X185" s="177"/>
      <c r="Y185" s="177"/>
      <c r="Z185" s="177"/>
      <c r="AA185" s="182"/>
      <c r="AT185" s="183" t="s">
        <v>156</v>
      </c>
      <c r="AU185" s="183" t="s">
        <v>109</v>
      </c>
      <c r="AV185" s="10" t="s">
        <v>109</v>
      </c>
      <c r="AW185" s="10" t="s">
        <v>36</v>
      </c>
      <c r="AX185" s="10" t="s">
        <v>87</v>
      </c>
      <c r="AY185" s="183" t="s">
        <v>148</v>
      </c>
    </row>
    <row r="186" spans="2:65" s="1" customFormat="1" ht="38.25" customHeight="1">
      <c r="B186" s="37"/>
      <c r="C186" s="169" t="s">
        <v>296</v>
      </c>
      <c r="D186" s="169" t="s">
        <v>149</v>
      </c>
      <c r="E186" s="170" t="s">
        <v>297</v>
      </c>
      <c r="F186" s="270" t="s">
        <v>298</v>
      </c>
      <c r="G186" s="270"/>
      <c r="H186" s="270"/>
      <c r="I186" s="270"/>
      <c r="J186" s="171" t="s">
        <v>283</v>
      </c>
      <c r="K186" s="172">
        <v>21.68</v>
      </c>
      <c r="L186" s="271">
        <v>0</v>
      </c>
      <c r="M186" s="272"/>
      <c r="N186" s="273">
        <f>ROUND(L186*K186,2)</f>
        <v>0</v>
      </c>
      <c r="O186" s="273"/>
      <c r="P186" s="273"/>
      <c r="Q186" s="273"/>
      <c r="R186" s="39"/>
      <c r="T186" s="173" t="s">
        <v>22</v>
      </c>
      <c r="U186" s="46" t="s">
        <v>44</v>
      </c>
      <c r="V186" s="38"/>
      <c r="W186" s="174">
        <f>V186*K186</f>
        <v>0</v>
      </c>
      <c r="X186" s="174">
        <v>0.29757</v>
      </c>
      <c r="Y186" s="174">
        <f>X186*K186</f>
        <v>6.4513176</v>
      </c>
      <c r="Z186" s="174">
        <v>0</v>
      </c>
      <c r="AA186" s="175">
        <f>Z186*K186</f>
        <v>0</v>
      </c>
      <c r="AR186" s="21" t="s">
        <v>164</v>
      </c>
      <c r="AT186" s="21" t="s">
        <v>149</v>
      </c>
      <c r="AU186" s="21" t="s">
        <v>109</v>
      </c>
      <c r="AY186" s="21" t="s">
        <v>148</v>
      </c>
      <c r="BE186" s="112">
        <f>IF(U186="základní",N186,0)</f>
        <v>0</v>
      </c>
      <c r="BF186" s="112">
        <f>IF(U186="snížená",N186,0)</f>
        <v>0</v>
      </c>
      <c r="BG186" s="112">
        <f>IF(U186="zákl. přenesená",N186,0)</f>
        <v>0</v>
      </c>
      <c r="BH186" s="112">
        <f>IF(U186="sníž. přenesená",N186,0)</f>
        <v>0</v>
      </c>
      <c r="BI186" s="112">
        <f>IF(U186="nulová",N186,0)</f>
        <v>0</v>
      </c>
      <c r="BJ186" s="21" t="s">
        <v>87</v>
      </c>
      <c r="BK186" s="112">
        <f>ROUND(L186*K186,2)</f>
        <v>0</v>
      </c>
      <c r="BL186" s="21" t="s">
        <v>164</v>
      </c>
      <c r="BM186" s="21" t="s">
        <v>299</v>
      </c>
    </row>
    <row r="187" spans="2:51" s="10" customFormat="1" ht="16.5" customHeight="1">
      <c r="B187" s="176"/>
      <c r="C187" s="177"/>
      <c r="D187" s="177"/>
      <c r="E187" s="178" t="s">
        <v>22</v>
      </c>
      <c r="F187" s="274" t="s">
        <v>300</v>
      </c>
      <c r="G187" s="275"/>
      <c r="H187" s="275"/>
      <c r="I187" s="275"/>
      <c r="J187" s="177"/>
      <c r="K187" s="179">
        <v>21.68</v>
      </c>
      <c r="L187" s="177"/>
      <c r="M187" s="177"/>
      <c r="N187" s="177"/>
      <c r="O187" s="177"/>
      <c r="P187" s="177"/>
      <c r="Q187" s="177"/>
      <c r="R187" s="180"/>
      <c r="T187" s="181"/>
      <c r="U187" s="177"/>
      <c r="V187" s="177"/>
      <c r="W187" s="177"/>
      <c r="X187" s="177"/>
      <c r="Y187" s="177"/>
      <c r="Z187" s="177"/>
      <c r="AA187" s="182"/>
      <c r="AT187" s="183" t="s">
        <v>156</v>
      </c>
      <c r="AU187" s="183" t="s">
        <v>109</v>
      </c>
      <c r="AV187" s="10" t="s">
        <v>109</v>
      </c>
      <c r="AW187" s="10" t="s">
        <v>36</v>
      </c>
      <c r="AX187" s="10" t="s">
        <v>87</v>
      </c>
      <c r="AY187" s="183" t="s">
        <v>148</v>
      </c>
    </row>
    <row r="188" spans="2:65" s="1" customFormat="1" ht="16.5" customHeight="1">
      <c r="B188" s="37"/>
      <c r="C188" s="199" t="s">
        <v>10</v>
      </c>
      <c r="D188" s="199" t="s">
        <v>275</v>
      </c>
      <c r="E188" s="200" t="s">
        <v>301</v>
      </c>
      <c r="F188" s="290" t="s">
        <v>302</v>
      </c>
      <c r="G188" s="290"/>
      <c r="H188" s="290"/>
      <c r="I188" s="290"/>
      <c r="J188" s="201" t="s">
        <v>267</v>
      </c>
      <c r="K188" s="202">
        <v>136.855</v>
      </c>
      <c r="L188" s="291">
        <v>0</v>
      </c>
      <c r="M188" s="292"/>
      <c r="N188" s="293">
        <f>ROUND(L188*K188,2)</f>
        <v>0</v>
      </c>
      <c r="O188" s="273"/>
      <c r="P188" s="273"/>
      <c r="Q188" s="273"/>
      <c r="R188" s="39"/>
      <c r="T188" s="173" t="s">
        <v>22</v>
      </c>
      <c r="U188" s="46" t="s">
        <v>44</v>
      </c>
      <c r="V188" s="38"/>
      <c r="W188" s="174">
        <f>V188*K188</f>
        <v>0</v>
      </c>
      <c r="X188" s="174">
        <v>0.063</v>
      </c>
      <c r="Y188" s="174">
        <f>X188*K188</f>
        <v>8.621865</v>
      </c>
      <c r="Z188" s="174">
        <v>0</v>
      </c>
      <c r="AA188" s="175">
        <f>Z188*K188</f>
        <v>0</v>
      </c>
      <c r="AR188" s="21" t="s">
        <v>181</v>
      </c>
      <c r="AT188" s="21" t="s">
        <v>275</v>
      </c>
      <c r="AU188" s="21" t="s">
        <v>109</v>
      </c>
      <c r="AY188" s="21" t="s">
        <v>148</v>
      </c>
      <c r="BE188" s="112">
        <f>IF(U188="základní",N188,0)</f>
        <v>0</v>
      </c>
      <c r="BF188" s="112">
        <f>IF(U188="snížená",N188,0)</f>
        <v>0</v>
      </c>
      <c r="BG188" s="112">
        <f>IF(U188="zákl. přenesená",N188,0)</f>
        <v>0</v>
      </c>
      <c r="BH188" s="112">
        <f>IF(U188="sníž. přenesená",N188,0)</f>
        <v>0</v>
      </c>
      <c r="BI188" s="112">
        <f>IF(U188="nulová",N188,0)</f>
        <v>0</v>
      </c>
      <c r="BJ188" s="21" t="s">
        <v>87</v>
      </c>
      <c r="BK188" s="112">
        <f>ROUND(L188*K188,2)</f>
        <v>0</v>
      </c>
      <c r="BL188" s="21" t="s">
        <v>164</v>
      </c>
      <c r="BM188" s="21" t="s">
        <v>303</v>
      </c>
    </row>
    <row r="189" spans="2:51" s="10" customFormat="1" ht="16.5" customHeight="1">
      <c r="B189" s="176"/>
      <c r="C189" s="177"/>
      <c r="D189" s="177"/>
      <c r="E189" s="178" t="s">
        <v>22</v>
      </c>
      <c r="F189" s="274" t="s">
        <v>304</v>
      </c>
      <c r="G189" s="275"/>
      <c r="H189" s="275"/>
      <c r="I189" s="275"/>
      <c r="J189" s="177"/>
      <c r="K189" s="179">
        <v>136.855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156</v>
      </c>
      <c r="AU189" s="183" t="s">
        <v>109</v>
      </c>
      <c r="AV189" s="10" t="s">
        <v>109</v>
      </c>
      <c r="AW189" s="10" t="s">
        <v>36</v>
      </c>
      <c r="AX189" s="10" t="s">
        <v>87</v>
      </c>
      <c r="AY189" s="183" t="s">
        <v>148</v>
      </c>
    </row>
    <row r="190" spans="2:65" s="1" customFormat="1" ht="25.5" customHeight="1">
      <c r="B190" s="37"/>
      <c r="C190" s="169" t="s">
        <v>305</v>
      </c>
      <c r="D190" s="169" t="s">
        <v>149</v>
      </c>
      <c r="E190" s="170" t="s">
        <v>306</v>
      </c>
      <c r="F190" s="270" t="s">
        <v>307</v>
      </c>
      <c r="G190" s="270"/>
      <c r="H190" s="270"/>
      <c r="I190" s="270"/>
      <c r="J190" s="171" t="s">
        <v>267</v>
      </c>
      <c r="K190" s="172">
        <v>1</v>
      </c>
      <c r="L190" s="271">
        <v>0</v>
      </c>
      <c r="M190" s="272"/>
      <c r="N190" s="273">
        <f>ROUND(L190*K190,2)</f>
        <v>0</v>
      </c>
      <c r="O190" s="273"/>
      <c r="P190" s="273"/>
      <c r="Q190" s="273"/>
      <c r="R190" s="39"/>
      <c r="T190" s="173" t="s">
        <v>22</v>
      </c>
      <c r="U190" s="46" t="s">
        <v>44</v>
      </c>
      <c r="V190" s="38"/>
      <c r="W190" s="174">
        <f>V190*K190</f>
        <v>0</v>
      </c>
      <c r="X190" s="174">
        <v>0</v>
      </c>
      <c r="Y190" s="174">
        <f>X190*K190</f>
        <v>0</v>
      </c>
      <c r="Z190" s="174">
        <v>0</v>
      </c>
      <c r="AA190" s="175">
        <f>Z190*K190</f>
        <v>0</v>
      </c>
      <c r="AR190" s="21" t="s">
        <v>164</v>
      </c>
      <c r="AT190" s="21" t="s">
        <v>149</v>
      </c>
      <c r="AU190" s="21" t="s">
        <v>109</v>
      </c>
      <c r="AY190" s="21" t="s">
        <v>148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1" t="s">
        <v>87</v>
      </c>
      <c r="BK190" s="112">
        <f>ROUND(L190*K190,2)</f>
        <v>0</v>
      </c>
      <c r="BL190" s="21" t="s">
        <v>164</v>
      </c>
      <c r="BM190" s="21" t="s">
        <v>308</v>
      </c>
    </row>
    <row r="191" spans="2:51" s="10" customFormat="1" ht="16.5" customHeight="1">
      <c r="B191" s="176"/>
      <c r="C191" s="177"/>
      <c r="D191" s="177"/>
      <c r="E191" s="178" t="s">
        <v>22</v>
      </c>
      <c r="F191" s="274" t="s">
        <v>87</v>
      </c>
      <c r="G191" s="275"/>
      <c r="H191" s="275"/>
      <c r="I191" s="275"/>
      <c r="J191" s="177"/>
      <c r="K191" s="179">
        <v>1</v>
      </c>
      <c r="L191" s="177"/>
      <c r="M191" s="177"/>
      <c r="N191" s="177"/>
      <c r="O191" s="177"/>
      <c r="P191" s="177"/>
      <c r="Q191" s="177"/>
      <c r="R191" s="180"/>
      <c r="T191" s="181"/>
      <c r="U191" s="177"/>
      <c r="V191" s="177"/>
      <c r="W191" s="177"/>
      <c r="X191" s="177"/>
      <c r="Y191" s="177"/>
      <c r="Z191" s="177"/>
      <c r="AA191" s="182"/>
      <c r="AT191" s="183" t="s">
        <v>156</v>
      </c>
      <c r="AU191" s="183" t="s">
        <v>109</v>
      </c>
      <c r="AV191" s="10" t="s">
        <v>109</v>
      </c>
      <c r="AW191" s="10" t="s">
        <v>36</v>
      </c>
      <c r="AX191" s="10" t="s">
        <v>87</v>
      </c>
      <c r="AY191" s="183" t="s">
        <v>148</v>
      </c>
    </row>
    <row r="192" spans="2:65" s="1" customFormat="1" ht="51" customHeight="1">
      <c r="B192" s="37"/>
      <c r="C192" s="199" t="s">
        <v>309</v>
      </c>
      <c r="D192" s="199" t="s">
        <v>275</v>
      </c>
      <c r="E192" s="200" t="s">
        <v>310</v>
      </c>
      <c r="F192" s="290" t="s">
        <v>311</v>
      </c>
      <c r="G192" s="290"/>
      <c r="H192" s="290"/>
      <c r="I192" s="290"/>
      <c r="J192" s="201" t="s">
        <v>267</v>
      </c>
      <c r="K192" s="202">
        <v>1</v>
      </c>
      <c r="L192" s="291">
        <v>0</v>
      </c>
      <c r="M192" s="292"/>
      <c r="N192" s="293">
        <f>ROUND(L192*K192,2)</f>
        <v>0</v>
      </c>
      <c r="O192" s="273"/>
      <c r="P192" s="273"/>
      <c r="Q192" s="273"/>
      <c r="R192" s="39"/>
      <c r="T192" s="173" t="s">
        <v>22</v>
      </c>
      <c r="U192" s="46" t="s">
        <v>44</v>
      </c>
      <c r="V192" s="38"/>
      <c r="W192" s="174">
        <f>V192*K192</f>
        <v>0</v>
      </c>
      <c r="X192" s="174">
        <v>0.154</v>
      </c>
      <c r="Y192" s="174">
        <f>X192*K192</f>
        <v>0.154</v>
      </c>
      <c r="Z192" s="174">
        <v>0</v>
      </c>
      <c r="AA192" s="175">
        <f>Z192*K192</f>
        <v>0</v>
      </c>
      <c r="AR192" s="21" t="s">
        <v>181</v>
      </c>
      <c r="AT192" s="21" t="s">
        <v>275</v>
      </c>
      <c r="AU192" s="21" t="s">
        <v>109</v>
      </c>
      <c r="AY192" s="21" t="s">
        <v>148</v>
      </c>
      <c r="BE192" s="112">
        <f>IF(U192="základní",N192,0)</f>
        <v>0</v>
      </c>
      <c r="BF192" s="112">
        <f>IF(U192="snížená",N192,0)</f>
        <v>0</v>
      </c>
      <c r="BG192" s="112">
        <f>IF(U192="zákl. přenesená",N192,0)</f>
        <v>0</v>
      </c>
      <c r="BH192" s="112">
        <f>IF(U192="sníž. přenesená",N192,0)</f>
        <v>0</v>
      </c>
      <c r="BI192" s="112">
        <f>IF(U192="nulová",N192,0)</f>
        <v>0</v>
      </c>
      <c r="BJ192" s="21" t="s">
        <v>87</v>
      </c>
      <c r="BK192" s="112">
        <f>ROUND(L192*K192,2)</f>
        <v>0</v>
      </c>
      <c r="BL192" s="21" t="s">
        <v>164</v>
      </c>
      <c r="BM192" s="21" t="s">
        <v>312</v>
      </c>
    </row>
    <row r="193" spans="2:51" s="10" customFormat="1" ht="16.5" customHeight="1">
      <c r="B193" s="176"/>
      <c r="C193" s="177"/>
      <c r="D193" s="177"/>
      <c r="E193" s="178" t="s">
        <v>22</v>
      </c>
      <c r="F193" s="274" t="s">
        <v>87</v>
      </c>
      <c r="G193" s="275"/>
      <c r="H193" s="275"/>
      <c r="I193" s="275"/>
      <c r="J193" s="177"/>
      <c r="K193" s="179">
        <v>1</v>
      </c>
      <c r="L193" s="177"/>
      <c r="M193" s="177"/>
      <c r="N193" s="177"/>
      <c r="O193" s="177"/>
      <c r="P193" s="177"/>
      <c r="Q193" s="177"/>
      <c r="R193" s="180"/>
      <c r="T193" s="181"/>
      <c r="U193" s="177"/>
      <c r="V193" s="177"/>
      <c r="W193" s="177"/>
      <c r="X193" s="177"/>
      <c r="Y193" s="177"/>
      <c r="Z193" s="177"/>
      <c r="AA193" s="182"/>
      <c r="AT193" s="183" t="s">
        <v>156</v>
      </c>
      <c r="AU193" s="183" t="s">
        <v>109</v>
      </c>
      <c r="AV193" s="10" t="s">
        <v>109</v>
      </c>
      <c r="AW193" s="10" t="s">
        <v>36</v>
      </c>
      <c r="AX193" s="10" t="s">
        <v>87</v>
      </c>
      <c r="AY193" s="183" t="s">
        <v>148</v>
      </c>
    </row>
    <row r="194" spans="2:65" s="1" customFormat="1" ht="38.25" customHeight="1">
      <c r="B194" s="37"/>
      <c r="C194" s="169" t="s">
        <v>313</v>
      </c>
      <c r="D194" s="169" t="s">
        <v>149</v>
      </c>
      <c r="E194" s="170" t="s">
        <v>174</v>
      </c>
      <c r="F194" s="270" t="s">
        <v>314</v>
      </c>
      <c r="G194" s="270"/>
      <c r="H194" s="270"/>
      <c r="I194" s="270"/>
      <c r="J194" s="171" t="s">
        <v>315</v>
      </c>
      <c r="K194" s="172">
        <v>1</v>
      </c>
      <c r="L194" s="271">
        <v>0</v>
      </c>
      <c r="M194" s="272"/>
      <c r="N194" s="273">
        <f>ROUND(L194*K194,2)</f>
        <v>0</v>
      </c>
      <c r="O194" s="273"/>
      <c r="P194" s="273"/>
      <c r="Q194" s="273"/>
      <c r="R194" s="39"/>
      <c r="T194" s="173" t="s">
        <v>22</v>
      </c>
      <c r="U194" s="46" t="s">
        <v>44</v>
      </c>
      <c r="V194" s="38"/>
      <c r="W194" s="174">
        <f>V194*K194</f>
        <v>0</v>
      </c>
      <c r="X194" s="174">
        <v>0.24127</v>
      </c>
      <c r="Y194" s="174">
        <f>X194*K194</f>
        <v>0.24127</v>
      </c>
      <c r="Z194" s="174">
        <v>0</v>
      </c>
      <c r="AA194" s="175">
        <f>Z194*K194</f>
        <v>0</v>
      </c>
      <c r="AR194" s="21" t="s">
        <v>164</v>
      </c>
      <c r="AT194" s="21" t="s">
        <v>149</v>
      </c>
      <c r="AU194" s="21" t="s">
        <v>109</v>
      </c>
      <c r="AY194" s="21" t="s">
        <v>148</v>
      </c>
      <c r="BE194" s="112">
        <f>IF(U194="základní",N194,0)</f>
        <v>0</v>
      </c>
      <c r="BF194" s="112">
        <f>IF(U194="snížená",N194,0)</f>
        <v>0</v>
      </c>
      <c r="BG194" s="112">
        <f>IF(U194="zákl. přenesená",N194,0)</f>
        <v>0</v>
      </c>
      <c r="BH194" s="112">
        <f>IF(U194="sníž. přenesená",N194,0)</f>
        <v>0</v>
      </c>
      <c r="BI194" s="112">
        <f>IF(U194="nulová",N194,0)</f>
        <v>0</v>
      </c>
      <c r="BJ194" s="21" t="s">
        <v>87</v>
      </c>
      <c r="BK194" s="112">
        <f>ROUND(L194*K194,2)</f>
        <v>0</v>
      </c>
      <c r="BL194" s="21" t="s">
        <v>164</v>
      </c>
      <c r="BM194" s="21" t="s">
        <v>316</v>
      </c>
    </row>
    <row r="195" spans="2:51" s="10" customFormat="1" ht="16.5" customHeight="1">
      <c r="B195" s="176"/>
      <c r="C195" s="177"/>
      <c r="D195" s="177"/>
      <c r="E195" s="178" t="s">
        <v>22</v>
      </c>
      <c r="F195" s="274" t="s">
        <v>87</v>
      </c>
      <c r="G195" s="275"/>
      <c r="H195" s="275"/>
      <c r="I195" s="275"/>
      <c r="J195" s="177"/>
      <c r="K195" s="179">
        <v>1</v>
      </c>
      <c r="L195" s="177"/>
      <c r="M195" s="177"/>
      <c r="N195" s="177"/>
      <c r="O195" s="177"/>
      <c r="P195" s="177"/>
      <c r="Q195" s="177"/>
      <c r="R195" s="180"/>
      <c r="T195" s="181"/>
      <c r="U195" s="177"/>
      <c r="V195" s="177"/>
      <c r="W195" s="177"/>
      <c r="X195" s="177"/>
      <c r="Y195" s="177"/>
      <c r="Z195" s="177"/>
      <c r="AA195" s="182"/>
      <c r="AT195" s="183" t="s">
        <v>156</v>
      </c>
      <c r="AU195" s="183" t="s">
        <v>109</v>
      </c>
      <c r="AV195" s="10" t="s">
        <v>109</v>
      </c>
      <c r="AW195" s="10" t="s">
        <v>36</v>
      </c>
      <c r="AX195" s="10" t="s">
        <v>87</v>
      </c>
      <c r="AY195" s="183" t="s">
        <v>148</v>
      </c>
    </row>
    <row r="196" spans="2:65" s="1" customFormat="1" ht="38.25" customHeight="1">
      <c r="B196" s="37"/>
      <c r="C196" s="169" t="s">
        <v>317</v>
      </c>
      <c r="D196" s="169" t="s">
        <v>149</v>
      </c>
      <c r="E196" s="170" t="s">
        <v>178</v>
      </c>
      <c r="F196" s="270" t="s">
        <v>318</v>
      </c>
      <c r="G196" s="270"/>
      <c r="H196" s="270"/>
      <c r="I196" s="270"/>
      <c r="J196" s="171" t="s">
        <v>283</v>
      </c>
      <c r="K196" s="172">
        <v>70</v>
      </c>
      <c r="L196" s="271">
        <v>0</v>
      </c>
      <c r="M196" s="272"/>
      <c r="N196" s="273">
        <f>ROUND(L196*K196,2)</f>
        <v>0</v>
      </c>
      <c r="O196" s="273"/>
      <c r="P196" s="273"/>
      <c r="Q196" s="273"/>
      <c r="R196" s="39"/>
      <c r="T196" s="173" t="s">
        <v>22</v>
      </c>
      <c r="U196" s="46" t="s">
        <v>44</v>
      </c>
      <c r="V196" s="38"/>
      <c r="W196" s="174">
        <f>V196*K196</f>
        <v>0</v>
      </c>
      <c r="X196" s="174">
        <v>0.00147</v>
      </c>
      <c r="Y196" s="174">
        <f>X196*K196</f>
        <v>0.10289999999999999</v>
      </c>
      <c r="Z196" s="174">
        <v>0</v>
      </c>
      <c r="AA196" s="175">
        <f>Z196*K196</f>
        <v>0</v>
      </c>
      <c r="AR196" s="21" t="s">
        <v>164</v>
      </c>
      <c r="AT196" s="21" t="s">
        <v>149</v>
      </c>
      <c r="AU196" s="21" t="s">
        <v>109</v>
      </c>
      <c r="AY196" s="21" t="s">
        <v>148</v>
      </c>
      <c r="BE196" s="112">
        <f>IF(U196="základní",N196,0)</f>
        <v>0</v>
      </c>
      <c r="BF196" s="112">
        <f>IF(U196="snížená",N196,0)</f>
        <v>0</v>
      </c>
      <c r="BG196" s="112">
        <f>IF(U196="zákl. přenesená",N196,0)</f>
        <v>0</v>
      </c>
      <c r="BH196" s="112">
        <f>IF(U196="sníž. přenesená",N196,0)</f>
        <v>0</v>
      </c>
      <c r="BI196" s="112">
        <f>IF(U196="nulová",N196,0)</f>
        <v>0</v>
      </c>
      <c r="BJ196" s="21" t="s">
        <v>87</v>
      </c>
      <c r="BK196" s="112">
        <f>ROUND(L196*K196,2)</f>
        <v>0</v>
      </c>
      <c r="BL196" s="21" t="s">
        <v>164</v>
      </c>
      <c r="BM196" s="21" t="s">
        <v>319</v>
      </c>
    </row>
    <row r="197" spans="2:51" s="11" customFormat="1" ht="16.5" customHeight="1">
      <c r="B197" s="184"/>
      <c r="C197" s="185"/>
      <c r="D197" s="185"/>
      <c r="E197" s="186" t="s">
        <v>22</v>
      </c>
      <c r="F197" s="276" t="s">
        <v>320</v>
      </c>
      <c r="G197" s="277"/>
      <c r="H197" s="277"/>
      <c r="I197" s="277"/>
      <c r="J197" s="185"/>
      <c r="K197" s="186" t="s">
        <v>22</v>
      </c>
      <c r="L197" s="185"/>
      <c r="M197" s="185"/>
      <c r="N197" s="185"/>
      <c r="O197" s="185"/>
      <c r="P197" s="185"/>
      <c r="Q197" s="185"/>
      <c r="R197" s="187"/>
      <c r="T197" s="188"/>
      <c r="U197" s="185"/>
      <c r="V197" s="185"/>
      <c r="W197" s="185"/>
      <c r="X197" s="185"/>
      <c r="Y197" s="185"/>
      <c r="Z197" s="185"/>
      <c r="AA197" s="189"/>
      <c r="AT197" s="190" t="s">
        <v>156</v>
      </c>
      <c r="AU197" s="190" t="s">
        <v>109</v>
      </c>
      <c r="AV197" s="11" t="s">
        <v>87</v>
      </c>
      <c r="AW197" s="11" t="s">
        <v>36</v>
      </c>
      <c r="AX197" s="11" t="s">
        <v>79</v>
      </c>
      <c r="AY197" s="190" t="s">
        <v>148</v>
      </c>
    </row>
    <row r="198" spans="2:51" s="11" customFormat="1" ht="25.5" customHeight="1">
      <c r="B198" s="184"/>
      <c r="C198" s="185"/>
      <c r="D198" s="185"/>
      <c r="E198" s="186" t="s">
        <v>22</v>
      </c>
      <c r="F198" s="286" t="s">
        <v>321</v>
      </c>
      <c r="G198" s="287"/>
      <c r="H198" s="287"/>
      <c r="I198" s="287"/>
      <c r="J198" s="185"/>
      <c r="K198" s="186" t="s">
        <v>22</v>
      </c>
      <c r="L198" s="185"/>
      <c r="M198" s="185"/>
      <c r="N198" s="185"/>
      <c r="O198" s="185"/>
      <c r="P198" s="185"/>
      <c r="Q198" s="185"/>
      <c r="R198" s="187"/>
      <c r="T198" s="188"/>
      <c r="U198" s="185"/>
      <c r="V198" s="185"/>
      <c r="W198" s="185"/>
      <c r="X198" s="185"/>
      <c r="Y198" s="185"/>
      <c r="Z198" s="185"/>
      <c r="AA198" s="189"/>
      <c r="AT198" s="190" t="s">
        <v>156</v>
      </c>
      <c r="AU198" s="190" t="s">
        <v>109</v>
      </c>
      <c r="AV198" s="11" t="s">
        <v>87</v>
      </c>
      <c r="AW198" s="11" t="s">
        <v>36</v>
      </c>
      <c r="AX198" s="11" t="s">
        <v>79</v>
      </c>
      <c r="AY198" s="190" t="s">
        <v>148</v>
      </c>
    </row>
    <row r="199" spans="2:51" s="11" customFormat="1" ht="25.5" customHeight="1">
      <c r="B199" s="184"/>
      <c r="C199" s="185"/>
      <c r="D199" s="185"/>
      <c r="E199" s="186" t="s">
        <v>22</v>
      </c>
      <c r="F199" s="286" t="s">
        <v>322</v>
      </c>
      <c r="G199" s="287"/>
      <c r="H199" s="287"/>
      <c r="I199" s="287"/>
      <c r="J199" s="185"/>
      <c r="K199" s="186" t="s">
        <v>22</v>
      </c>
      <c r="L199" s="185"/>
      <c r="M199" s="185"/>
      <c r="N199" s="185"/>
      <c r="O199" s="185"/>
      <c r="P199" s="185"/>
      <c r="Q199" s="185"/>
      <c r="R199" s="187"/>
      <c r="T199" s="188"/>
      <c r="U199" s="185"/>
      <c r="V199" s="185"/>
      <c r="W199" s="185"/>
      <c r="X199" s="185"/>
      <c r="Y199" s="185"/>
      <c r="Z199" s="185"/>
      <c r="AA199" s="189"/>
      <c r="AT199" s="190" t="s">
        <v>156</v>
      </c>
      <c r="AU199" s="190" t="s">
        <v>109</v>
      </c>
      <c r="AV199" s="11" t="s">
        <v>87</v>
      </c>
      <c r="AW199" s="11" t="s">
        <v>36</v>
      </c>
      <c r="AX199" s="11" t="s">
        <v>79</v>
      </c>
      <c r="AY199" s="190" t="s">
        <v>148</v>
      </c>
    </row>
    <row r="200" spans="2:51" s="11" customFormat="1" ht="25.5" customHeight="1">
      <c r="B200" s="184"/>
      <c r="C200" s="185"/>
      <c r="D200" s="185"/>
      <c r="E200" s="186" t="s">
        <v>22</v>
      </c>
      <c r="F200" s="286" t="s">
        <v>323</v>
      </c>
      <c r="G200" s="287"/>
      <c r="H200" s="287"/>
      <c r="I200" s="287"/>
      <c r="J200" s="185"/>
      <c r="K200" s="186" t="s">
        <v>22</v>
      </c>
      <c r="L200" s="185"/>
      <c r="M200" s="185"/>
      <c r="N200" s="185"/>
      <c r="O200" s="185"/>
      <c r="P200" s="185"/>
      <c r="Q200" s="185"/>
      <c r="R200" s="187"/>
      <c r="T200" s="188"/>
      <c r="U200" s="185"/>
      <c r="V200" s="185"/>
      <c r="W200" s="185"/>
      <c r="X200" s="185"/>
      <c r="Y200" s="185"/>
      <c r="Z200" s="185"/>
      <c r="AA200" s="189"/>
      <c r="AT200" s="190" t="s">
        <v>156</v>
      </c>
      <c r="AU200" s="190" t="s">
        <v>109</v>
      </c>
      <c r="AV200" s="11" t="s">
        <v>87</v>
      </c>
      <c r="AW200" s="11" t="s">
        <v>36</v>
      </c>
      <c r="AX200" s="11" t="s">
        <v>79</v>
      </c>
      <c r="AY200" s="190" t="s">
        <v>148</v>
      </c>
    </row>
    <row r="201" spans="2:51" s="11" customFormat="1" ht="25.5" customHeight="1">
      <c r="B201" s="184"/>
      <c r="C201" s="185"/>
      <c r="D201" s="185"/>
      <c r="E201" s="186" t="s">
        <v>22</v>
      </c>
      <c r="F201" s="286" t="s">
        <v>324</v>
      </c>
      <c r="G201" s="287"/>
      <c r="H201" s="287"/>
      <c r="I201" s="287"/>
      <c r="J201" s="185"/>
      <c r="K201" s="186" t="s">
        <v>22</v>
      </c>
      <c r="L201" s="185"/>
      <c r="M201" s="185"/>
      <c r="N201" s="185"/>
      <c r="O201" s="185"/>
      <c r="P201" s="185"/>
      <c r="Q201" s="185"/>
      <c r="R201" s="187"/>
      <c r="T201" s="188"/>
      <c r="U201" s="185"/>
      <c r="V201" s="185"/>
      <c r="W201" s="185"/>
      <c r="X201" s="185"/>
      <c r="Y201" s="185"/>
      <c r="Z201" s="185"/>
      <c r="AA201" s="189"/>
      <c r="AT201" s="190" t="s">
        <v>156</v>
      </c>
      <c r="AU201" s="190" t="s">
        <v>109</v>
      </c>
      <c r="AV201" s="11" t="s">
        <v>87</v>
      </c>
      <c r="AW201" s="11" t="s">
        <v>36</v>
      </c>
      <c r="AX201" s="11" t="s">
        <v>79</v>
      </c>
      <c r="AY201" s="190" t="s">
        <v>148</v>
      </c>
    </row>
    <row r="202" spans="2:51" s="11" customFormat="1" ht="25.5" customHeight="1">
      <c r="B202" s="184"/>
      <c r="C202" s="185"/>
      <c r="D202" s="185"/>
      <c r="E202" s="186" t="s">
        <v>22</v>
      </c>
      <c r="F202" s="286" t="s">
        <v>325</v>
      </c>
      <c r="G202" s="287"/>
      <c r="H202" s="287"/>
      <c r="I202" s="287"/>
      <c r="J202" s="185"/>
      <c r="K202" s="186" t="s">
        <v>22</v>
      </c>
      <c r="L202" s="185"/>
      <c r="M202" s="185"/>
      <c r="N202" s="185"/>
      <c r="O202" s="185"/>
      <c r="P202" s="185"/>
      <c r="Q202" s="185"/>
      <c r="R202" s="187"/>
      <c r="T202" s="188"/>
      <c r="U202" s="185"/>
      <c r="V202" s="185"/>
      <c r="W202" s="185"/>
      <c r="X202" s="185"/>
      <c r="Y202" s="185"/>
      <c r="Z202" s="185"/>
      <c r="AA202" s="189"/>
      <c r="AT202" s="190" t="s">
        <v>156</v>
      </c>
      <c r="AU202" s="190" t="s">
        <v>109</v>
      </c>
      <c r="AV202" s="11" t="s">
        <v>87</v>
      </c>
      <c r="AW202" s="11" t="s">
        <v>36</v>
      </c>
      <c r="AX202" s="11" t="s">
        <v>79</v>
      </c>
      <c r="AY202" s="190" t="s">
        <v>148</v>
      </c>
    </row>
    <row r="203" spans="2:51" s="11" customFormat="1" ht="25.5" customHeight="1">
      <c r="B203" s="184"/>
      <c r="C203" s="185"/>
      <c r="D203" s="185"/>
      <c r="E203" s="186" t="s">
        <v>22</v>
      </c>
      <c r="F203" s="286" t="s">
        <v>326</v>
      </c>
      <c r="G203" s="287"/>
      <c r="H203" s="287"/>
      <c r="I203" s="287"/>
      <c r="J203" s="185"/>
      <c r="K203" s="186" t="s">
        <v>22</v>
      </c>
      <c r="L203" s="185"/>
      <c r="M203" s="185"/>
      <c r="N203" s="185"/>
      <c r="O203" s="185"/>
      <c r="P203" s="185"/>
      <c r="Q203" s="185"/>
      <c r="R203" s="187"/>
      <c r="T203" s="188"/>
      <c r="U203" s="185"/>
      <c r="V203" s="185"/>
      <c r="W203" s="185"/>
      <c r="X203" s="185"/>
      <c r="Y203" s="185"/>
      <c r="Z203" s="185"/>
      <c r="AA203" s="189"/>
      <c r="AT203" s="190" t="s">
        <v>156</v>
      </c>
      <c r="AU203" s="190" t="s">
        <v>109</v>
      </c>
      <c r="AV203" s="11" t="s">
        <v>87</v>
      </c>
      <c r="AW203" s="11" t="s">
        <v>36</v>
      </c>
      <c r="AX203" s="11" t="s">
        <v>79</v>
      </c>
      <c r="AY203" s="190" t="s">
        <v>148</v>
      </c>
    </row>
    <row r="204" spans="2:51" s="11" customFormat="1" ht="25.5" customHeight="1">
      <c r="B204" s="184"/>
      <c r="C204" s="185"/>
      <c r="D204" s="185"/>
      <c r="E204" s="186" t="s">
        <v>22</v>
      </c>
      <c r="F204" s="286" t="s">
        <v>327</v>
      </c>
      <c r="G204" s="287"/>
      <c r="H204" s="287"/>
      <c r="I204" s="287"/>
      <c r="J204" s="185"/>
      <c r="K204" s="186" t="s">
        <v>22</v>
      </c>
      <c r="L204" s="185"/>
      <c r="M204" s="185"/>
      <c r="N204" s="185"/>
      <c r="O204" s="185"/>
      <c r="P204" s="185"/>
      <c r="Q204" s="185"/>
      <c r="R204" s="187"/>
      <c r="T204" s="188"/>
      <c r="U204" s="185"/>
      <c r="V204" s="185"/>
      <c r="W204" s="185"/>
      <c r="X204" s="185"/>
      <c r="Y204" s="185"/>
      <c r="Z204" s="185"/>
      <c r="AA204" s="189"/>
      <c r="AT204" s="190" t="s">
        <v>156</v>
      </c>
      <c r="AU204" s="190" t="s">
        <v>109</v>
      </c>
      <c r="AV204" s="11" t="s">
        <v>87</v>
      </c>
      <c r="AW204" s="11" t="s">
        <v>36</v>
      </c>
      <c r="AX204" s="11" t="s">
        <v>79</v>
      </c>
      <c r="AY204" s="190" t="s">
        <v>148</v>
      </c>
    </row>
    <row r="205" spans="2:51" s="11" customFormat="1" ht="25.5" customHeight="1">
      <c r="B205" s="184"/>
      <c r="C205" s="185"/>
      <c r="D205" s="185"/>
      <c r="E205" s="186" t="s">
        <v>22</v>
      </c>
      <c r="F205" s="286" t="s">
        <v>328</v>
      </c>
      <c r="G205" s="287"/>
      <c r="H205" s="287"/>
      <c r="I205" s="287"/>
      <c r="J205" s="185"/>
      <c r="K205" s="186" t="s">
        <v>22</v>
      </c>
      <c r="L205" s="185"/>
      <c r="M205" s="185"/>
      <c r="N205" s="185"/>
      <c r="O205" s="185"/>
      <c r="P205" s="185"/>
      <c r="Q205" s="185"/>
      <c r="R205" s="187"/>
      <c r="T205" s="188"/>
      <c r="U205" s="185"/>
      <c r="V205" s="185"/>
      <c r="W205" s="185"/>
      <c r="X205" s="185"/>
      <c r="Y205" s="185"/>
      <c r="Z205" s="185"/>
      <c r="AA205" s="189"/>
      <c r="AT205" s="190" t="s">
        <v>156</v>
      </c>
      <c r="AU205" s="190" t="s">
        <v>109</v>
      </c>
      <c r="AV205" s="11" t="s">
        <v>87</v>
      </c>
      <c r="AW205" s="11" t="s">
        <v>36</v>
      </c>
      <c r="AX205" s="11" t="s">
        <v>79</v>
      </c>
      <c r="AY205" s="190" t="s">
        <v>148</v>
      </c>
    </row>
    <row r="206" spans="2:51" s="11" customFormat="1" ht="25.5" customHeight="1">
      <c r="B206" s="184"/>
      <c r="C206" s="185"/>
      <c r="D206" s="185"/>
      <c r="E206" s="186" t="s">
        <v>22</v>
      </c>
      <c r="F206" s="286" t="s">
        <v>329</v>
      </c>
      <c r="G206" s="287"/>
      <c r="H206" s="287"/>
      <c r="I206" s="287"/>
      <c r="J206" s="185"/>
      <c r="K206" s="186" t="s">
        <v>22</v>
      </c>
      <c r="L206" s="185"/>
      <c r="M206" s="185"/>
      <c r="N206" s="185"/>
      <c r="O206" s="185"/>
      <c r="P206" s="185"/>
      <c r="Q206" s="185"/>
      <c r="R206" s="187"/>
      <c r="T206" s="188"/>
      <c r="U206" s="185"/>
      <c r="V206" s="185"/>
      <c r="W206" s="185"/>
      <c r="X206" s="185"/>
      <c r="Y206" s="185"/>
      <c r="Z206" s="185"/>
      <c r="AA206" s="189"/>
      <c r="AT206" s="190" t="s">
        <v>156</v>
      </c>
      <c r="AU206" s="190" t="s">
        <v>109</v>
      </c>
      <c r="AV206" s="11" t="s">
        <v>87</v>
      </c>
      <c r="AW206" s="11" t="s">
        <v>36</v>
      </c>
      <c r="AX206" s="11" t="s">
        <v>79</v>
      </c>
      <c r="AY206" s="190" t="s">
        <v>148</v>
      </c>
    </row>
    <row r="207" spans="2:51" s="11" customFormat="1" ht="25.5" customHeight="1">
      <c r="B207" s="184"/>
      <c r="C207" s="185"/>
      <c r="D207" s="185"/>
      <c r="E207" s="186" t="s">
        <v>22</v>
      </c>
      <c r="F207" s="286" t="s">
        <v>330</v>
      </c>
      <c r="G207" s="287"/>
      <c r="H207" s="287"/>
      <c r="I207" s="287"/>
      <c r="J207" s="185"/>
      <c r="K207" s="186" t="s">
        <v>22</v>
      </c>
      <c r="L207" s="185"/>
      <c r="M207" s="185"/>
      <c r="N207" s="185"/>
      <c r="O207" s="185"/>
      <c r="P207" s="185"/>
      <c r="Q207" s="185"/>
      <c r="R207" s="187"/>
      <c r="T207" s="188"/>
      <c r="U207" s="185"/>
      <c r="V207" s="185"/>
      <c r="W207" s="185"/>
      <c r="X207" s="185"/>
      <c r="Y207" s="185"/>
      <c r="Z207" s="185"/>
      <c r="AA207" s="189"/>
      <c r="AT207" s="190" t="s">
        <v>156</v>
      </c>
      <c r="AU207" s="190" t="s">
        <v>109</v>
      </c>
      <c r="AV207" s="11" t="s">
        <v>87</v>
      </c>
      <c r="AW207" s="11" t="s">
        <v>36</v>
      </c>
      <c r="AX207" s="11" t="s">
        <v>79</v>
      </c>
      <c r="AY207" s="190" t="s">
        <v>148</v>
      </c>
    </row>
    <row r="208" spans="2:51" s="11" customFormat="1" ht="25.5" customHeight="1">
      <c r="B208" s="184"/>
      <c r="C208" s="185"/>
      <c r="D208" s="185"/>
      <c r="E208" s="186" t="s">
        <v>22</v>
      </c>
      <c r="F208" s="286" t="s">
        <v>331</v>
      </c>
      <c r="G208" s="287"/>
      <c r="H208" s="287"/>
      <c r="I208" s="287"/>
      <c r="J208" s="185"/>
      <c r="K208" s="186" t="s">
        <v>22</v>
      </c>
      <c r="L208" s="185"/>
      <c r="M208" s="185"/>
      <c r="N208" s="185"/>
      <c r="O208" s="185"/>
      <c r="P208" s="185"/>
      <c r="Q208" s="185"/>
      <c r="R208" s="187"/>
      <c r="T208" s="188"/>
      <c r="U208" s="185"/>
      <c r="V208" s="185"/>
      <c r="W208" s="185"/>
      <c r="X208" s="185"/>
      <c r="Y208" s="185"/>
      <c r="Z208" s="185"/>
      <c r="AA208" s="189"/>
      <c r="AT208" s="190" t="s">
        <v>156</v>
      </c>
      <c r="AU208" s="190" t="s">
        <v>109</v>
      </c>
      <c r="AV208" s="11" t="s">
        <v>87</v>
      </c>
      <c r="AW208" s="11" t="s">
        <v>36</v>
      </c>
      <c r="AX208" s="11" t="s">
        <v>79</v>
      </c>
      <c r="AY208" s="190" t="s">
        <v>148</v>
      </c>
    </row>
    <row r="209" spans="2:51" s="11" customFormat="1" ht="25.5" customHeight="1">
      <c r="B209" s="184"/>
      <c r="C209" s="185"/>
      <c r="D209" s="185"/>
      <c r="E209" s="186" t="s">
        <v>22</v>
      </c>
      <c r="F209" s="286" t="s">
        <v>332</v>
      </c>
      <c r="G209" s="287"/>
      <c r="H209" s="287"/>
      <c r="I209" s="287"/>
      <c r="J209" s="185"/>
      <c r="K209" s="186" t="s">
        <v>22</v>
      </c>
      <c r="L209" s="185"/>
      <c r="M209" s="185"/>
      <c r="N209" s="185"/>
      <c r="O209" s="185"/>
      <c r="P209" s="185"/>
      <c r="Q209" s="185"/>
      <c r="R209" s="187"/>
      <c r="T209" s="188"/>
      <c r="U209" s="185"/>
      <c r="V209" s="185"/>
      <c r="W209" s="185"/>
      <c r="X209" s="185"/>
      <c r="Y209" s="185"/>
      <c r="Z209" s="185"/>
      <c r="AA209" s="189"/>
      <c r="AT209" s="190" t="s">
        <v>156</v>
      </c>
      <c r="AU209" s="190" t="s">
        <v>109</v>
      </c>
      <c r="AV209" s="11" t="s">
        <v>87</v>
      </c>
      <c r="AW209" s="11" t="s">
        <v>36</v>
      </c>
      <c r="AX209" s="11" t="s">
        <v>79</v>
      </c>
      <c r="AY209" s="190" t="s">
        <v>148</v>
      </c>
    </row>
    <row r="210" spans="2:51" s="11" customFormat="1" ht="16.5" customHeight="1">
      <c r="B210" s="184"/>
      <c r="C210" s="185"/>
      <c r="D210" s="185"/>
      <c r="E210" s="186" t="s">
        <v>22</v>
      </c>
      <c r="F210" s="286" t="s">
        <v>333</v>
      </c>
      <c r="G210" s="287"/>
      <c r="H210" s="287"/>
      <c r="I210" s="287"/>
      <c r="J210" s="185"/>
      <c r="K210" s="186" t="s">
        <v>22</v>
      </c>
      <c r="L210" s="185"/>
      <c r="M210" s="185"/>
      <c r="N210" s="185"/>
      <c r="O210" s="185"/>
      <c r="P210" s="185"/>
      <c r="Q210" s="185"/>
      <c r="R210" s="187"/>
      <c r="T210" s="188"/>
      <c r="U210" s="185"/>
      <c r="V210" s="185"/>
      <c r="W210" s="185"/>
      <c r="X210" s="185"/>
      <c r="Y210" s="185"/>
      <c r="Z210" s="185"/>
      <c r="AA210" s="189"/>
      <c r="AT210" s="190" t="s">
        <v>156</v>
      </c>
      <c r="AU210" s="190" t="s">
        <v>109</v>
      </c>
      <c r="AV210" s="11" t="s">
        <v>87</v>
      </c>
      <c r="AW210" s="11" t="s">
        <v>36</v>
      </c>
      <c r="AX210" s="11" t="s">
        <v>79</v>
      </c>
      <c r="AY210" s="190" t="s">
        <v>148</v>
      </c>
    </row>
    <row r="211" spans="2:51" s="10" customFormat="1" ht="16.5" customHeight="1">
      <c r="B211" s="176"/>
      <c r="C211" s="177"/>
      <c r="D211" s="177"/>
      <c r="E211" s="178" t="s">
        <v>22</v>
      </c>
      <c r="F211" s="278" t="s">
        <v>334</v>
      </c>
      <c r="G211" s="279"/>
      <c r="H211" s="279"/>
      <c r="I211" s="279"/>
      <c r="J211" s="177"/>
      <c r="K211" s="179">
        <v>70</v>
      </c>
      <c r="L211" s="177"/>
      <c r="M211" s="177"/>
      <c r="N211" s="177"/>
      <c r="O211" s="177"/>
      <c r="P211" s="177"/>
      <c r="Q211" s="177"/>
      <c r="R211" s="180"/>
      <c r="T211" s="181"/>
      <c r="U211" s="177"/>
      <c r="V211" s="177"/>
      <c r="W211" s="177"/>
      <c r="X211" s="177"/>
      <c r="Y211" s="177"/>
      <c r="Z211" s="177"/>
      <c r="AA211" s="182"/>
      <c r="AT211" s="183" t="s">
        <v>156</v>
      </c>
      <c r="AU211" s="183" t="s">
        <v>109</v>
      </c>
      <c r="AV211" s="10" t="s">
        <v>109</v>
      </c>
      <c r="AW211" s="10" t="s">
        <v>36</v>
      </c>
      <c r="AX211" s="10" t="s">
        <v>87</v>
      </c>
      <c r="AY211" s="183" t="s">
        <v>148</v>
      </c>
    </row>
    <row r="212" spans="2:63" s="9" customFormat="1" ht="29.85" customHeight="1">
      <c r="B212" s="158"/>
      <c r="C212" s="159"/>
      <c r="D212" s="168" t="s">
        <v>194</v>
      </c>
      <c r="E212" s="168"/>
      <c r="F212" s="168"/>
      <c r="G212" s="168"/>
      <c r="H212" s="168"/>
      <c r="I212" s="168"/>
      <c r="J212" s="168"/>
      <c r="K212" s="168"/>
      <c r="L212" s="168"/>
      <c r="M212" s="168"/>
      <c r="N212" s="283">
        <f>BK212</f>
        <v>0</v>
      </c>
      <c r="O212" s="284"/>
      <c r="P212" s="284"/>
      <c r="Q212" s="284"/>
      <c r="R212" s="161"/>
      <c r="T212" s="162"/>
      <c r="U212" s="159"/>
      <c r="V212" s="159"/>
      <c r="W212" s="163">
        <f>SUM(W213:W245)</f>
        <v>0</v>
      </c>
      <c r="X212" s="159"/>
      <c r="Y212" s="163">
        <f>SUM(Y213:Y245)</f>
        <v>0</v>
      </c>
      <c r="Z212" s="159"/>
      <c r="AA212" s="164">
        <f>SUM(AA213:AA245)</f>
        <v>5</v>
      </c>
      <c r="AR212" s="165" t="s">
        <v>87</v>
      </c>
      <c r="AT212" s="166" t="s">
        <v>78</v>
      </c>
      <c r="AU212" s="166" t="s">
        <v>87</v>
      </c>
      <c r="AY212" s="165" t="s">
        <v>148</v>
      </c>
      <c r="BK212" s="167">
        <f>SUM(BK213:BK245)</f>
        <v>0</v>
      </c>
    </row>
    <row r="213" spans="2:65" s="1" customFormat="1" ht="16.5" customHeight="1">
      <c r="B213" s="37"/>
      <c r="C213" s="169" t="s">
        <v>335</v>
      </c>
      <c r="D213" s="169" t="s">
        <v>149</v>
      </c>
      <c r="E213" s="170" t="s">
        <v>336</v>
      </c>
      <c r="F213" s="270" t="s">
        <v>337</v>
      </c>
      <c r="G213" s="270"/>
      <c r="H213" s="270"/>
      <c r="I213" s="270"/>
      <c r="J213" s="171" t="s">
        <v>152</v>
      </c>
      <c r="K213" s="172">
        <v>266</v>
      </c>
      <c r="L213" s="271">
        <v>0</v>
      </c>
      <c r="M213" s="272"/>
      <c r="N213" s="273">
        <f>ROUND(L213*K213,2)</f>
        <v>0</v>
      </c>
      <c r="O213" s="273"/>
      <c r="P213" s="273"/>
      <c r="Q213" s="273"/>
      <c r="R213" s="39"/>
      <c r="T213" s="173" t="s">
        <v>22</v>
      </c>
      <c r="U213" s="46" t="s">
        <v>44</v>
      </c>
      <c r="V213" s="38"/>
      <c r="W213" s="174">
        <f>V213*K213</f>
        <v>0</v>
      </c>
      <c r="X213" s="174">
        <v>0</v>
      </c>
      <c r="Y213" s="174">
        <f>X213*K213</f>
        <v>0</v>
      </c>
      <c r="Z213" s="174">
        <v>0</v>
      </c>
      <c r="AA213" s="175">
        <f>Z213*K213</f>
        <v>0</v>
      </c>
      <c r="AR213" s="21" t="s">
        <v>164</v>
      </c>
      <c r="AT213" s="21" t="s">
        <v>149</v>
      </c>
      <c r="AU213" s="21" t="s">
        <v>109</v>
      </c>
      <c r="AY213" s="21" t="s">
        <v>148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87</v>
      </c>
      <c r="BK213" s="112">
        <f>ROUND(L213*K213,2)</f>
        <v>0</v>
      </c>
      <c r="BL213" s="21" t="s">
        <v>164</v>
      </c>
      <c r="BM213" s="21" t="s">
        <v>338</v>
      </c>
    </row>
    <row r="214" spans="2:51" s="11" customFormat="1" ht="16.5" customHeight="1">
      <c r="B214" s="184"/>
      <c r="C214" s="185"/>
      <c r="D214" s="185"/>
      <c r="E214" s="186" t="s">
        <v>22</v>
      </c>
      <c r="F214" s="276" t="s">
        <v>339</v>
      </c>
      <c r="G214" s="277"/>
      <c r="H214" s="277"/>
      <c r="I214" s="277"/>
      <c r="J214" s="185"/>
      <c r="K214" s="186" t="s">
        <v>22</v>
      </c>
      <c r="L214" s="185"/>
      <c r="M214" s="185"/>
      <c r="N214" s="185"/>
      <c r="O214" s="185"/>
      <c r="P214" s="185"/>
      <c r="Q214" s="185"/>
      <c r="R214" s="187"/>
      <c r="T214" s="188"/>
      <c r="U214" s="185"/>
      <c r="V214" s="185"/>
      <c r="W214" s="185"/>
      <c r="X214" s="185"/>
      <c r="Y214" s="185"/>
      <c r="Z214" s="185"/>
      <c r="AA214" s="189"/>
      <c r="AT214" s="190" t="s">
        <v>156</v>
      </c>
      <c r="AU214" s="190" t="s">
        <v>109</v>
      </c>
      <c r="AV214" s="11" t="s">
        <v>87</v>
      </c>
      <c r="AW214" s="11" t="s">
        <v>36</v>
      </c>
      <c r="AX214" s="11" t="s">
        <v>79</v>
      </c>
      <c r="AY214" s="190" t="s">
        <v>148</v>
      </c>
    </row>
    <row r="215" spans="2:51" s="10" customFormat="1" ht="16.5" customHeight="1">
      <c r="B215" s="176"/>
      <c r="C215" s="177"/>
      <c r="D215" s="177"/>
      <c r="E215" s="178" t="s">
        <v>22</v>
      </c>
      <c r="F215" s="278" t="s">
        <v>340</v>
      </c>
      <c r="G215" s="279"/>
      <c r="H215" s="279"/>
      <c r="I215" s="279"/>
      <c r="J215" s="177"/>
      <c r="K215" s="179">
        <v>266</v>
      </c>
      <c r="L215" s="177"/>
      <c r="M215" s="177"/>
      <c r="N215" s="177"/>
      <c r="O215" s="177"/>
      <c r="P215" s="177"/>
      <c r="Q215" s="177"/>
      <c r="R215" s="180"/>
      <c r="T215" s="181"/>
      <c r="U215" s="177"/>
      <c r="V215" s="177"/>
      <c r="W215" s="177"/>
      <c r="X215" s="177"/>
      <c r="Y215" s="177"/>
      <c r="Z215" s="177"/>
      <c r="AA215" s="182"/>
      <c r="AT215" s="183" t="s">
        <v>156</v>
      </c>
      <c r="AU215" s="183" t="s">
        <v>109</v>
      </c>
      <c r="AV215" s="10" t="s">
        <v>109</v>
      </c>
      <c r="AW215" s="10" t="s">
        <v>36</v>
      </c>
      <c r="AX215" s="10" t="s">
        <v>87</v>
      </c>
      <c r="AY215" s="183" t="s">
        <v>148</v>
      </c>
    </row>
    <row r="216" spans="2:65" s="1" customFormat="1" ht="25.5" customHeight="1">
      <c r="B216" s="37"/>
      <c r="C216" s="169" t="s">
        <v>341</v>
      </c>
      <c r="D216" s="169" t="s">
        <v>149</v>
      </c>
      <c r="E216" s="170" t="s">
        <v>342</v>
      </c>
      <c r="F216" s="270" t="s">
        <v>343</v>
      </c>
      <c r="G216" s="270"/>
      <c r="H216" s="270"/>
      <c r="I216" s="270"/>
      <c r="J216" s="171" t="s">
        <v>152</v>
      </c>
      <c r="K216" s="172">
        <v>266</v>
      </c>
      <c r="L216" s="271">
        <v>0</v>
      </c>
      <c r="M216" s="272"/>
      <c r="N216" s="273">
        <f>ROUND(L216*K216,2)</f>
        <v>0</v>
      </c>
      <c r="O216" s="273"/>
      <c r="P216" s="273"/>
      <c r="Q216" s="273"/>
      <c r="R216" s="39"/>
      <c r="T216" s="173" t="s">
        <v>22</v>
      </c>
      <c r="U216" s="46" t="s">
        <v>44</v>
      </c>
      <c r="V216" s="38"/>
      <c r="W216" s="174">
        <f>V216*K216</f>
        <v>0</v>
      </c>
      <c r="X216" s="174">
        <v>0</v>
      </c>
      <c r="Y216" s="174">
        <f>X216*K216</f>
        <v>0</v>
      </c>
      <c r="Z216" s="174">
        <v>0</v>
      </c>
      <c r="AA216" s="175">
        <f>Z216*K216</f>
        <v>0</v>
      </c>
      <c r="AR216" s="21" t="s">
        <v>164</v>
      </c>
      <c r="AT216" s="21" t="s">
        <v>149</v>
      </c>
      <c r="AU216" s="21" t="s">
        <v>109</v>
      </c>
      <c r="AY216" s="21" t="s">
        <v>148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87</v>
      </c>
      <c r="BK216" s="112">
        <f>ROUND(L216*K216,2)</f>
        <v>0</v>
      </c>
      <c r="BL216" s="21" t="s">
        <v>164</v>
      </c>
      <c r="BM216" s="21" t="s">
        <v>344</v>
      </c>
    </row>
    <row r="217" spans="2:51" s="10" customFormat="1" ht="16.5" customHeight="1">
      <c r="B217" s="176"/>
      <c r="C217" s="177"/>
      <c r="D217" s="177"/>
      <c r="E217" s="178" t="s">
        <v>22</v>
      </c>
      <c r="F217" s="274" t="s">
        <v>340</v>
      </c>
      <c r="G217" s="275"/>
      <c r="H217" s="275"/>
      <c r="I217" s="275"/>
      <c r="J217" s="177"/>
      <c r="K217" s="179">
        <v>266</v>
      </c>
      <c r="L217" s="177"/>
      <c r="M217" s="177"/>
      <c r="N217" s="177"/>
      <c r="O217" s="177"/>
      <c r="P217" s="177"/>
      <c r="Q217" s="177"/>
      <c r="R217" s="180"/>
      <c r="T217" s="181"/>
      <c r="U217" s="177"/>
      <c r="V217" s="177"/>
      <c r="W217" s="177"/>
      <c r="X217" s="177"/>
      <c r="Y217" s="177"/>
      <c r="Z217" s="177"/>
      <c r="AA217" s="182"/>
      <c r="AT217" s="183" t="s">
        <v>156</v>
      </c>
      <c r="AU217" s="183" t="s">
        <v>109</v>
      </c>
      <c r="AV217" s="10" t="s">
        <v>109</v>
      </c>
      <c r="AW217" s="10" t="s">
        <v>36</v>
      </c>
      <c r="AX217" s="10" t="s">
        <v>87</v>
      </c>
      <c r="AY217" s="183" t="s">
        <v>148</v>
      </c>
    </row>
    <row r="218" spans="2:65" s="1" customFormat="1" ht="25.5" customHeight="1">
      <c r="B218" s="37"/>
      <c r="C218" s="169" t="s">
        <v>345</v>
      </c>
      <c r="D218" s="169" t="s">
        <v>149</v>
      </c>
      <c r="E218" s="170" t="s">
        <v>346</v>
      </c>
      <c r="F218" s="270" t="s">
        <v>347</v>
      </c>
      <c r="G218" s="270"/>
      <c r="H218" s="270"/>
      <c r="I218" s="270"/>
      <c r="J218" s="171" t="s">
        <v>152</v>
      </c>
      <c r="K218" s="172">
        <v>266</v>
      </c>
      <c r="L218" s="271">
        <v>0</v>
      </c>
      <c r="M218" s="272"/>
      <c r="N218" s="273">
        <f>ROUND(L218*K218,2)</f>
        <v>0</v>
      </c>
      <c r="O218" s="273"/>
      <c r="P218" s="273"/>
      <c r="Q218" s="273"/>
      <c r="R218" s="39"/>
      <c r="T218" s="173" t="s">
        <v>22</v>
      </c>
      <c r="U218" s="46" t="s">
        <v>44</v>
      </c>
      <c r="V218" s="38"/>
      <c r="W218" s="174">
        <f>V218*K218</f>
        <v>0</v>
      </c>
      <c r="X218" s="174">
        <v>0</v>
      </c>
      <c r="Y218" s="174">
        <f>X218*K218</f>
        <v>0</v>
      </c>
      <c r="Z218" s="174">
        <v>0</v>
      </c>
      <c r="AA218" s="175">
        <f>Z218*K218</f>
        <v>0</v>
      </c>
      <c r="AR218" s="21" t="s">
        <v>164</v>
      </c>
      <c r="AT218" s="21" t="s">
        <v>149</v>
      </c>
      <c r="AU218" s="21" t="s">
        <v>109</v>
      </c>
      <c r="AY218" s="21" t="s">
        <v>148</v>
      </c>
      <c r="BE218" s="112">
        <f>IF(U218="základní",N218,0)</f>
        <v>0</v>
      </c>
      <c r="BF218" s="112">
        <f>IF(U218="snížená",N218,0)</f>
        <v>0</v>
      </c>
      <c r="BG218" s="112">
        <f>IF(U218="zákl. přenesená",N218,0)</f>
        <v>0</v>
      </c>
      <c r="BH218" s="112">
        <f>IF(U218="sníž. přenesená",N218,0)</f>
        <v>0</v>
      </c>
      <c r="BI218" s="112">
        <f>IF(U218="nulová",N218,0)</f>
        <v>0</v>
      </c>
      <c r="BJ218" s="21" t="s">
        <v>87</v>
      </c>
      <c r="BK218" s="112">
        <f>ROUND(L218*K218,2)</f>
        <v>0</v>
      </c>
      <c r="BL218" s="21" t="s">
        <v>164</v>
      </c>
      <c r="BM218" s="21" t="s">
        <v>348</v>
      </c>
    </row>
    <row r="219" spans="2:51" s="10" customFormat="1" ht="16.5" customHeight="1">
      <c r="B219" s="176"/>
      <c r="C219" s="177"/>
      <c r="D219" s="177"/>
      <c r="E219" s="178" t="s">
        <v>22</v>
      </c>
      <c r="F219" s="274" t="s">
        <v>340</v>
      </c>
      <c r="G219" s="275"/>
      <c r="H219" s="275"/>
      <c r="I219" s="275"/>
      <c r="J219" s="177"/>
      <c r="K219" s="179">
        <v>266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156</v>
      </c>
      <c r="AU219" s="183" t="s">
        <v>109</v>
      </c>
      <c r="AV219" s="10" t="s">
        <v>109</v>
      </c>
      <c r="AW219" s="10" t="s">
        <v>36</v>
      </c>
      <c r="AX219" s="10" t="s">
        <v>87</v>
      </c>
      <c r="AY219" s="183" t="s">
        <v>148</v>
      </c>
    </row>
    <row r="220" spans="2:65" s="1" customFormat="1" ht="25.5" customHeight="1">
      <c r="B220" s="37"/>
      <c r="C220" s="169" t="s">
        <v>349</v>
      </c>
      <c r="D220" s="169" t="s">
        <v>149</v>
      </c>
      <c r="E220" s="170" t="s">
        <v>350</v>
      </c>
      <c r="F220" s="270" t="s">
        <v>351</v>
      </c>
      <c r="G220" s="270"/>
      <c r="H220" s="270"/>
      <c r="I220" s="270"/>
      <c r="J220" s="171" t="s">
        <v>152</v>
      </c>
      <c r="K220" s="172">
        <v>266</v>
      </c>
      <c r="L220" s="271">
        <v>0</v>
      </c>
      <c r="M220" s="272"/>
      <c r="N220" s="273">
        <f>ROUND(L220*K220,2)</f>
        <v>0</v>
      </c>
      <c r="O220" s="273"/>
      <c r="P220" s="273"/>
      <c r="Q220" s="273"/>
      <c r="R220" s="39"/>
      <c r="T220" s="173" t="s">
        <v>22</v>
      </c>
      <c r="U220" s="46" t="s">
        <v>44</v>
      </c>
      <c r="V220" s="38"/>
      <c r="W220" s="174">
        <f>V220*K220</f>
        <v>0</v>
      </c>
      <c r="X220" s="174">
        <v>0</v>
      </c>
      <c r="Y220" s="174">
        <f>X220*K220</f>
        <v>0</v>
      </c>
      <c r="Z220" s="174">
        <v>0</v>
      </c>
      <c r="AA220" s="175">
        <f>Z220*K220</f>
        <v>0</v>
      </c>
      <c r="AR220" s="21" t="s">
        <v>164</v>
      </c>
      <c r="AT220" s="21" t="s">
        <v>149</v>
      </c>
      <c r="AU220" s="21" t="s">
        <v>109</v>
      </c>
      <c r="AY220" s="21" t="s">
        <v>148</v>
      </c>
      <c r="BE220" s="112">
        <f>IF(U220="základní",N220,0)</f>
        <v>0</v>
      </c>
      <c r="BF220" s="112">
        <f>IF(U220="snížená",N220,0)</f>
        <v>0</v>
      </c>
      <c r="BG220" s="112">
        <f>IF(U220="zákl. přenesená",N220,0)</f>
        <v>0</v>
      </c>
      <c r="BH220" s="112">
        <f>IF(U220="sníž. přenesená",N220,0)</f>
        <v>0</v>
      </c>
      <c r="BI220" s="112">
        <f>IF(U220="nulová",N220,0)</f>
        <v>0</v>
      </c>
      <c r="BJ220" s="21" t="s">
        <v>87</v>
      </c>
      <c r="BK220" s="112">
        <f>ROUND(L220*K220,2)</f>
        <v>0</v>
      </c>
      <c r="BL220" s="21" t="s">
        <v>164</v>
      </c>
      <c r="BM220" s="21" t="s">
        <v>352</v>
      </c>
    </row>
    <row r="221" spans="2:51" s="10" customFormat="1" ht="16.5" customHeight="1">
      <c r="B221" s="176"/>
      <c r="C221" s="177"/>
      <c r="D221" s="177"/>
      <c r="E221" s="178" t="s">
        <v>22</v>
      </c>
      <c r="F221" s="274" t="s">
        <v>340</v>
      </c>
      <c r="G221" s="275"/>
      <c r="H221" s="275"/>
      <c r="I221" s="275"/>
      <c r="J221" s="177"/>
      <c r="K221" s="179">
        <v>266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156</v>
      </c>
      <c r="AU221" s="183" t="s">
        <v>109</v>
      </c>
      <c r="AV221" s="10" t="s">
        <v>109</v>
      </c>
      <c r="AW221" s="10" t="s">
        <v>36</v>
      </c>
      <c r="AX221" s="10" t="s">
        <v>87</v>
      </c>
      <c r="AY221" s="183" t="s">
        <v>148</v>
      </c>
    </row>
    <row r="222" spans="2:65" s="1" customFormat="1" ht="16.5" customHeight="1">
      <c r="B222" s="37"/>
      <c r="C222" s="169" t="s">
        <v>353</v>
      </c>
      <c r="D222" s="169" t="s">
        <v>149</v>
      </c>
      <c r="E222" s="170" t="s">
        <v>182</v>
      </c>
      <c r="F222" s="270" t="s">
        <v>354</v>
      </c>
      <c r="G222" s="270"/>
      <c r="H222" s="270"/>
      <c r="I222" s="270"/>
      <c r="J222" s="171" t="s">
        <v>152</v>
      </c>
      <c r="K222" s="172">
        <v>266</v>
      </c>
      <c r="L222" s="271">
        <v>0</v>
      </c>
      <c r="M222" s="272"/>
      <c r="N222" s="273">
        <f>ROUND(L222*K222,2)</f>
        <v>0</v>
      </c>
      <c r="O222" s="273"/>
      <c r="P222" s="273"/>
      <c r="Q222" s="273"/>
      <c r="R222" s="39"/>
      <c r="T222" s="173" t="s">
        <v>22</v>
      </c>
      <c r="U222" s="46" t="s">
        <v>44</v>
      </c>
      <c r="V222" s="38"/>
      <c r="W222" s="174">
        <f>V222*K222</f>
        <v>0</v>
      </c>
      <c r="X222" s="174">
        <v>0</v>
      </c>
      <c r="Y222" s="174">
        <f>X222*K222</f>
        <v>0</v>
      </c>
      <c r="Z222" s="174">
        <v>0</v>
      </c>
      <c r="AA222" s="175">
        <f>Z222*K222</f>
        <v>0</v>
      </c>
      <c r="AR222" s="21" t="s">
        <v>164</v>
      </c>
      <c r="AT222" s="21" t="s">
        <v>149</v>
      </c>
      <c r="AU222" s="21" t="s">
        <v>109</v>
      </c>
      <c r="AY222" s="21" t="s">
        <v>148</v>
      </c>
      <c r="BE222" s="112">
        <f>IF(U222="základní",N222,0)</f>
        <v>0</v>
      </c>
      <c r="BF222" s="112">
        <f>IF(U222="snížená",N222,0)</f>
        <v>0</v>
      </c>
      <c r="BG222" s="112">
        <f>IF(U222="zákl. přenesená",N222,0)</f>
        <v>0</v>
      </c>
      <c r="BH222" s="112">
        <f>IF(U222="sníž. přenesená",N222,0)</f>
        <v>0</v>
      </c>
      <c r="BI222" s="112">
        <f>IF(U222="nulová",N222,0)</f>
        <v>0</v>
      </c>
      <c r="BJ222" s="21" t="s">
        <v>87</v>
      </c>
      <c r="BK222" s="112">
        <f>ROUND(L222*K222,2)</f>
        <v>0</v>
      </c>
      <c r="BL222" s="21" t="s">
        <v>164</v>
      </c>
      <c r="BM222" s="21" t="s">
        <v>355</v>
      </c>
    </row>
    <row r="223" spans="2:51" s="10" customFormat="1" ht="16.5" customHeight="1">
      <c r="B223" s="176"/>
      <c r="C223" s="177"/>
      <c r="D223" s="177"/>
      <c r="E223" s="178" t="s">
        <v>22</v>
      </c>
      <c r="F223" s="274" t="s">
        <v>340</v>
      </c>
      <c r="G223" s="275"/>
      <c r="H223" s="275"/>
      <c r="I223" s="275"/>
      <c r="J223" s="177"/>
      <c r="K223" s="179">
        <v>266</v>
      </c>
      <c r="L223" s="177"/>
      <c r="M223" s="177"/>
      <c r="N223" s="177"/>
      <c r="O223" s="177"/>
      <c r="P223" s="177"/>
      <c r="Q223" s="177"/>
      <c r="R223" s="180"/>
      <c r="T223" s="181"/>
      <c r="U223" s="177"/>
      <c r="V223" s="177"/>
      <c r="W223" s="177"/>
      <c r="X223" s="177"/>
      <c r="Y223" s="177"/>
      <c r="Z223" s="177"/>
      <c r="AA223" s="182"/>
      <c r="AT223" s="183" t="s">
        <v>156</v>
      </c>
      <c r="AU223" s="183" t="s">
        <v>109</v>
      </c>
      <c r="AV223" s="10" t="s">
        <v>109</v>
      </c>
      <c r="AW223" s="10" t="s">
        <v>36</v>
      </c>
      <c r="AX223" s="10" t="s">
        <v>87</v>
      </c>
      <c r="AY223" s="183" t="s">
        <v>148</v>
      </c>
    </row>
    <row r="224" spans="2:65" s="1" customFormat="1" ht="25.5" customHeight="1">
      <c r="B224" s="37"/>
      <c r="C224" s="169" t="s">
        <v>270</v>
      </c>
      <c r="D224" s="169" t="s">
        <v>149</v>
      </c>
      <c r="E224" s="170" t="s">
        <v>356</v>
      </c>
      <c r="F224" s="270" t="s">
        <v>357</v>
      </c>
      <c r="G224" s="270"/>
      <c r="H224" s="270"/>
      <c r="I224" s="270"/>
      <c r="J224" s="171" t="s">
        <v>152</v>
      </c>
      <c r="K224" s="172">
        <v>266</v>
      </c>
      <c r="L224" s="271">
        <v>0</v>
      </c>
      <c r="M224" s="272"/>
      <c r="N224" s="273">
        <f>ROUND(L224*K224,2)</f>
        <v>0</v>
      </c>
      <c r="O224" s="273"/>
      <c r="P224" s="273"/>
      <c r="Q224" s="273"/>
      <c r="R224" s="39"/>
      <c r="T224" s="173" t="s">
        <v>22</v>
      </c>
      <c r="U224" s="46" t="s">
        <v>44</v>
      </c>
      <c r="V224" s="38"/>
      <c r="W224" s="174">
        <f>V224*K224</f>
        <v>0</v>
      </c>
      <c r="X224" s="174">
        <v>0</v>
      </c>
      <c r="Y224" s="174">
        <f>X224*K224</f>
        <v>0</v>
      </c>
      <c r="Z224" s="174">
        <v>0</v>
      </c>
      <c r="AA224" s="175">
        <f>Z224*K224</f>
        <v>0</v>
      </c>
      <c r="AR224" s="21" t="s">
        <v>164</v>
      </c>
      <c r="AT224" s="21" t="s">
        <v>149</v>
      </c>
      <c r="AU224" s="21" t="s">
        <v>109</v>
      </c>
      <c r="AY224" s="21" t="s">
        <v>148</v>
      </c>
      <c r="BE224" s="112">
        <f>IF(U224="základní",N224,0)</f>
        <v>0</v>
      </c>
      <c r="BF224" s="112">
        <f>IF(U224="snížená",N224,0)</f>
        <v>0</v>
      </c>
      <c r="BG224" s="112">
        <f>IF(U224="zákl. přenesená",N224,0)</f>
        <v>0</v>
      </c>
      <c r="BH224" s="112">
        <f>IF(U224="sníž. přenesená",N224,0)</f>
        <v>0</v>
      </c>
      <c r="BI224" s="112">
        <f>IF(U224="nulová",N224,0)</f>
        <v>0</v>
      </c>
      <c r="BJ224" s="21" t="s">
        <v>87</v>
      </c>
      <c r="BK224" s="112">
        <f>ROUND(L224*K224,2)</f>
        <v>0</v>
      </c>
      <c r="BL224" s="21" t="s">
        <v>164</v>
      </c>
      <c r="BM224" s="21" t="s">
        <v>358</v>
      </c>
    </row>
    <row r="225" spans="2:51" s="10" customFormat="1" ht="16.5" customHeight="1">
      <c r="B225" s="176"/>
      <c r="C225" s="177"/>
      <c r="D225" s="177"/>
      <c r="E225" s="178" t="s">
        <v>22</v>
      </c>
      <c r="F225" s="274" t="s">
        <v>340</v>
      </c>
      <c r="G225" s="275"/>
      <c r="H225" s="275"/>
      <c r="I225" s="275"/>
      <c r="J225" s="177"/>
      <c r="K225" s="179">
        <v>266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156</v>
      </c>
      <c r="AU225" s="183" t="s">
        <v>109</v>
      </c>
      <c r="AV225" s="10" t="s">
        <v>109</v>
      </c>
      <c r="AW225" s="10" t="s">
        <v>36</v>
      </c>
      <c r="AX225" s="10" t="s">
        <v>87</v>
      </c>
      <c r="AY225" s="183" t="s">
        <v>148</v>
      </c>
    </row>
    <row r="226" spans="2:65" s="1" customFormat="1" ht="51" customHeight="1">
      <c r="B226" s="37"/>
      <c r="C226" s="169" t="s">
        <v>359</v>
      </c>
      <c r="D226" s="169" t="s">
        <v>149</v>
      </c>
      <c r="E226" s="170" t="s">
        <v>360</v>
      </c>
      <c r="F226" s="270" t="s">
        <v>361</v>
      </c>
      <c r="G226" s="270"/>
      <c r="H226" s="270"/>
      <c r="I226" s="270"/>
      <c r="J226" s="171" t="s">
        <v>152</v>
      </c>
      <c r="K226" s="172">
        <v>266</v>
      </c>
      <c r="L226" s="271">
        <v>0</v>
      </c>
      <c r="M226" s="272"/>
      <c r="N226" s="273">
        <f>ROUND(L226*K226,2)</f>
        <v>0</v>
      </c>
      <c r="O226" s="273"/>
      <c r="P226" s="273"/>
      <c r="Q226" s="273"/>
      <c r="R226" s="39"/>
      <c r="T226" s="173" t="s">
        <v>22</v>
      </c>
      <c r="U226" s="46" t="s">
        <v>44</v>
      </c>
      <c r="V226" s="38"/>
      <c r="W226" s="174">
        <f>V226*K226</f>
        <v>0</v>
      </c>
      <c r="X226" s="174">
        <v>0</v>
      </c>
      <c r="Y226" s="174">
        <f>X226*K226</f>
        <v>0</v>
      </c>
      <c r="Z226" s="174">
        <v>0</v>
      </c>
      <c r="AA226" s="175">
        <f>Z226*K226</f>
        <v>0</v>
      </c>
      <c r="AR226" s="21" t="s">
        <v>164</v>
      </c>
      <c r="AT226" s="21" t="s">
        <v>149</v>
      </c>
      <c r="AU226" s="21" t="s">
        <v>109</v>
      </c>
      <c r="AY226" s="21" t="s">
        <v>148</v>
      </c>
      <c r="BE226" s="112">
        <f>IF(U226="základní",N226,0)</f>
        <v>0</v>
      </c>
      <c r="BF226" s="112">
        <f>IF(U226="snížená",N226,0)</f>
        <v>0</v>
      </c>
      <c r="BG226" s="112">
        <f>IF(U226="zákl. přenesená",N226,0)</f>
        <v>0</v>
      </c>
      <c r="BH226" s="112">
        <f>IF(U226="sníž. přenesená",N226,0)</f>
        <v>0</v>
      </c>
      <c r="BI226" s="112">
        <f>IF(U226="nulová",N226,0)</f>
        <v>0</v>
      </c>
      <c r="BJ226" s="21" t="s">
        <v>87</v>
      </c>
      <c r="BK226" s="112">
        <f>ROUND(L226*K226,2)</f>
        <v>0</v>
      </c>
      <c r="BL226" s="21" t="s">
        <v>164</v>
      </c>
      <c r="BM226" s="21" t="s">
        <v>362</v>
      </c>
    </row>
    <row r="227" spans="2:51" s="11" customFormat="1" ht="16.5" customHeight="1">
      <c r="B227" s="184"/>
      <c r="C227" s="185"/>
      <c r="D227" s="185"/>
      <c r="E227" s="186" t="s">
        <v>22</v>
      </c>
      <c r="F227" s="276" t="s">
        <v>363</v>
      </c>
      <c r="G227" s="277"/>
      <c r="H227" s="277"/>
      <c r="I227" s="277"/>
      <c r="J227" s="185"/>
      <c r="K227" s="186" t="s">
        <v>22</v>
      </c>
      <c r="L227" s="185"/>
      <c r="M227" s="185"/>
      <c r="N227" s="185"/>
      <c r="O227" s="185"/>
      <c r="P227" s="185"/>
      <c r="Q227" s="185"/>
      <c r="R227" s="187"/>
      <c r="T227" s="188"/>
      <c r="U227" s="185"/>
      <c r="V227" s="185"/>
      <c r="W227" s="185"/>
      <c r="X227" s="185"/>
      <c r="Y227" s="185"/>
      <c r="Z227" s="185"/>
      <c r="AA227" s="189"/>
      <c r="AT227" s="190" t="s">
        <v>156</v>
      </c>
      <c r="AU227" s="190" t="s">
        <v>109</v>
      </c>
      <c r="AV227" s="11" t="s">
        <v>87</v>
      </c>
      <c r="AW227" s="11" t="s">
        <v>36</v>
      </c>
      <c r="AX227" s="11" t="s">
        <v>79</v>
      </c>
      <c r="AY227" s="190" t="s">
        <v>148</v>
      </c>
    </row>
    <row r="228" spans="2:51" s="10" customFormat="1" ht="16.5" customHeight="1">
      <c r="B228" s="176"/>
      <c r="C228" s="177"/>
      <c r="D228" s="177"/>
      <c r="E228" s="178" t="s">
        <v>22</v>
      </c>
      <c r="F228" s="278" t="s">
        <v>340</v>
      </c>
      <c r="G228" s="279"/>
      <c r="H228" s="279"/>
      <c r="I228" s="279"/>
      <c r="J228" s="177"/>
      <c r="K228" s="179">
        <v>266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156</v>
      </c>
      <c r="AU228" s="183" t="s">
        <v>109</v>
      </c>
      <c r="AV228" s="10" t="s">
        <v>109</v>
      </c>
      <c r="AW228" s="10" t="s">
        <v>36</v>
      </c>
      <c r="AX228" s="10" t="s">
        <v>87</v>
      </c>
      <c r="AY228" s="183" t="s">
        <v>148</v>
      </c>
    </row>
    <row r="229" spans="2:65" s="1" customFormat="1" ht="38.25" customHeight="1">
      <c r="B229" s="37"/>
      <c r="C229" s="169" t="s">
        <v>364</v>
      </c>
      <c r="D229" s="169" t="s">
        <v>149</v>
      </c>
      <c r="E229" s="170" t="s">
        <v>365</v>
      </c>
      <c r="F229" s="270" t="s">
        <v>366</v>
      </c>
      <c r="G229" s="270"/>
      <c r="H229" s="270"/>
      <c r="I229" s="270"/>
      <c r="J229" s="171" t="s">
        <v>152</v>
      </c>
      <c r="K229" s="172">
        <v>266</v>
      </c>
      <c r="L229" s="271">
        <v>0</v>
      </c>
      <c r="M229" s="272"/>
      <c r="N229" s="273">
        <f>ROUND(L229*K229,2)</f>
        <v>0</v>
      </c>
      <c r="O229" s="273"/>
      <c r="P229" s="273"/>
      <c r="Q229" s="273"/>
      <c r="R229" s="39"/>
      <c r="T229" s="173" t="s">
        <v>22</v>
      </c>
      <c r="U229" s="46" t="s">
        <v>44</v>
      </c>
      <c r="V229" s="38"/>
      <c r="W229" s="174">
        <f>V229*K229</f>
        <v>0</v>
      </c>
      <c r="X229" s="174">
        <v>0</v>
      </c>
      <c r="Y229" s="174">
        <f>X229*K229</f>
        <v>0</v>
      </c>
      <c r="Z229" s="174">
        <v>0</v>
      </c>
      <c r="AA229" s="175">
        <f>Z229*K229</f>
        <v>0</v>
      </c>
      <c r="AR229" s="21" t="s">
        <v>164</v>
      </c>
      <c r="AT229" s="21" t="s">
        <v>149</v>
      </c>
      <c r="AU229" s="21" t="s">
        <v>109</v>
      </c>
      <c r="AY229" s="21" t="s">
        <v>148</v>
      </c>
      <c r="BE229" s="112">
        <f>IF(U229="základní",N229,0)</f>
        <v>0</v>
      </c>
      <c r="BF229" s="112">
        <f>IF(U229="snížená",N229,0)</f>
        <v>0</v>
      </c>
      <c r="BG229" s="112">
        <f>IF(U229="zákl. přenesená",N229,0)</f>
        <v>0</v>
      </c>
      <c r="BH229" s="112">
        <f>IF(U229="sníž. přenesená",N229,0)</f>
        <v>0</v>
      </c>
      <c r="BI229" s="112">
        <f>IF(U229="nulová",N229,0)</f>
        <v>0</v>
      </c>
      <c r="BJ229" s="21" t="s">
        <v>87</v>
      </c>
      <c r="BK229" s="112">
        <f>ROUND(L229*K229,2)</f>
        <v>0</v>
      </c>
      <c r="BL229" s="21" t="s">
        <v>164</v>
      </c>
      <c r="BM229" s="21" t="s">
        <v>367</v>
      </c>
    </row>
    <row r="230" spans="2:51" s="10" customFormat="1" ht="16.5" customHeight="1">
      <c r="B230" s="176"/>
      <c r="C230" s="177"/>
      <c r="D230" s="177"/>
      <c r="E230" s="178" t="s">
        <v>22</v>
      </c>
      <c r="F230" s="274" t="s">
        <v>22</v>
      </c>
      <c r="G230" s="275"/>
      <c r="H230" s="275"/>
      <c r="I230" s="275"/>
      <c r="J230" s="177"/>
      <c r="K230" s="179">
        <v>0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156</v>
      </c>
      <c r="AU230" s="183" t="s">
        <v>109</v>
      </c>
      <c r="AV230" s="10" t="s">
        <v>109</v>
      </c>
      <c r="AW230" s="10" t="s">
        <v>36</v>
      </c>
      <c r="AX230" s="10" t="s">
        <v>79</v>
      </c>
      <c r="AY230" s="183" t="s">
        <v>148</v>
      </c>
    </row>
    <row r="231" spans="2:51" s="11" customFormat="1" ht="25.5" customHeight="1">
      <c r="B231" s="184"/>
      <c r="C231" s="185"/>
      <c r="D231" s="185"/>
      <c r="E231" s="186" t="s">
        <v>22</v>
      </c>
      <c r="F231" s="286" t="s">
        <v>368</v>
      </c>
      <c r="G231" s="287"/>
      <c r="H231" s="287"/>
      <c r="I231" s="287"/>
      <c r="J231" s="185"/>
      <c r="K231" s="186" t="s">
        <v>22</v>
      </c>
      <c r="L231" s="185"/>
      <c r="M231" s="185"/>
      <c r="N231" s="185"/>
      <c r="O231" s="185"/>
      <c r="P231" s="185"/>
      <c r="Q231" s="185"/>
      <c r="R231" s="187"/>
      <c r="T231" s="188"/>
      <c r="U231" s="185"/>
      <c r="V231" s="185"/>
      <c r="W231" s="185"/>
      <c r="X231" s="185"/>
      <c r="Y231" s="185"/>
      <c r="Z231" s="185"/>
      <c r="AA231" s="189"/>
      <c r="AT231" s="190" t="s">
        <v>156</v>
      </c>
      <c r="AU231" s="190" t="s">
        <v>109</v>
      </c>
      <c r="AV231" s="11" t="s">
        <v>87</v>
      </c>
      <c r="AW231" s="11" t="s">
        <v>36</v>
      </c>
      <c r="AX231" s="11" t="s">
        <v>79</v>
      </c>
      <c r="AY231" s="190" t="s">
        <v>148</v>
      </c>
    </row>
    <row r="232" spans="2:51" s="11" customFormat="1" ht="25.5" customHeight="1">
      <c r="B232" s="184"/>
      <c r="C232" s="185"/>
      <c r="D232" s="185"/>
      <c r="E232" s="186" t="s">
        <v>22</v>
      </c>
      <c r="F232" s="286" t="s">
        <v>369</v>
      </c>
      <c r="G232" s="287"/>
      <c r="H232" s="287"/>
      <c r="I232" s="287"/>
      <c r="J232" s="185"/>
      <c r="K232" s="186" t="s">
        <v>22</v>
      </c>
      <c r="L232" s="185"/>
      <c r="M232" s="185"/>
      <c r="N232" s="185"/>
      <c r="O232" s="185"/>
      <c r="P232" s="185"/>
      <c r="Q232" s="185"/>
      <c r="R232" s="187"/>
      <c r="T232" s="188"/>
      <c r="U232" s="185"/>
      <c r="V232" s="185"/>
      <c r="W232" s="185"/>
      <c r="X232" s="185"/>
      <c r="Y232" s="185"/>
      <c r="Z232" s="185"/>
      <c r="AA232" s="189"/>
      <c r="AT232" s="190" t="s">
        <v>156</v>
      </c>
      <c r="AU232" s="190" t="s">
        <v>109</v>
      </c>
      <c r="AV232" s="11" t="s">
        <v>87</v>
      </c>
      <c r="AW232" s="11" t="s">
        <v>36</v>
      </c>
      <c r="AX232" s="11" t="s">
        <v>79</v>
      </c>
      <c r="AY232" s="190" t="s">
        <v>148</v>
      </c>
    </row>
    <row r="233" spans="2:51" s="11" customFormat="1" ht="25.5" customHeight="1">
      <c r="B233" s="184"/>
      <c r="C233" s="185"/>
      <c r="D233" s="185"/>
      <c r="E233" s="186" t="s">
        <v>22</v>
      </c>
      <c r="F233" s="286" t="s">
        <v>370</v>
      </c>
      <c r="G233" s="287"/>
      <c r="H233" s="287"/>
      <c r="I233" s="287"/>
      <c r="J233" s="185"/>
      <c r="K233" s="186" t="s">
        <v>22</v>
      </c>
      <c r="L233" s="185"/>
      <c r="M233" s="185"/>
      <c r="N233" s="185"/>
      <c r="O233" s="185"/>
      <c r="P233" s="185"/>
      <c r="Q233" s="185"/>
      <c r="R233" s="187"/>
      <c r="T233" s="188"/>
      <c r="U233" s="185"/>
      <c r="V233" s="185"/>
      <c r="W233" s="185"/>
      <c r="X233" s="185"/>
      <c r="Y233" s="185"/>
      <c r="Z233" s="185"/>
      <c r="AA233" s="189"/>
      <c r="AT233" s="190" t="s">
        <v>156</v>
      </c>
      <c r="AU233" s="190" t="s">
        <v>109</v>
      </c>
      <c r="AV233" s="11" t="s">
        <v>87</v>
      </c>
      <c r="AW233" s="11" t="s">
        <v>36</v>
      </c>
      <c r="AX233" s="11" t="s">
        <v>79</v>
      </c>
      <c r="AY233" s="190" t="s">
        <v>148</v>
      </c>
    </row>
    <row r="234" spans="2:51" s="11" customFormat="1" ht="25.5" customHeight="1">
      <c r="B234" s="184"/>
      <c r="C234" s="185"/>
      <c r="D234" s="185"/>
      <c r="E234" s="186" t="s">
        <v>22</v>
      </c>
      <c r="F234" s="286" t="s">
        <v>371</v>
      </c>
      <c r="G234" s="287"/>
      <c r="H234" s="287"/>
      <c r="I234" s="287"/>
      <c r="J234" s="185"/>
      <c r="K234" s="186" t="s">
        <v>22</v>
      </c>
      <c r="L234" s="185"/>
      <c r="M234" s="185"/>
      <c r="N234" s="185"/>
      <c r="O234" s="185"/>
      <c r="P234" s="185"/>
      <c r="Q234" s="185"/>
      <c r="R234" s="187"/>
      <c r="T234" s="188"/>
      <c r="U234" s="185"/>
      <c r="V234" s="185"/>
      <c r="W234" s="185"/>
      <c r="X234" s="185"/>
      <c r="Y234" s="185"/>
      <c r="Z234" s="185"/>
      <c r="AA234" s="189"/>
      <c r="AT234" s="190" t="s">
        <v>156</v>
      </c>
      <c r="AU234" s="190" t="s">
        <v>109</v>
      </c>
      <c r="AV234" s="11" t="s">
        <v>87</v>
      </c>
      <c r="AW234" s="11" t="s">
        <v>36</v>
      </c>
      <c r="AX234" s="11" t="s">
        <v>79</v>
      </c>
      <c r="AY234" s="190" t="s">
        <v>148</v>
      </c>
    </row>
    <row r="235" spans="2:51" s="11" customFormat="1" ht="25.5" customHeight="1">
      <c r="B235" s="184"/>
      <c r="C235" s="185"/>
      <c r="D235" s="185"/>
      <c r="E235" s="186" t="s">
        <v>22</v>
      </c>
      <c r="F235" s="286" t="s">
        <v>372</v>
      </c>
      <c r="G235" s="287"/>
      <c r="H235" s="287"/>
      <c r="I235" s="287"/>
      <c r="J235" s="185"/>
      <c r="K235" s="186" t="s">
        <v>22</v>
      </c>
      <c r="L235" s="185"/>
      <c r="M235" s="185"/>
      <c r="N235" s="185"/>
      <c r="O235" s="185"/>
      <c r="P235" s="185"/>
      <c r="Q235" s="185"/>
      <c r="R235" s="187"/>
      <c r="T235" s="188"/>
      <c r="U235" s="185"/>
      <c r="V235" s="185"/>
      <c r="W235" s="185"/>
      <c r="X235" s="185"/>
      <c r="Y235" s="185"/>
      <c r="Z235" s="185"/>
      <c r="AA235" s="189"/>
      <c r="AT235" s="190" t="s">
        <v>156</v>
      </c>
      <c r="AU235" s="190" t="s">
        <v>109</v>
      </c>
      <c r="AV235" s="11" t="s">
        <v>87</v>
      </c>
      <c r="AW235" s="11" t="s">
        <v>36</v>
      </c>
      <c r="AX235" s="11" t="s">
        <v>79</v>
      </c>
      <c r="AY235" s="190" t="s">
        <v>148</v>
      </c>
    </row>
    <row r="236" spans="2:51" s="11" customFormat="1" ht="25.5" customHeight="1">
      <c r="B236" s="184"/>
      <c r="C236" s="185"/>
      <c r="D236" s="185"/>
      <c r="E236" s="186" t="s">
        <v>22</v>
      </c>
      <c r="F236" s="286" t="s">
        <v>373</v>
      </c>
      <c r="G236" s="287"/>
      <c r="H236" s="287"/>
      <c r="I236" s="287"/>
      <c r="J236" s="185"/>
      <c r="K236" s="186" t="s">
        <v>22</v>
      </c>
      <c r="L236" s="185"/>
      <c r="M236" s="185"/>
      <c r="N236" s="185"/>
      <c r="O236" s="185"/>
      <c r="P236" s="185"/>
      <c r="Q236" s="185"/>
      <c r="R236" s="187"/>
      <c r="T236" s="188"/>
      <c r="U236" s="185"/>
      <c r="V236" s="185"/>
      <c r="W236" s="185"/>
      <c r="X236" s="185"/>
      <c r="Y236" s="185"/>
      <c r="Z236" s="185"/>
      <c r="AA236" s="189"/>
      <c r="AT236" s="190" t="s">
        <v>156</v>
      </c>
      <c r="AU236" s="190" t="s">
        <v>109</v>
      </c>
      <c r="AV236" s="11" t="s">
        <v>87</v>
      </c>
      <c r="AW236" s="11" t="s">
        <v>36</v>
      </c>
      <c r="AX236" s="11" t="s">
        <v>79</v>
      </c>
      <c r="AY236" s="190" t="s">
        <v>148</v>
      </c>
    </row>
    <row r="237" spans="2:51" s="11" customFormat="1" ht="38.25" customHeight="1">
      <c r="B237" s="184"/>
      <c r="C237" s="185"/>
      <c r="D237" s="185"/>
      <c r="E237" s="186" t="s">
        <v>22</v>
      </c>
      <c r="F237" s="286" t="s">
        <v>374</v>
      </c>
      <c r="G237" s="287"/>
      <c r="H237" s="287"/>
      <c r="I237" s="287"/>
      <c r="J237" s="185"/>
      <c r="K237" s="186" t="s">
        <v>22</v>
      </c>
      <c r="L237" s="185"/>
      <c r="M237" s="185"/>
      <c r="N237" s="185"/>
      <c r="O237" s="185"/>
      <c r="P237" s="185"/>
      <c r="Q237" s="185"/>
      <c r="R237" s="187"/>
      <c r="T237" s="188"/>
      <c r="U237" s="185"/>
      <c r="V237" s="185"/>
      <c r="W237" s="185"/>
      <c r="X237" s="185"/>
      <c r="Y237" s="185"/>
      <c r="Z237" s="185"/>
      <c r="AA237" s="189"/>
      <c r="AT237" s="190" t="s">
        <v>156</v>
      </c>
      <c r="AU237" s="190" t="s">
        <v>109</v>
      </c>
      <c r="AV237" s="11" t="s">
        <v>87</v>
      </c>
      <c r="AW237" s="11" t="s">
        <v>36</v>
      </c>
      <c r="AX237" s="11" t="s">
        <v>79</v>
      </c>
      <c r="AY237" s="190" t="s">
        <v>148</v>
      </c>
    </row>
    <row r="238" spans="2:51" s="11" customFormat="1" ht="38.25" customHeight="1">
      <c r="B238" s="184"/>
      <c r="C238" s="185"/>
      <c r="D238" s="185"/>
      <c r="E238" s="186" t="s">
        <v>22</v>
      </c>
      <c r="F238" s="286" t="s">
        <v>375</v>
      </c>
      <c r="G238" s="287"/>
      <c r="H238" s="287"/>
      <c r="I238" s="287"/>
      <c r="J238" s="185"/>
      <c r="K238" s="186" t="s">
        <v>22</v>
      </c>
      <c r="L238" s="185"/>
      <c r="M238" s="185"/>
      <c r="N238" s="185"/>
      <c r="O238" s="185"/>
      <c r="P238" s="185"/>
      <c r="Q238" s="185"/>
      <c r="R238" s="187"/>
      <c r="T238" s="188"/>
      <c r="U238" s="185"/>
      <c r="V238" s="185"/>
      <c r="W238" s="185"/>
      <c r="X238" s="185"/>
      <c r="Y238" s="185"/>
      <c r="Z238" s="185"/>
      <c r="AA238" s="189"/>
      <c r="AT238" s="190" t="s">
        <v>156</v>
      </c>
      <c r="AU238" s="190" t="s">
        <v>109</v>
      </c>
      <c r="AV238" s="11" t="s">
        <v>87</v>
      </c>
      <c r="AW238" s="11" t="s">
        <v>36</v>
      </c>
      <c r="AX238" s="11" t="s">
        <v>79</v>
      </c>
      <c r="AY238" s="190" t="s">
        <v>148</v>
      </c>
    </row>
    <row r="239" spans="2:51" s="11" customFormat="1" ht="25.5" customHeight="1">
      <c r="B239" s="184"/>
      <c r="C239" s="185"/>
      <c r="D239" s="185"/>
      <c r="E239" s="186" t="s">
        <v>22</v>
      </c>
      <c r="F239" s="286" t="s">
        <v>376</v>
      </c>
      <c r="G239" s="287"/>
      <c r="H239" s="287"/>
      <c r="I239" s="287"/>
      <c r="J239" s="185"/>
      <c r="K239" s="186" t="s">
        <v>22</v>
      </c>
      <c r="L239" s="185"/>
      <c r="M239" s="185"/>
      <c r="N239" s="185"/>
      <c r="O239" s="185"/>
      <c r="P239" s="185"/>
      <c r="Q239" s="185"/>
      <c r="R239" s="187"/>
      <c r="T239" s="188"/>
      <c r="U239" s="185"/>
      <c r="V239" s="185"/>
      <c r="W239" s="185"/>
      <c r="X239" s="185"/>
      <c r="Y239" s="185"/>
      <c r="Z239" s="185"/>
      <c r="AA239" s="189"/>
      <c r="AT239" s="190" t="s">
        <v>156</v>
      </c>
      <c r="AU239" s="190" t="s">
        <v>109</v>
      </c>
      <c r="AV239" s="11" t="s">
        <v>87</v>
      </c>
      <c r="AW239" s="11" t="s">
        <v>36</v>
      </c>
      <c r="AX239" s="11" t="s">
        <v>79</v>
      </c>
      <c r="AY239" s="190" t="s">
        <v>148</v>
      </c>
    </row>
    <row r="240" spans="2:51" s="11" customFormat="1" ht="38.25" customHeight="1">
      <c r="B240" s="184"/>
      <c r="C240" s="185"/>
      <c r="D240" s="185"/>
      <c r="E240" s="186" t="s">
        <v>22</v>
      </c>
      <c r="F240" s="286" t="s">
        <v>377</v>
      </c>
      <c r="G240" s="287"/>
      <c r="H240" s="287"/>
      <c r="I240" s="287"/>
      <c r="J240" s="185"/>
      <c r="K240" s="186" t="s">
        <v>22</v>
      </c>
      <c r="L240" s="185"/>
      <c r="M240" s="185"/>
      <c r="N240" s="185"/>
      <c r="O240" s="185"/>
      <c r="P240" s="185"/>
      <c r="Q240" s="185"/>
      <c r="R240" s="187"/>
      <c r="T240" s="188"/>
      <c r="U240" s="185"/>
      <c r="V240" s="185"/>
      <c r="W240" s="185"/>
      <c r="X240" s="185"/>
      <c r="Y240" s="185"/>
      <c r="Z240" s="185"/>
      <c r="AA240" s="189"/>
      <c r="AT240" s="190" t="s">
        <v>156</v>
      </c>
      <c r="AU240" s="190" t="s">
        <v>109</v>
      </c>
      <c r="AV240" s="11" t="s">
        <v>87</v>
      </c>
      <c r="AW240" s="11" t="s">
        <v>36</v>
      </c>
      <c r="AX240" s="11" t="s">
        <v>79</v>
      </c>
      <c r="AY240" s="190" t="s">
        <v>148</v>
      </c>
    </row>
    <row r="241" spans="2:51" s="11" customFormat="1" ht="38.25" customHeight="1">
      <c r="B241" s="184"/>
      <c r="C241" s="185"/>
      <c r="D241" s="185"/>
      <c r="E241" s="186" t="s">
        <v>22</v>
      </c>
      <c r="F241" s="286" t="s">
        <v>378</v>
      </c>
      <c r="G241" s="287"/>
      <c r="H241" s="287"/>
      <c r="I241" s="287"/>
      <c r="J241" s="185"/>
      <c r="K241" s="186" t="s">
        <v>22</v>
      </c>
      <c r="L241" s="185"/>
      <c r="M241" s="185"/>
      <c r="N241" s="185"/>
      <c r="O241" s="185"/>
      <c r="P241" s="185"/>
      <c r="Q241" s="185"/>
      <c r="R241" s="187"/>
      <c r="T241" s="188"/>
      <c r="U241" s="185"/>
      <c r="V241" s="185"/>
      <c r="W241" s="185"/>
      <c r="X241" s="185"/>
      <c r="Y241" s="185"/>
      <c r="Z241" s="185"/>
      <c r="AA241" s="189"/>
      <c r="AT241" s="190" t="s">
        <v>156</v>
      </c>
      <c r="AU241" s="190" t="s">
        <v>109</v>
      </c>
      <c r="AV241" s="11" t="s">
        <v>87</v>
      </c>
      <c r="AW241" s="11" t="s">
        <v>36</v>
      </c>
      <c r="AX241" s="11" t="s">
        <v>79</v>
      </c>
      <c r="AY241" s="190" t="s">
        <v>148</v>
      </c>
    </row>
    <row r="242" spans="2:51" s="10" customFormat="1" ht="16.5" customHeight="1">
      <c r="B242" s="176"/>
      <c r="C242" s="177"/>
      <c r="D242" s="177"/>
      <c r="E242" s="178" t="s">
        <v>22</v>
      </c>
      <c r="F242" s="278" t="s">
        <v>340</v>
      </c>
      <c r="G242" s="279"/>
      <c r="H242" s="279"/>
      <c r="I242" s="279"/>
      <c r="J242" s="177"/>
      <c r="K242" s="179">
        <v>266</v>
      </c>
      <c r="L242" s="177"/>
      <c r="M242" s="177"/>
      <c r="N242" s="177"/>
      <c r="O242" s="177"/>
      <c r="P242" s="177"/>
      <c r="Q242" s="177"/>
      <c r="R242" s="180"/>
      <c r="T242" s="181"/>
      <c r="U242" s="177"/>
      <c r="V242" s="177"/>
      <c r="W242" s="177"/>
      <c r="X242" s="177"/>
      <c r="Y242" s="177"/>
      <c r="Z242" s="177"/>
      <c r="AA242" s="182"/>
      <c r="AT242" s="183" t="s">
        <v>156</v>
      </c>
      <c r="AU242" s="183" t="s">
        <v>109</v>
      </c>
      <c r="AV242" s="10" t="s">
        <v>109</v>
      </c>
      <c r="AW242" s="10" t="s">
        <v>36</v>
      </c>
      <c r="AX242" s="10" t="s">
        <v>87</v>
      </c>
      <c r="AY242" s="183" t="s">
        <v>148</v>
      </c>
    </row>
    <row r="243" spans="2:65" s="1" customFormat="1" ht="25.5" customHeight="1">
      <c r="B243" s="37"/>
      <c r="C243" s="169" t="s">
        <v>379</v>
      </c>
      <c r="D243" s="169" t="s">
        <v>149</v>
      </c>
      <c r="E243" s="170" t="s">
        <v>380</v>
      </c>
      <c r="F243" s="270" t="s">
        <v>381</v>
      </c>
      <c r="G243" s="270"/>
      <c r="H243" s="270"/>
      <c r="I243" s="270"/>
      <c r="J243" s="171" t="s">
        <v>382</v>
      </c>
      <c r="K243" s="172">
        <v>200</v>
      </c>
      <c r="L243" s="271">
        <v>0</v>
      </c>
      <c r="M243" s="272"/>
      <c r="N243" s="273">
        <f>ROUND(L243*K243,2)</f>
        <v>0</v>
      </c>
      <c r="O243" s="273"/>
      <c r="P243" s="273"/>
      <c r="Q243" s="273"/>
      <c r="R243" s="39"/>
      <c r="T243" s="173" t="s">
        <v>22</v>
      </c>
      <c r="U243" s="46" t="s">
        <v>44</v>
      </c>
      <c r="V243" s="38"/>
      <c r="W243" s="174">
        <f>V243*K243</f>
        <v>0</v>
      </c>
      <c r="X243" s="174">
        <v>0</v>
      </c>
      <c r="Y243" s="174">
        <f>X243*K243</f>
        <v>0</v>
      </c>
      <c r="Z243" s="174">
        <v>0.025</v>
      </c>
      <c r="AA243" s="175">
        <f>Z243*K243</f>
        <v>5</v>
      </c>
      <c r="AR243" s="21" t="s">
        <v>164</v>
      </c>
      <c r="AT243" s="21" t="s">
        <v>149</v>
      </c>
      <c r="AU243" s="21" t="s">
        <v>109</v>
      </c>
      <c r="AY243" s="21" t="s">
        <v>148</v>
      </c>
      <c r="BE243" s="112">
        <f>IF(U243="základní",N243,0)</f>
        <v>0</v>
      </c>
      <c r="BF243" s="112">
        <f>IF(U243="snížená",N243,0)</f>
        <v>0</v>
      </c>
      <c r="BG243" s="112">
        <f>IF(U243="zákl. přenesená",N243,0)</f>
        <v>0</v>
      </c>
      <c r="BH243" s="112">
        <f>IF(U243="sníž. přenesená",N243,0)</f>
        <v>0</v>
      </c>
      <c r="BI243" s="112">
        <f>IF(U243="nulová",N243,0)</f>
        <v>0</v>
      </c>
      <c r="BJ243" s="21" t="s">
        <v>87</v>
      </c>
      <c r="BK243" s="112">
        <f>ROUND(L243*K243,2)</f>
        <v>0</v>
      </c>
      <c r="BL243" s="21" t="s">
        <v>164</v>
      </c>
      <c r="BM243" s="21" t="s">
        <v>383</v>
      </c>
    </row>
    <row r="244" spans="2:51" s="11" customFormat="1" ht="16.5" customHeight="1">
      <c r="B244" s="184"/>
      <c r="C244" s="185"/>
      <c r="D244" s="185"/>
      <c r="E244" s="186" t="s">
        <v>22</v>
      </c>
      <c r="F244" s="276" t="s">
        <v>384</v>
      </c>
      <c r="G244" s="277"/>
      <c r="H244" s="277"/>
      <c r="I244" s="277"/>
      <c r="J244" s="185"/>
      <c r="K244" s="186" t="s">
        <v>22</v>
      </c>
      <c r="L244" s="185"/>
      <c r="M244" s="185"/>
      <c r="N244" s="185"/>
      <c r="O244" s="185"/>
      <c r="P244" s="185"/>
      <c r="Q244" s="185"/>
      <c r="R244" s="187"/>
      <c r="T244" s="188"/>
      <c r="U244" s="185"/>
      <c r="V244" s="185"/>
      <c r="W244" s="185"/>
      <c r="X244" s="185"/>
      <c r="Y244" s="185"/>
      <c r="Z244" s="185"/>
      <c r="AA244" s="189"/>
      <c r="AT244" s="190" t="s">
        <v>156</v>
      </c>
      <c r="AU244" s="190" t="s">
        <v>109</v>
      </c>
      <c r="AV244" s="11" t="s">
        <v>87</v>
      </c>
      <c r="AW244" s="11" t="s">
        <v>36</v>
      </c>
      <c r="AX244" s="11" t="s">
        <v>79</v>
      </c>
      <c r="AY244" s="190" t="s">
        <v>148</v>
      </c>
    </row>
    <row r="245" spans="2:51" s="10" customFormat="1" ht="16.5" customHeight="1">
      <c r="B245" s="176"/>
      <c r="C245" s="177"/>
      <c r="D245" s="177"/>
      <c r="E245" s="178" t="s">
        <v>22</v>
      </c>
      <c r="F245" s="278" t="s">
        <v>385</v>
      </c>
      <c r="G245" s="279"/>
      <c r="H245" s="279"/>
      <c r="I245" s="279"/>
      <c r="J245" s="177"/>
      <c r="K245" s="179">
        <v>200</v>
      </c>
      <c r="L245" s="177"/>
      <c r="M245" s="177"/>
      <c r="N245" s="177"/>
      <c r="O245" s="177"/>
      <c r="P245" s="177"/>
      <c r="Q245" s="177"/>
      <c r="R245" s="180"/>
      <c r="T245" s="181"/>
      <c r="U245" s="177"/>
      <c r="V245" s="177"/>
      <c r="W245" s="177"/>
      <c r="X245" s="177"/>
      <c r="Y245" s="177"/>
      <c r="Z245" s="177"/>
      <c r="AA245" s="182"/>
      <c r="AT245" s="183" t="s">
        <v>156</v>
      </c>
      <c r="AU245" s="183" t="s">
        <v>109</v>
      </c>
      <c r="AV245" s="10" t="s">
        <v>109</v>
      </c>
      <c r="AW245" s="10" t="s">
        <v>36</v>
      </c>
      <c r="AX245" s="10" t="s">
        <v>87</v>
      </c>
      <c r="AY245" s="183" t="s">
        <v>148</v>
      </c>
    </row>
    <row r="246" spans="2:63" s="9" customFormat="1" ht="29.85" customHeight="1">
      <c r="B246" s="158"/>
      <c r="C246" s="159"/>
      <c r="D246" s="168" t="s">
        <v>195</v>
      </c>
      <c r="E246" s="168"/>
      <c r="F246" s="168"/>
      <c r="G246" s="168"/>
      <c r="H246" s="168"/>
      <c r="I246" s="168"/>
      <c r="J246" s="168"/>
      <c r="K246" s="168"/>
      <c r="L246" s="168"/>
      <c r="M246" s="168"/>
      <c r="N246" s="283">
        <f>BK246</f>
        <v>0</v>
      </c>
      <c r="O246" s="284"/>
      <c r="P246" s="284"/>
      <c r="Q246" s="284"/>
      <c r="R246" s="161"/>
      <c r="T246" s="162"/>
      <c r="U246" s="159"/>
      <c r="V246" s="159"/>
      <c r="W246" s="163">
        <f>SUM(W247:W262)</f>
        <v>0</v>
      </c>
      <c r="X246" s="159"/>
      <c r="Y246" s="163">
        <f>SUM(Y247:Y262)</f>
        <v>11.55962</v>
      </c>
      <c r="Z246" s="159"/>
      <c r="AA246" s="164">
        <f>SUM(AA247:AA262)</f>
        <v>0</v>
      </c>
      <c r="AR246" s="165" t="s">
        <v>87</v>
      </c>
      <c r="AT246" s="166" t="s">
        <v>78</v>
      </c>
      <c r="AU246" s="166" t="s">
        <v>87</v>
      </c>
      <c r="AY246" s="165" t="s">
        <v>148</v>
      </c>
      <c r="BK246" s="167">
        <f>SUM(BK247:BK262)</f>
        <v>0</v>
      </c>
    </row>
    <row r="247" spans="2:65" s="1" customFormat="1" ht="38.25" customHeight="1">
      <c r="B247" s="37"/>
      <c r="C247" s="169" t="s">
        <v>386</v>
      </c>
      <c r="D247" s="169" t="s">
        <v>149</v>
      </c>
      <c r="E247" s="170" t="s">
        <v>387</v>
      </c>
      <c r="F247" s="270" t="s">
        <v>388</v>
      </c>
      <c r="G247" s="270"/>
      <c r="H247" s="270"/>
      <c r="I247" s="270"/>
      <c r="J247" s="171" t="s">
        <v>283</v>
      </c>
      <c r="K247" s="172">
        <v>50</v>
      </c>
      <c r="L247" s="271">
        <v>0</v>
      </c>
      <c r="M247" s="272"/>
      <c r="N247" s="273">
        <f>ROUND(L247*K247,2)</f>
        <v>0</v>
      </c>
      <c r="O247" s="273"/>
      <c r="P247" s="273"/>
      <c r="Q247" s="273"/>
      <c r="R247" s="39"/>
      <c r="T247" s="173" t="s">
        <v>22</v>
      </c>
      <c r="U247" s="46" t="s">
        <v>44</v>
      </c>
      <c r="V247" s="38"/>
      <c r="W247" s="174">
        <f>V247*K247</f>
        <v>0</v>
      </c>
      <c r="X247" s="174">
        <v>0.16849</v>
      </c>
      <c r="Y247" s="174">
        <f>X247*K247</f>
        <v>8.4245</v>
      </c>
      <c r="Z247" s="174">
        <v>0</v>
      </c>
      <c r="AA247" s="175">
        <f>Z247*K247</f>
        <v>0</v>
      </c>
      <c r="AR247" s="21" t="s">
        <v>164</v>
      </c>
      <c r="AT247" s="21" t="s">
        <v>149</v>
      </c>
      <c r="AU247" s="21" t="s">
        <v>109</v>
      </c>
      <c r="AY247" s="21" t="s">
        <v>148</v>
      </c>
      <c r="BE247" s="112">
        <f>IF(U247="základní",N247,0)</f>
        <v>0</v>
      </c>
      <c r="BF247" s="112">
        <f>IF(U247="snížená",N247,0)</f>
        <v>0</v>
      </c>
      <c r="BG247" s="112">
        <f>IF(U247="zákl. přenesená",N247,0)</f>
        <v>0</v>
      </c>
      <c r="BH247" s="112">
        <f>IF(U247="sníž. přenesená",N247,0)</f>
        <v>0</v>
      </c>
      <c r="BI247" s="112">
        <f>IF(U247="nulová",N247,0)</f>
        <v>0</v>
      </c>
      <c r="BJ247" s="21" t="s">
        <v>87</v>
      </c>
      <c r="BK247" s="112">
        <f>ROUND(L247*K247,2)</f>
        <v>0</v>
      </c>
      <c r="BL247" s="21" t="s">
        <v>164</v>
      </c>
      <c r="BM247" s="21" t="s">
        <v>389</v>
      </c>
    </row>
    <row r="248" spans="2:51" s="11" customFormat="1" ht="16.5" customHeight="1">
      <c r="B248" s="184"/>
      <c r="C248" s="185"/>
      <c r="D248" s="185"/>
      <c r="E248" s="186" t="s">
        <v>22</v>
      </c>
      <c r="F248" s="276" t="s">
        <v>390</v>
      </c>
      <c r="G248" s="277"/>
      <c r="H248" s="277"/>
      <c r="I248" s="277"/>
      <c r="J248" s="185"/>
      <c r="K248" s="186" t="s">
        <v>22</v>
      </c>
      <c r="L248" s="185"/>
      <c r="M248" s="185"/>
      <c r="N248" s="185"/>
      <c r="O248" s="185"/>
      <c r="P248" s="185"/>
      <c r="Q248" s="185"/>
      <c r="R248" s="187"/>
      <c r="T248" s="188"/>
      <c r="U248" s="185"/>
      <c r="V248" s="185"/>
      <c r="W248" s="185"/>
      <c r="X248" s="185"/>
      <c r="Y248" s="185"/>
      <c r="Z248" s="185"/>
      <c r="AA248" s="189"/>
      <c r="AT248" s="190" t="s">
        <v>156</v>
      </c>
      <c r="AU248" s="190" t="s">
        <v>109</v>
      </c>
      <c r="AV248" s="11" t="s">
        <v>87</v>
      </c>
      <c r="AW248" s="11" t="s">
        <v>36</v>
      </c>
      <c r="AX248" s="11" t="s">
        <v>79</v>
      </c>
      <c r="AY248" s="190" t="s">
        <v>148</v>
      </c>
    </row>
    <row r="249" spans="2:51" s="10" customFormat="1" ht="16.5" customHeight="1">
      <c r="B249" s="176"/>
      <c r="C249" s="177"/>
      <c r="D249" s="177"/>
      <c r="E249" s="178" t="s">
        <v>22</v>
      </c>
      <c r="F249" s="278" t="s">
        <v>391</v>
      </c>
      <c r="G249" s="279"/>
      <c r="H249" s="279"/>
      <c r="I249" s="279"/>
      <c r="J249" s="177"/>
      <c r="K249" s="179">
        <v>50</v>
      </c>
      <c r="L249" s="177"/>
      <c r="M249" s="177"/>
      <c r="N249" s="177"/>
      <c r="O249" s="177"/>
      <c r="P249" s="177"/>
      <c r="Q249" s="177"/>
      <c r="R249" s="180"/>
      <c r="T249" s="181"/>
      <c r="U249" s="177"/>
      <c r="V249" s="177"/>
      <c r="W249" s="177"/>
      <c r="X249" s="177"/>
      <c r="Y249" s="177"/>
      <c r="Z249" s="177"/>
      <c r="AA249" s="182"/>
      <c r="AT249" s="183" t="s">
        <v>156</v>
      </c>
      <c r="AU249" s="183" t="s">
        <v>109</v>
      </c>
      <c r="AV249" s="10" t="s">
        <v>109</v>
      </c>
      <c r="AW249" s="10" t="s">
        <v>36</v>
      </c>
      <c r="AX249" s="10" t="s">
        <v>87</v>
      </c>
      <c r="AY249" s="183" t="s">
        <v>148</v>
      </c>
    </row>
    <row r="250" spans="2:65" s="1" customFormat="1" ht="25.5" customHeight="1">
      <c r="B250" s="37"/>
      <c r="C250" s="199" t="s">
        <v>392</v>
      </c>
      <c r="D250" s="199" t="s">
        <v>275</v>
      </c>
      <c r="E250" s="200" t="s">
        <v>393</v>
      </c>
      <c r="F250" s="290" t="s">
        <v>394</v>
      </c>
      <c r="G250" s="290"/>
      <c r="H250" s="290"/>
      <c r="I250" s="290"/>
      <c r="J250" s="201" t="s">
        <v>283</v>
      </c>
      <c r="K250" s="202">
        <v>50.5</v>
      </c>
      <c r="L250" s="291">
        <v>0</v>
      </c>
      <c r="M250" s="292"/>
      <c r="N250" s="293">
        <f>ROUND(L250*K250,2)</f>
        <v>0</v>
      </c>
      <c r="O250" s="273"/>
      <c r="P250" s="273"/>
      <c r="Q250" s="273"/>
      <c r="R250" s="39"/>
      <c r="T250" s="173" t="s">
        <v>22</v>
      </c>
      <c r="U250" s="46" t="s">
        <v>44</v>
      </c>
      <c r="V250" s="38"/>
      <c r="W250" s="174">
        <f>V250*K250</f>
        <v>0</v>
      </c>
      <c r="X250" s="174">
        <v>0.058</v>
      </c>
      <c r="Y250" s="174">
        <f>X250*K250</f>
        <v>2.9290000000000003</v>
      </c>
      <c r="Z250" s="174">
        <v>0</v>
      </c>
      <c r="AA250" s="175">
        <f>Z250*K250</f>
        <v>0</v>
      </c>
      <c r="AR250" s="21" t="s">
        <v>181</v>
      </c>
      <c r="AT250" s="21" t="s">
        <v>275</v>
      </c>
      <c r="AU250" s="21" t="s">
        <v>109</v>
      </c>
      <c r="AY250" s="21" t="s">
        <v>148</v>
      </c>
      <c r="BE250" s="112">
        <f>IF(U250="základní",N250,0)</f>
        <v>0</v>
      </c>
      <c r="BF250" s="112">
        <f>IF(U250="snížená",N250,0)</f>
        <v>0</v>
      </c>
      <c r="BG250" s="112">
        <f>IF(U250="zákl. přenesená",N250,0)</f>
        <v>0</v>
      </c>
      <c r="BH250" s="112">
        <f>IF(U250="sníž. přenesená",N250,0)</f>
        <v>0</v>
      </c>
      <c r="BI250" s="112">
        <f>IF(U250="nulová",N250,0)</f>
        <v>0</v>
      </c>
      <c r="BJ250" s="21" t="s">
        <v>87</v>
      </c>
      <c r="BK250" s="112">
        <f>ROUND(L250*K250,2)</f>
        <v>0</v>
      </c>
      <c r="BL250" s="21" t="s">
        <v>164</v>
      </c>
      <c r="BM250" s="21" t="s">
        <v>395</v>
      </c>
    </row>
    <row r="251" spans="2:51" s="10" customFormat="1" ht="16.5" customHeight="1">
      <c r="B251" s="176"/>
      <c r="C251" s="177"/>
      <c r="D251" s="177"/>
      <c r="E251" s="178" t="s">
        <v>22</v>
      </c>
      <c r="F251" s="274" t="s">
        <v>396</v>
      </c>
      <c r="G251" s="275"/>
      <c r="H251" s="275"/>
      <c r="I251" s="275"/>
      <c r="J251" s="177"/>
      <c r="K251" s="179">
        <v>50.5</v>
      </c>
      <c r="L251" s="177"/>
      <c r="M251" s="177"/>
      <c r="N251" s="177"/>
      <c r="O251" s="177"/>
      <c r="P251" s="177"/>
      <c r="Q251" s="177"/>
      <c r="R251" s="180"/>
      <c r="T251" s="181"/>
      <c r="U251" s="177"/>
      <c r="V251" s="177"/>
      <c r="W251" s="177"/>
      <c r="X251" s="177"/>
      <c r="Y251" s="177"/>
      <c r="Z251" s="177"/>
      <c r="AA251" s="182"/>
      <c r="AT251" s="183" t="s">
        <v>156</v>
      </c>
      <c r="AU251" s="183" t="s">
        <v>109</v>
      </c>
      <c r="AV251" s="10" t="s">
        <v>109</v>
      </c>
      <c r="AW251" s="10" t="s">
        <v>36</v>
      </c>
      <c r="AX251" s="10" t="s">
        <v>87</v>
      </c>
      <c r="AY251" s="183" t="s">
        <v>148</v>
      </c>
    </row>
    <row r="252" spans="2:65" s="1" customFormat="1" ht="25.5" customHeight="1">
      <c r="B252" s="37"/>
      <c r="C252" s="169" t="s">
        <v>397</v>
      </c>
      <c r="D252" s="169" t="s">
        <v>149</v>
      </c>
      <c r="E252" s="170" t="s">
        <v>398</v>
      </c>
      <c r="F252" s="270" t="s">
        <v>399</v>
      </c>
      <c r="G252" s="270"/>
      <c r="H252" s="270"/>
      <c r="I252" s="270"/>
      <c r="J252" s="171" t="s">
        <v>267</v>
      </c>
      <c r="K252" s="172">
        <v>2</v>
      </c>
      <c r="L252" s="271">
        <v>0</v>
      </c>
      <c r="M252" s="272"/>
      <c r="N252" s="273">
        <f>ROUND(L252*K252,2)</f>
        <v>0</v>
      </c>
      <c r="O252" s="273"/>
      <c r="P252" s="273"/>
      <c r="Q252" s="273"/>
      <c r="R252" s="39"/>
      <c r="T252" s="173" t="s">
        <v>22</v>
      </c>
      <c r="U252" s="46" t="s">
        <v>44</v>
      </c>
      <c r="V252" s="38"/>
      <c r="W252" s="174">
        <f>V252*K252</f>
        <v>0</v>
      </c>
      <c r="X252" s="174">
        <v>0</v>
      </c>
      <c r="Y252" s="174">
        <f>X252*K252</f>
        <v>0</v>
      </c>
      <c r="Z252" s="174">
        <v>0</v>
      </c>
      <c r="AA252" s="175">
        <f>Z252*K252</f>
        <v>0</v>
      </c>
      <c r="AR252" s="21" t="s">
        <v>164</v>
      </c>
      <c r="AT252" s="21" t="s">
        <v>149</v>
      </c>
      <c r="AU252" s="21" t="s">
        <v>109</v>
      </c>
      <c r="AY252" s="21" t="s">
        <v>148</v>
      </c>
      <c r="BE252" s="112">
        <f>IF(U252="základní",N252,0)</f>
        <v>0</v>
      </c>
      <c r="BF252" s="112">
        <f>IF(U252="snížená",N252,0)</f>
        <v>0</v>
      </c>
      <c r="BG252" s="112">
        <f>IF(U252="zákl. přenesená",N252,0)</f>
        <v>0</v>
      </c>
      <c r="BH252" s="112">
        <f>IF(U252="sníž. přenesená",N252,0)</f>
        <v>0</v>
      </c>
      <c r="BI252" s="112">
        <f>IF(U252="nulová",N252,0)</f>
        <v>0</v>
      </c>
      <c r="BJ252" s="21" t="s">
        <v>87</v>
      </c>
      <c r="BK252" s="112">
        <f>ROUND(L252*K252,2)</f>
        <v>0</v>
      </c>
      <c r="BL252" s="21" t="s">
        <v>164</v>
      </c>
      <c r="BM252" s="21" t="s">
        <v>400</v>
      </c>
    </row>
    <row r="253" spans="2:51" s="10" customFormat="1" ht="16.5" customHeight="1">
      <c r="B253" s="176"/>
      <c r="C253" s="177"/>
      <c r="D253" s="177"/>
      <c r="E253" s="178" t="s">
        <v>22</v>
      </c>
      <c r="F253" s="274" t="s">
        <v>109</v>
      </c>
      <c r="G253" s="275"/>
      <c r="H253" s="275"/>
      <c r="I253" s="275"/>
      <c r="J253" s="177"/>
      <c r="K253" s="179">
        <v>2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156</v>
      </c>
      <c r="AU253" s="183" t="s">
        <v>109</v>
      </c>
      <c r="AV253" s="10" t="s">
        <v>109</v>
      </c>
      <c r="AW253" s="10" t="s">
        <v>36</v>
      </c>
      <c r="AX253" s="10" t="s">
        <v>87</v>
      </c>
      <c r="AY253" s="183" t="s">
        <v>148</v>
      </c>
    </row>
    <row r="254" spans="2:65" s="1" customFormat="1" ht="38.25" customHeight="1">
      <c r="B254" s="37"/>
      <c r="C254" s="169" t="s">
        <v>401</v>
      </c>
      <c r="D254" s="169" t="s">
        <v>149</v>
      </c>
      <c r="E254" s="170" t="s">
        <v>402</v>
      </c>
      <c r="F254" s="270" t="s">
        <v>403</v>
      </c>
      <c r="G254" s="270"/>
      <c r="H254" s="270"/>
      <c r="I254" s="270"/>
      <c r="J254" s="171" t="s">
        <v>267</v>
      </c>
      <c r="K254" s="172">
        <v>2</v>
      </c>
      <c r="L254" s="271">
        <v>0</v>
      </c>
      <c r="M254" s="272"/>
      <c r="N254" s="273">
        <f>ROUND(L254*K254,2)</f>
        <v>0</v>
      </c>
      <c r="O254" s="273"/>
      <c r="P254" s="273"/>
      <c r="Q254" s="273"/>
      <c r="R254" s="39"/>
      <c r="T254" s="173" t="s">
        <v>22</v>
      </c>
      <c r="U254" s="46" t="s">
        <v>44</v>
      </c>
      <c r="V254" s="38"/>
      <c r="W254" s="174">
        <f>V254*K254</f>
        <v>0</v>
      </c>
      <c r="X254" s="174">
        <v>0</v>
      </c>
      <c r="Y254" s="174">
        <f>X254*K254</f>
        <v>0</v>
      </c>
      <c r="Z254" s="174">
        <v>0</v>
      </c>
      <c r="AA254" s="175">
        <f>Z254*K254</f>
        <v>0</v>
      </c>
      <c r="AR254" s="21" t="s">
        <v>164</v>
      </c>
      <c r="AT254" s="21" t="s">
        <v>149</v>
      </c>
      <c r="AU254" s="21" t="s">
        <v>109</v>
      </c>
      <c r="AY254" s="21" t="s">
        <v>148</v>
      </c>
      <c r="BE254" s="112">
        <f>IF(U254="základní",N254,0)</f>
        <v>0</v>
      </c>
      <c r="BF254" s="112">
        <f>IF(U254="snížená",N254,0)</f>
        <v>0</v>
      </c>
      <c r="BG254" s="112">
        <f>IF(U254="zákl. přenesená",N254,0)</f>
        <v>0</v>
      </c>
      <c r="BH254" s="112">
        <f>IF(U254="sníž. přenesená",N254,0)</f>
        <v>0</v>
      </c>
      <c r="BI254" s="112">
        <f>IF(U254="nulová",N254,0)</f>
        <v>0</v>
      </c>
      <c r="BJ254" s="21" t="s">
        <v>87</v>
      </c>
      <c r="BK254" s="112">
        <f>ROUND(L254*K254,2)</f>
        <v>0</v>
      </c>
      <c r="BL254" s="21" t="s">
        <v>164</v>
      </c>
      <c r="BM254" s="21" t="s">
        <v>404</v>
      </c>
    </row>
    <row r="255" spans="2:51" s="10" customFormat="1" ht="16.5" customHeight="1">
      <c r="B255" s="176"/>
      <c r="C255" s="177"/>
      <c r="D255" s="177"/>
      <c r="E255" s="178" t="s">
        <v>22</v>
      </c>
      <c r="F255" s="274" t="s">
        <v>109</v>
      </c>
      <c r="G255" s="275"/>
      <c r="H255" s="275"/>
      <c r="I255" s="275"/>
      <c r="J255" s="177"/>
      <c r="K255" s="179">
        <v>2</v>
      </c>
      <c r="L255" s="177"/>
      <c r="M255" s="177"/>
      <c r="N255" s="177"/>
      <c r="O255" s="177"/>
      <c r="P255" s="177"/>
      <c r="Q255" s="177"/>
      <c r="R255" s="180"/>
      <c r="T255" s="181"/>
      <c r="U255" s="177"/>
      <c r="V255" s="177"/>
      <c r="W255" s="177"/>
      <c r="X255" s="177"/>
      <c r="Y255" s="177"/>
      <c r="Z255" s="177"/>
      <c r="AA255" s="182"/>
      <c r="AT255" s="183" t="s">
        <v>156</v>
      </c>
      <c r="AU255" s="183" t="s">
        <v>109</v>
      </c>
      <c r="AV255" s="10" t="s">
        <v>109</v>
      </c>
      <c r="AW255" s="10" t="s">
        <v>36</v>
      </c>
      <c r="AX255" s="10" t="s">
        <v>87</v>
      </c>
      <c r="AY255" s="183" t="s">
        <v>148</v>
      </c>
    </row>
    <row r="256" spans="2:65" s="1" customFormat="1" ht="25.5" customHeight="1">
      <c r="B256" s="37"/>
      <c r="C256" s="169" t="s">
        <v>405</v>
      </c>
      <c r="D256" s="169" t="s">
        <v>149</v>
      </c>
      <c r="E256" s="170" t="s">
        <v>406</v>
      </c>
      <c r="F256" s="270" t="s">
        <v>407</v>
      </c>
      <c r="G256" s="270"/>
      <c r="H256" s="270"/>
      <c r="I256" s="270"/>
      <c r="J256" s="171" t="s">
        <v>315</v>
      </c>
      <c r="K256" s="172">
        <v>1</v>
      </c>
      <c r="L256" s="271">
        <v>0</v>
      </c>
      <c r="M256" s="272"/>
      <c r="N256" s="273">
        <f>ROUND(L256*K256,2)</f>
        <v>0</v>
      </c>
      <c r="O256" s="273"/>
      <c r="P256" s="273"/>
      <c r="Q256" s="273"/>
      <c r="R256" s="39"/>
      <c r="T256" s="173" t="s">
        <v>22</v>
      </c>
      <c r="U256" s="46" t="s">
        <v>44</v>
      </c>
      <c r="V256" s="38"/>
      <c r="W256" s="174">
        <f>V256*K256</f>
        <v>0</v>
      </c>
      <c r="X256" s="174">
        <v>0.20612</v>
      </c>
      <c r="Y256" s="174">
        <f>X256*K256</f>
        <v>0.20612</v>
      </c>
      <c r="Z256" s="174">
        <v>0</v>
      </c>
      <c r="AA256" s="175">
        <f>Z256*K256</f>
        <v>0</v>
      </c>
      <c r="AR256" s="21" t="s">
        <v>164</v>
      </c>
      <c r="AT256" s="21" t="s">
        <v>149</v>
      </c>
      <c r="AU256" s="21" t="s">
        <v>109</v>
      </c>
      <c r="AY256" s="21" t="s">
        <v>148</v>
      </c>
      <c r="BE256" s="112">
        <f>IF(U256="základní",N256,0)</f>
        <v>0</v>
      </c>
      <c r="BF256" s="112">
        <f>IF(U256="snížená",N256,0)</f>
        <v>0</v>
      </c>
      <c r="BG256" s="112">
        <f>IF(U256="zákl. přenesená",N256,0)</f>
        <v>0</v>
      </c>
      <c r="BH256" s="112">
        <f>IF(U256="sníž. přenesená",N256,0)</f>
        <v>0</v>
      </c>
      <c r="BI256" s="112">
        <f>IF(U256="nulová",N256,0)</f>
        <v>0</v>
      </c>
      <c r="BJ256" s="21" t="s">
        <v>87</v>
      </c>
      <c r="BK256" s="112">
        <f>ROUND(L256*K256,2)</f>
        <v>0</v>
      </c>
      <c r="BL256" s="21" t="s">
        <v>164</v>
      </c>
      <c r="BM256" s="21" t="s">
        <v>408</v>
      </c>
    </row>
    <row r="257" spans="2:51" s="10" customFormat="1" ht="16.5" customHeight="1">
      <c r="B257" s="176"/>
      <c r="C257" s="177"/>
      <c r="D257" s="177"/>
      <c r="E257" s="178" t="s">
        <v>22</v>
      </c>
      <c r="F257" s="274" t="s">
        <v>87</v>
      </c>
      <c r="G257" s="275"/>
      <c r="H257" s="275"/>
      <c r="I257" s="275"/>
      <c r="J257" s="177"/>
      <c r="K257" s="179">
        <v>1</v>
      </c>
      <c r="L257" s="177"/>
      <c r="M257" s="177"/>
      <c r="N257" s="177"/>
      <c r="O257" s="177"/>
      <c r="P257" s="177"/>
      <c r="Q257" s="177"/>
      <c r="R257" s="180"/>
      <c r="T257" s="181"/>
      <c r="U257" s="177"/>
      <c r="V257" s="177"/>
      <c r="W257" s="177"/>
      <c r="X257" s="177"/>
      <c r="Y257" s="177"/>
      <c r="Z257" s="177"/>
      <c r="AA257" s="182"/>
      <c r="AT257" s="183" t="s">
        <v>156</v>
      </c>
      <c r="AU257" s="183" t="s">
        <v>109</v>
      </c>
      <c r="AV257" s="10" t="s">
        <v>109</v>
      </c>
      <c r="AW257" s="10" t="s">
        <v>36</v>
      </c>
      <c r="AX257" s="10" t="s">
        <v>87</v>
      </c>
      <c r="AY257" s="183" t="s">
        <v>148</v>
      </c>
    </row>
    <row r="258" spans="2:65" s="1" customFormat="1" ht="25.5" customHeight="1">
      <c r="B258" s="37"/>
      <c r="C258" s="169" t="s">
        <v>409</v>
      </c>
      <c r="D258" s="169" t="s">
        <v>149</v>
      </c>
      <c r="E258" s="170" t="s">
        <v>410</v>
      </c>
      <c r="F258" s="270" t="s">
        <v>411</v>
      </c>
      <c r="G258" s="270"/>
      <c r="H258" s="270"/>
      <c r="I258" s="270"/>
      <c r="J258" s="171" t="s">
        <v>267</v>
      </c>
      <c r="K258" s="172">
        <v>2</v>
      </c>
      <c r="L258" s="271">
        <v>0</v>
      </c>
      <c r="M258" s="272"/>
      <c r="N258" s="273">
        <f>ROUND(L258*K258,2)</f>
        <v>0</v>
      </c>
      <c r="O258" s="273"/>
      <c r="P258" s="273"/>
      <c r="Q258" s="273"/>
      <c r="R258" s="39"/>
      <c r="T258" s="173" t="s">
        <v>22</v>
      </c>
      <c r="U258" s="46" t="s">
        <v>44</v>
      </c>
      <c r="V258" s="38"/>
      <c r="W258" s="174">
        <f>V258*K258</f>
        <v>0</v>
      </c>
      <c r="X258" s="174">
        <v>0</v>
      </c>
      <c r="Y258" s="174">
        <f>X258*K258</f>
        <v>0</v>
      </c>
      <c r="Z258" s="174">
        <v>0</v>
      </c>
      <c r="AA258" s="175">
        <f>Z258*K258</f>
        <v>0</v>
      </c>
      <c r="AR258" s="21" t="s">
        <v>164</v>
      </c>
      <c r="AT258" s="21" t="s">
        <v>149</v>
      </c>
      <c r="AU258" s="21" t="s">
        <v>109</v>
      </c>
      <c r="AY258" s="21" t="s">
        <v>148</v>
      </c>
      <c r="BE258" s="112">
        <f>IF(U258="základní",N258,0)</f>
        <v>0</v>
      </c>
      <c r="BF258" s="112">
        <f>IF(U258="snížená",N258,0)</f>
        <v>0</v>
      </c>
      <c r="BG258" s="112">
        <f>IF(U258="zákl. přenesená",N258,0)</f>
        <v>0</v>
      </c>
      <c r="BH258" s="112">
        <f>IF(U258="sníž. přenesená",N258,0)</f>
        <v>0</v>
      </c>
      <c r="BI258" s="112">
        <f>IF(U258="nulová",N258,0)</f>
        <v>0</v>
      </c>
      <c r="BJ258" s="21" t="s">
        <v>87</v>
      </c>
      <c r="BK258" s="112">
        <f>ROUND(L258*K258,2)</f>
        <v>0</v>
      </c>
      <c r="BL258" s="21" t="s">
        <v>164</v>
      </c>
      <c r="BM258" s="21" t="s">
        <v>412</v>
      </c>
    </row>
    <row r="259" spans="2:51" s="10" customFormat="1" ht="16.5" customHeight="1">
      <c r="B259" s="176"/>
      <c r="C259" s="177"/>
      <c r="D259" s="177"/>
      <c r="E259" s="178" t="s">
        <v>22</v>
      </c>
      <c r="F259" s="274" t="s">
        <v>109</v>
      </c>
      <c r="G259" s="275"/>
      <c r="H259" s="275"/>
      <c r="I259" s="275"/>
      <c r="J259" s="177"/>
      <c r="K259" s="179">
        <v>2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156</v>
      </c>
      <c r="AU259" s="183" t="s">
        <v>109</v>
      </c>
      <c r="AV259" s="10" t="s">
        <v>109</v>
      </c>
      <c r="AW259" s="10" t="s">
        <v>36</v>
      </c>
      <c r="AX259" s="10" t="s">
        <v>87</v>
      </c>
      <c r="AY259" s="183" t="s">
        <v>148</v>
      </c>
    </row>
    <row r="260" spans="2:65" s="1" customFormat="1" ht="16.5" customHeight="1">
      <c r="B260" s="37"/>
      <c r="C260" s="169" t="s">
        <v>413</v>
      </c>
      <c r="D260" s="169" t="s">
        <v>149</v>
      </c>
      <c r="E260" s="170" t="s">
        <v>414</v>
      </c>
      <c r="F260" s="270" t="s">
        <v>415</v>
      </c>
      <c r="G260" s="270"/>
      <c r="H260" s="270"/>
      <c r="I260" s="270"/>
      <c r="J260" s="171" t="s">
        <v>267</v>
      </c>
      <c r="K260" s="172">
        <v>3</v>
      </c>
      <c r="L260" s="271">
        <v>0</v>
      </c>
      <c r="M260" s="272"/>
      <c r="N260" s="273">
        <f>ROUND(L260*K260,2)</f>
        <v>0</v>
      </c>
      <c r="O260" s="273"/>
      <c r="P260" s="273"/>
      <c r="Q260" s="273"/>
      <c r="R260" s="39"/>
      <c r="T260" s="173" t="s">
        <v>22</v>
      </c>
      <c r="U260" s="46" t="s">
        <v>44</v>
      </c>
      <c r="V260" s="38"/>
      <c r="W260" s="174">
        <f>V260*K260</f>
        <v>0</v>
      </c>
      <c r="X260" s="174">
        <v>0</v>
      </c>
      <c r="Y260" s="174">
        <f>X260*K260</f>
        <v>0</v>
      </c>
      <c r="Z260" s="174">
        <v>0</v>
      </c>
      <c r="AA260" s="175">
        <f>Z260*K260</f>
        <v>0</v>
      </c>
      <c r="AR260" s="21" t="s">
        <v>164</v>
      </c>
      <c r="AT260" s="21" t="s">
        <v>149</v>
      </c>
      <c r="AU260" s="21" t="s">
        <v>109</v>
      </c>
      <c r="AY260" s="21" t="s">
        <v>148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1" t="s">
        <v>87</v>
      </c>
      <c r="BK260" s="112">
        <f>ROUND(L260*K260,2)</f>
        <v>0</v>
      </c>
      <c r="BL260" s="21" t="s">
        <v>164</v>
      </c>
      <c r="BM260" s="21" t="s">
        <v>416</v>
      </c>
    </row>
    <row r="261" spans="2:51" s="11" customFormat="1" ht="16.5" customHeight="1">
      <c r="B261" s="184"/>
      <c r="C261" s="185"/>
      <c r="D261" s="185"/>
      <c r="E261" s="186" t="s">
        <v>22</v>
      </c>
      <c r="F261" s="276" t="s">
        <v>417</v>
      </c>
      <c r="G261" s="277"/>
      <c r="H261" s="277"/>
      <c r="I261" s="277"/>
      <c r="J261" s="185"/>
      <c r="K261" s="186" t="s">
        <v>22</v>
      </c>
      <c r="L261" s="185"/>
      <c r="M261" s="185"/>
      <c r="N261" s="185"/>
      <c r="O261" s="185"/>
      <c r="P261" s="185"/>
      <c r="Q261" s="185"/>
      <c r="R261" s="187"/>
      <c r="T261" s="188"/>
      <c r="U261" s="185"/>
      <c r="V261" s="185"/>
      <c r="W261" s="185"/>
      <c r="X261" s="185"/>
      <c r="Y261" s="185"/>
      <c r="Z261" s="185"/>
      <c r="AA261" s="189"/>
      <c r="AT261" s="190" t="s">
        <v>156</v>
      </c>
      <c r="AU261" s="190" t="s">
        <v>109</v>
      </c>
      <c r="AV261" s="11" t="s">
        <v>87</v>
      </c>
      <c r="AW261" s="11" t="s">
        <v>36</v>
      </c>
      <c r="AX261" s="11" t="s">
        <v>79</v>
      </c>
      <c r="AY261" s="190" t="s">
        <v>148</v>
      </c>
    </row>
    <row r="262" spans="2:51" s="10" customFormat="1" ht="16.5" customHeight="1">
      <c r="B262" s="176"/>
      <c r="C262" s="177"/>
      <c r="D262" s="177"/>
      <c r="E262" s="178" t="s">
        <v>22</v>
      </c>
      <c r="F262" s="278" t="s">
        <v>160</v>
      </c>
      <c r="G262" s="279"/>
      <c r="H262" s="279"/>
      <c r="I262" s="279"/>
      <c r="J262" s="177"/>
      <c r="K262" s="179">
        <v>3</v>
      </c>
      <c r="L262" s="177"/>
      <c r="M262" s="177"/>
      <c r="N262" s="177"/>
      <c r="O262" s="177"/>
      <c r="P262" s="177"/>
      <c r="Q262" s="177"/>
      <c r="R262" s="180"/>
      <c r="T262" s="181"/>
      <c r="U262" s="177"/>
      <c r="V262" s="177"/>
      <c r="W262" s="177"/>
      <c r="X262" s="177"/>
      <c r="Y262" s="177"/>
      <c r="Z262" s="177"/>
      <c r="AA262" s="182"/>
      <c r="AT262" s="183" t="s">
        <v>156</v>
      </c>
      <c r="AU262" s="183" t="s">
        <v>109</v>
      </c>
      <c r="AV262" s="10" t="s">
        <v>109</v>
      </c>
      <c r="AW262" s="10" t="s">
        <v>36</v>
      </c>
      <c r="AX262" s="10" t="s">
        <v>87</v>
      </c>
      <c r="AY262" s="183" t="s">
        <v>148</v>
      </c>
    </row>
    <row r="263" spans="2:63" s="9" customFormat="1" ht="29.85" customHeight="1">
      <c r="B263" s="158"/>
      <c r="C263" s="159"/>
      <c r="D263" s="168" t="s">
        <v>196</v>
      </c>
      <c r="E263" s="168"/>
      <c r="F263" s="168"/>
      <c r="G263" s="168"/>
      <c r="H263" s="168"/>
      <c r="I263" s="168"/>
      <c r="J263" s="168"/>
      <c r="K263" s="168"/>
      <c r="L263" s="168"/>
      <c r="M263" s="168"/>
      <c r="N263" s="283">
        <f>BK263</f>
        <v>0</v>
      </c>
      <c r="O263" s="284"/>
      <c r="P263" s="284"/>
      <c r="Q263" s="284"/>
      <c r="R263" s="161"/>
      <c r="T263" s="162"/>
      <c r="U263" s="159"/>
      <c r="V263" s="159"/>
      <c r="W263" s="163">
        <f>W264</f>
        <v>0</v>
      </c>
      <c r="X263" s="159"/>
      <c r="Y263" s="163">
        <f>Y264</f>
        <v>0</v>
      </c>
      <c r="Z263" s="159"/>
      <c r="AA263" s="164">
        <f>AA264</f>
        <v>0</v>
      </c>
      <c r="AR263" s="165" t="s">
        <v>87</v>
      </c>
      <c r="AT263" s="166" t="s">
        <v>78</v>
      </c>
      <c r="AU263" s="166" t="s">
        <v>87</v>
      </c>
      <c r="AY263" s="165" t="s">
        <v>148</v>
      </c>
      <c r="BK263" s="167">
        <f>BK264</f>
        <v>0</v>
      </c>
    </row>
    <row r="264" spans="2:65" s="1" customFormat="1" ht="16.5" customHeight="1">
      <c r="B264" s="37"/>
      <c r="C264" s="169" t="s">
        <v>418</v>
      </c>
      <c r="D264" s="169" t="s">
        <v>149</v>
      </c>
      <c r="E264" s="170" t="s">
        <v>419</v>
      </c>
      <c r="F264" s="270" t="s">
        <v>420</v>
      </c>
      <c r="G264" s="270"/>
      <c r="H264" s="270"/>
      <c r="I264" s="270"/>
      <c r="J264" s="171" t="s">
        <v>246</v>
      </c>
      <c r="K264" s="172">
        <v>35.263</v>
      </c>
      <c r="L264" s="271">
        <v>0</v>
      </c>
      <c r="M264" s="272"/>
      <c r="N264" s="273">
        <f>ROUND(L264*K264,2)</f>
        <v>0</v>
      </c>
      <c r="O264" s="273"/>
      <c r="P264" s="273"/>
      <c r="Q264" s="273"/>
      <c r="R264" s="39"/>
      <c r="T264" s="173" t="s">
        <v>22</v>
      </c>
      <c r="U264" s="46" t="s">
        <v>44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164</v>
      </c>
      <c r="AT264" s="21" t="s">
        <v>149</v>
      </c>
      <c r="AU264" s="21" t="s">
        <v>109</v>
      </c>
      <c r="AY264" s="21" t="s">
        <v>148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87</v>
      </c>
      <c r="BK264" s="112">
        <f>ROUND(L264*K264,2)</f>
        <v>0</v>
      </c>
      <c r="BL264" s="21" t="s">
        <v>164</v>
      </c>
      <c r="BM264" s="21" t="s">
        <v>421</v>
      </c>
    </row>
    <row r="265" spans="2:63" s="1" customFormat="1" ht="49.9" customHeight="1">
      <c r="B265" s="37"/>
      <c r="C265" s="38"/>
      <c r="D265" s="160" t="s">
        <v>186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294">
        <f>BK265</f>
        <v>0</v>
      </c>
      <c r="O265" s="295"/>
      <c r="P265" s="295"/>
      <c r="Q265" s="295"/>
      <c r="R265" s="39"/>
      <c r="T265" s="149"/>
      <c r="U265" s="58"/>
      <c r="V265" s="58"/>
      <c r="W265" s="58"/>
      <c r="X265" s="58"/>
      <c r="Y265" s="58"/>
      <c r="Z265" s="58"/>
      <c r="AA265" s="60"/>
      <c r="AT265" s="21" t="s">
        <v>78</v>
      </c>
      <c r="AU265" s="21" t="s">
        <v>79</v>
      </c>
      <c r="AY265" s="21" t="s">
        <v>187</v>
      </c>
      <c r="BK265" s="112">
        <v>0</v>
      </c>
    </row>
    <row r="266" spans="2:18" s="1" customFormat="1" ht="6.95" customHeight="1"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3"/>
    </row>
  </sheetData>
  <sheetProtection algorithmName="SHA-512" hashValue="D55NpGeGmIKqRB+ok0cMxqhDrTLerjco2AjlLKdYma+febCHYbC/mUirUL+QZQvloT5MoKTe4PM9M7g+zi/KVA==" saltValue="moR6x20Uxe65wOFQbpErwSW/JyCRTNKSe6Aki9YGtWW3Oz3zHTbz4S30UiwCnfnQsjRDQMKYYDc1OXx4a65Gyg==" spinCount="10" sheet="1" objects="1" scenarios="1" formatColumns="0" formatRows="0"/>
  <mergeCells count="297">
    <mergeCell ref="N265:Q265"/>
    <mergeCell ref="H1:K1"/>
    <mergeCell ref="S2:AC2"/>
    <mergeCell ref="F260:I260"/>
    <mergeCell ref="L260:M260"/>
    <mergeCell ref="N260:Q260"/>
    <mergeCell ref="F261:I261"/>
    <mergeCell ref="F262:I262"/>
    <mergeCell ref="F264:I264"/>
    <mergeCell ref="L264:M264"/>
    <mergeCell ref="N264:Q264"/>
    <mergeCell ref="N123:Q123"/>
    <mergeCell ref="N124:Q124"/>
    <mergeCell ref="N125:Q125"/>
    <mergeCell ref="N161:Q161"/>
    <mergeCell ref="N174:Q174"/>
    <mergeCell ref="N179:Q179"/>
    <mergeCell ref="N212:Q212"/>
    <mergeCell ref="N246:Q246"/>
    <mergeCell ref="N263:Q263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L243:M243"/>
    <mergeCell ref="N243:Q243"/>
    <mergeCell ref="F244:I244"/>
    <mergeCell ref="F245:I245"/>
    <mergeCell ref="F247:I247"/>
    <mergeCell ref="L247:M247"/>
    <mergeCell ref="N247:Q247"/>
    <mergeCell ref="F248:I248"/>
    <mergeCell ref="F249:I249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196:I196"/>
    <mergeCell ref="L196:M196"/>
    <mergeCell ref="N196:Q196"/>
    <mergeCell ref="F197:I197"/>
    <mergeCell ref="F198:I198"/>
    <mergeCell ref="F199:I199"/>
    <mergeCell ref="F200:I200"/>
    <mergeCell ref="F201:I201"/>
    <mergeCell ref="F202:I202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F159:I159"/>
    <mergeCell ref="F160:I160"/>
    <mergeCell ref="F162:I162"/>
    <mergeCell ref="L162:M162"/>
    <mergeCell ref="N162:Q162"/>
    <mergeCell ref="F163:I163"/>
    <mergeCell ref="F164:I164"/>
    <mergeCell ref="F165:I165"/>
    <mergeCell ref="F166:I166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104</v>
      </c>
      <c r="G1" s="16"/>
      <c r="H1" s="285" t="s">
        <v>105</v>
      </c>
      <c r="I1" s="285"/>
      <c r="J1" s="285"/>
      <c r="K1" s="285"/>
      <c r="L1" s="16" t="s">
        <v>106</v>
      </c>
      <c r="M1" s="14"/>
      <c r="N1" s="14"/>
      <c r="O1" s="15" t="s">
        <v>107</v>
      </c>
      <c r="P1" s="14"/>
      <c r="Q1" s="14"/>
      <c r="R1" s="14"/>
      <c r="S1" s="16" t="s">
        <v>108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1" t="s">
        <v>94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109</v>
      </c>
    </row>
    <row r="4" spans="2:46" ht="36.95" customHeight="1">
      <c r="B4" s="25"/>
      <c r="C4" s="205" t="s">
        <v>110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19</v>
      </c>
      <c r="E6" s="28"/>
      <c r="F6" s="250" t="str">
        <f>'Rekapitulace stavby'!K6</f>
        <v>Dětské hřiště a sportoviště v ulici Bedřicha Zelinky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8"/>
      <c r="R6" s="26"/>
    </row>
    <row r="7" spans="2:18" s="1" customFormat="1" ht="32.85" customHeight="1">
      <c r="B7" s="37"/>
      <c r="C7" s="38"/>
      <c r="D7" s="31" t="s">
        <v>111</v>
      </c>
      <c r="E7" s="38"/>
      <c r="F7" s="211" t="s">
        <v>422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3" t="str">
        <f>'Rekapitulace stavby'!AN8</f>
        <v>4. 7. 2018</v>
      </c>
      <c r="P9" s="254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09" t="s">
        <v>22</v>
      </c>
      <c r="P11" s="209"/>
      <c r="Q11" s="38"/>
      <c r="R11" s="39"/>
    </row>
    <row r="12" spans="2:18" s="1" customFormat="1" ht="18" customHeight="1">
      <c r="B12" s="37"/>
      <c r="C12" s="38"/>
      <c r="D12" s="38"/>
      <c r="E12" s="30" t="s">
        <v>30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09" t="s">
        <v>22</v>
      </c>
      <c r="P12" s="209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5" t="str">
        <f>IF('Rekapitulace stavby'!AN13="","",'Rekapitulace stavby'!AN13)</f>
        <v>Vyplň údaj</v>
      </c>
      <c r="P14" s="209"/>
      <c r="Q14" s="38"/>
      <c r="R14" s="39"/>
    </row>
    <row r="15" spans="2:18" s="1" customFormat="1" ht="18" customHeight="1">
      <c r="B15" s="37"/>
      <c r="C15" s="38"/>
      <c r="D15" s="38"/>
      <c r="E15" s="255" t="str">
        <f>IF('Rekapitulace stavby'!E14="","",'Rekapitulace stavby'!E14)</f>
        <v>Vyplň údaj</v>
      </c>
      <c r="F15" s="256"/>
      <c r="G15" s="256"/>
      <c r="H15" s="256"/>
      <c r="I15" s="256"/>
      <c r="J15" s="256"/>
      <c r="K15" s="256"/>
      <c r="L15" s="256"/>
      <c r="M15" s="32" t="s">
        <v>31</v>
      </c>
      <c r="N15" s="38"/>
      <c r="O15" s="255" t="str">
        <f>IF('Rekapitulace stavby'!AN14="","",'Rekapitulace stavby'!AN14)</f>
        <v>Vyplň údaj</v>
      </c>
      <c r="P15" s="209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09" t="s">
        <v>22</v>
      </c>
      <c r="P17" s="209"/>
      <c r="Q17" s="38"/>
      <c r="R17" s="39"/>
    </row>
    <row r="18" spans="2:18" s="1" customFormat="1" ht="18" customHeight="1">
      <c r="B18" s="37"/>
      <c r="C18" s="38"/>
      <c r="D18" s="38"/>
      <c r="E18" s="30" t="s">
        <v>35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09" t="s">
        <v>22</v>
      </c>
      <c r="P18" s="209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09" t="s">
        <v>22</v>
      </c>
      <c r="P20" s="209"/>
      <c r="Q20" s="38"/>
      <c r="R20" s="39"/>
    </row>
    <row r="21" spans="2:18" s="1" customFormat="1" ht="18" customHeight="1">
      <c r="B21" s="37"/>
      <c r="C21" s="38"/>
      <c r="D21" s="38"/>
      <c r="E21" s="30" t="s">
        <v>38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09" t="s">
        <v>22</v>
      </c>
      <c r="P21" s="209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5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5">
        <f>N98</f>
        <v>0</v>
      </c>
      <c r="N28" s="215"/>
      <c r="O28" s="215"/>
      <c r="P28" s="215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42</v>
      </c>
      <c r="E30" s="38"/>
      <c r="F30" s="38"/>
      <c r="G30" s="38"/>
      <c r="H30" s="38"/>
      <c r="I30" s="38"/>
      <c r="J30" s="38"/>
      <c r="K30" s="38"/>
      <c r="L30" s="38"/>
      <c r="M30" s="257">
        <f>ROUND(M27+M28,2)</f>
        <v>0</v>
      </c>
      <c r="N30" s="252"/>
      <c r="O30" s="252"/>
      <c r="P30" s="252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43</v>
      </c>
      <c r="E32" s="44" t="s">
        <v>44</v>
      </c>
      <c r="F32" s="45">
        <v>0.21</v>
      </c>
      <c r="G32" s="124" t="s">
        <v>45</v>
      </c>
      <c r="H32" s="258">
        <f>(SUM(BE98:BE105)+SUM(BE123:BE408))</f>
        <v>0</v>
      </c>
      <c r="I32" s="252"/>
      <c r="J32" s="252"/>
      <c r="K32" s="38"/>
      <c r="L32" s="38"/>
      <c r="M32" s="258">
        <f>ROUND((SUM(BE98:BE105)+SUM(BE123:BE408)),2)*F32</f>
        <v>0</v>
      </c>
      <c r="N32" s="252"/>
      <c r="O32" s="252"/>
      <c r="P32" s="252"/>
      <c r="Q32" s="38"/>
      <c r="R32" s="39"/>
    </row>
    <row r="33" spans="2:18" s="1" customFormat="1" ht="14.45" customHeight="1">
      <c r="B33" s="37"/>
      <c r="C33" s="38"/>
      <c r="D33" s="38"/>
      <c r="E33" s="44" t="s">
        <v>46</v>
      </c>
      <c r="F33" s="45">
        <v>0.15</v>
      </c>
      <c r="G33" s="124" t="s">
        <v>45</v>
      </c>
      <c r="H33" s="258">
        <f>(SUM(BF98:BF105)+SUM(BF123:BF408))</f>
        <v>0</v>
      </c>
      <c r="I33" s="252"/>
      <c r="J33" s="252"/>
      <c r="K33" s="38"/>
      <c r="L33" s="38"/>
      <c r="M33" s="258">
        <f>ROUND((SUM(BF98:BF105)+SUM(BF123:BF408)),2)*F33</f>
        <v>0</v>
      </c>
      <c r="N33" s="252"/>
      <c r="O33" s="252"/>
      <c r="P33" s="252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47</v>
      </c>
      <c r="F34" s="45">
        <v>0.21</v>
      </c>
      <c r="G34" s="124" t="s">
        <v>45</v>
      </c>
      <c r="H34" s="258">
        <f>(SUM(BG98:BG105)+SUM(BG123:BG408))</f>
        <v>0</v>
      </c>
      <c r="I34" s="252"/>
      <c r="J34" s="252"/>
      <c r="K34" s="38"/>
      <c r="L34" s="38"/>
      <c r="M34" s="258">
        <v>0</v>
      </c>
      <c r="N34" s="252"/>
      <c r="O34" s="252"/>
      <c r="P34" s="252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48</v>
      </c>
      <c r="F35" s="45">
        <v>0.15</v>
      </c>
      <c r="G35" s="124" t="s">
        <v>45</v>
      </c>
      <c r="H35" s="258">
        <f>(SUM(BH98:BH105)+SUM(BH123:BH408))</f>
        <v>0</v>
      </c>
      <c r="I35" s="252"/>
      <c r="J35" s="252"/>
      <c r="K35" s="38"/>
      <c r="L35" s="38"/>
      <c r="M35" s="258">
        <v>0</v>
      </c>
      <c r="N35" s="252"/>
      <c r="O35" s="252"/>
      <c r="P35" s="252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49</v>
      </c>
      <c r="F36" s="45">
        <v>0</v>
      </c>
      <c r="G36" s="124" t="s">
        <v>45</v>
      </c>
      <c r="H36" s="258">
        <f>(SUM(BI98:BI105)+SUM(BI123:BI408))</f>
        <v>0</v>
      </c>
      <c r="I36" s="252"/>
      <c r="J36" s="252"/>
      <c r="K36" s="38"/>
      <c r="L36" s="38"/>
      <c r="M36" s="258">
        <v>0</v>
      </c>
      <c r="N36" s="252"/>
      <c r="O36" s="252"/>
      <c r="P36" s="252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50</v>
      </c>
      <c r="E38" s="81"/>
      <c r="F38" s="81"/>
      <c r="G38" s="126" t="s">
        <v>51</v>
      </c>
      <c r="H38" s="127" t="s">
        <v>52</v>
      </c>
      <c r="I38" s="81"/>
      <c r="J38" s="81"/>
      <c r="K38" s="81"/>
      <c r="L38" s="259">
        <f>SUM(M30:M36)</f>
        <v>0</v>
      </c>
      <c r="M38" s="259"/>
      <c r="N38" s="259"/>
      <c r="O38" s="259"/>
      <c r="P38" s="260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05" t="s">
        <v>114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0" t="str">
        <f>F6</f>
        <v>Dětské hřiště a sportoviště v ulici Bedřicha Zelinky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8"/>
      <c r="R78" s="39"/>
      <c r="T78" s="131"/>
      <c r="U78" s="131"/>
    </row>
    <row r="79" spans="2:21" s="1" customFormat="1" ht="36.95" customHeight="1">
      <c r="B79" s="37"/>
      <c r="C79" s="71" t="s">
        <v>111</v>
      </c>
      <c r="D79" s="38"/>
      <c r="E79" s="38"/>
      <c r="F79" s="225" t="str">
        <f>F7</f>
        <v>SO 102 - Dětské hřiště</v>
      </c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Kroměříž, Barbořina</v>
      </c>
      <c r="G81" s="38"/>
      <c r="H81" s="38"/>
      <c r="I81" s="38"/>
      <c r="J81" s="38"/>
      <c r="K81" s="32" t="s">
        <v>26</v>
      </c>
      <c r="L81" s="38"/>
      <c r="M81" s="254" t="str">
        <f>IF(O9="","",O9)</f>
        <v>4. 7. 2018</v>
      </c>
      <c r="N81" s="254"/>
      <c r="O81" s="254"/>
      <c r="P81" s="254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28</v>
      </c>
      <c r="D83" s="38"/>
      <c r="E83" s="38"/>
      <c r="F83" s="30" t="str">
        <f>E12</f>
        <v>Město Kroměříž</v>
      </c>
      <c r="G83" s="38"/>
      <c r="H83" s="38"/>
      <c r="I83" s="38"/>
      <c r="J83" s="38"/>
      <c r="K83" s="32" t="s">
        <v>34</v>
      </c>
      <c r="L83" s="38"/>
      <c r="M83" s="209" t="str">
        <f>E18</f>
        <v>M.Sedlářová</v>
      </c>
      <c r="N83" s="209"/>
      <c r="O83" s="209"/>
      <c r="P83" s="209"/>
      <c r="Q83" s="209"/>
      <c r="R83" s="39"/>
      <c r="T83" s="131"/>
      <c r="U83" s="131"/>
    </row>
    <row r="84" spans="2:21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09" t="str">
        <f>E21</f>
        <v>Ing.L.Alster</v>
      </c>
      <c r="N84" s="209"/>
      <c r="O84" s="209"/>
      <c r="P84" s="209"/>
      <c r="Q84" s="209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1" t="s">
        <v>115</v>
      </c>
      <c r="D86" s="262"/>
      <c r="E86" s="262"/>
      <c r="F86" s="262"/>
      <c r="G86" s="262"/>
      <c r="H86" s="120"/>
      <c r="I86" s="120"/>
      <c r="J86" s="120"/>
      <c r="K86" s="120"/>
      <c r="L86" s="120"/>
      <c r="M86" s="120"/>
      <c r="N86" s="261" t="s">
        <v>116</v>
      </c>
      <c r="O86" s="262"/>
      <c r="P86" s="262"/>
      <c r="Q86" s="262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6">
        <f>N123</f>
        <v>0</v>
      </c>
      <c r="O88" s="263"/>
      <c r="P88" s="263"/>
      <c r="Q88" s="263"/>
      <c r="R88" s="39"/>
      <c r="T88" s="131"/>
      <c r="U88" s="131"/>
      <c r="AU88" s="21" t="s">
        <v>118</v>
      </c>
    </row>
    <row r="89" spans="2:21" s="6" customFormat="1" ht="24.95" customHeight="1">
      <c r="B89" s="133"/>
      <c r="C89" s="134"/>
      <c r="D89" s="135" t="s">
        <v>189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4">
        <f>N124</f>
        <v>0</v>
      </c>
      <c r="O89" s="265"/>
      <c r="P89" s="265"/>
      <c r="Q89" s="265"/>
      <c r="R89" s="136"/>
      <c r="T89" s="137"/>
      <c r="U89" s="137"/>
    </row>
    <row r="90" spans="2:21" s="7" customFormat="1" ht="19.9" customHeight="1">
      <c r="B90" s="138"/>
      <c r="C90" s="139"/>
      <c r="D90" s="108" t="s">
        <v>190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2">
        <f>N125</f>
        <v>0</v>
      </c>
      <c r="O90" s="266"/>
      <c r="P90" s="266"/>
      <c r="Q90" s="266"/>
      <c r="R90" s="140"/>
      <c r="T90" s="141"/>
      <c r="U90" s="141"/>
    </row>
    <row r="91" spans="2:21" s="7" customFormat="1" ht="19.9" customHeight="1">
      <c r="B91" s="138"/>
      <c r="C91" s="139"/>
      <c r="D91" s="108" t="s">
        <v>423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2">
        <f>N146</f>
        <v>0</v>
      </c>
      <c r="O91" s="266"/>
      <c r="P91" s="266"/>
      <c r="Q91" s="266"/>
      <c r="R91" s="140"/>
      <c r="T91" s="141"/>
      <c r="U91" s="141"/>
    </row>
    <row r="92" spans="2:21" s="7" customFormat="1" ht="14.85" customHeight="1">
      <c r="B92" s="138"/>
      <c r="C92" s="139"/>
      <c r="D92" s="108" t="s">
        <v>424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2">
        <f>N255</f>
        <v>0</v>
      </c>
      <c r="O92" s="266"/>
      <c r="P92" s="266"/>
      <c r="Q92" s="266"/>
      <c r="R92" s="140"/>
      <c r="T92" s="141"/>
      <c r="U92" s="141"/>
    </row>
    <row r="93" spans="2:21" s="7" customFormat="1" ht="19.9" customHeight="1">
      <c r="B93" s="138"/>
      <c r="C93" s="139"/>
      <c r="D93" s="108" t="s">
        <v>192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2">
        <f>N305</f>
        <v>0</v>
      </c>
      <c r="O93" s="266"/>
      <c r="P93" s="266"/>
      <c r="Q93" s="266"/>
      <c r="R93" s="140"/>
      <c r="T93" s="141"/>
      <c r="U93" s="141"/>
    </row>
    <row r="94" spans="2:21" s="7" customFormat="1" ht="19.9" customHeight="1">
      <c r="B94" s="138"/>
      <c r="C94" s="139"/>
      <c r="D94" s="108" t="s">
        <v>194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2">
        <f>N316</f>
        <v>0</v>
      </c>
      <c r="O94" s="266"/>
      <c r="P94" s="266"/>
      <c r="Q94" s="266"/>
      <c r="R94" s="140"/>
      <c r="T94" s="141"/>
      <c r="U94" s="141"/>
    </row>
    <row r="95" spans="2:21" s="7" customFormat="1" ht="19.9" customHeight="1">
      <c r="B95" s="138"/>
      <c r="C95" s="139"/>
      <c r="D95" s="108" t="s">
        <v>195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2">
        <f>N344</f>
        <v>0</v>
      </c>
      <c r="O95" s="266"/>
      <c r="P95" s="266"/>
      <c r="Q95" s="266"/>
      <c r="R95" s="140"/>
      <c r="T95" s="141"/>
      <c r="U95" s="141"/>
    </row>
    <row r="96" spans="2:21" s="7" customFormat="1" ht="19.9" customHeight="1">
      <c r="B96" s="138"/>
      <c r="C96" s="139"/>
      <c r="D96" s="108" t="s">
        <v>196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2">
        <f>N407</f>
        <v>0</v>
      </c>
      <c r="O96" s="266"/>
      <c r="P96" s="266"/>
      <c r="Q96" s="266"/>
      <c r="R96" s="140"/>
      <c r="T96" s="141"/>
      <c r="U96" s="141"/>
    </row>
    <row r="97" spans="2:21" s="1" customFormat="1" ht="21.7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  <c r="T97" s="131"/>
      <c r="U97" s="131"/>
    </row>
    <row r="98" spans="2:21" s="1" customFormat="1" ht="29.25" customHeight="1">
      <c r="B98" s="37"/>
      <c r="C98" s="132" t="s">
        <v>124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263">
        <f>ROUND(N99+N100+N101+N102+N103+N104,2)</f>
        <v>0</v>
      </c>
      <c r="O98" s="267"/>
      <c r="P98" s="267"/>
      <c r="Q98" s="267"/>
      <c r="R98" s="39"/>
      <c r="T98" s="142"/>
      <c r="U98" s="143" t="s">
        <v>43</v>
      </c>
    </row>
    <row r="99" spans="2:65" s="1" customFormat="1" ht="18" customHeight="1">
      <c r="B99" s="37"/>
      <c r="C99" s="38"/>
      <c r="D99" s="243" t="s">
        <v>125</v>
      </c>
      <c r="E99" s="244"/>
      <c r="F99" s="244"/>
      <c r="G99" s="244"/>
      <c r="H99" s="244"/>
      <c r="I99" s="38"/>
      <c r="J99" s="38"/>
      <c r="K99" s="38"/>
      <c r="L99" s="38"/>
      <c r="M99" s="38"/>
      <c r="N99" s="241">
        <f>ROUND(N88*T99,2)</f>
        <v>0</v>
      </c>
      <c r="O99" s="242"/>
      <c r="P99" s="242"/>
      <c r="Q99" s="242"/>
      <c r="R99" s="39"/>
      <c r="S99" s="144"/>
      <c r="T99" s="145"/>
      <c r="U99" s="146" t="s">
        <v>44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126</v>
      </c>
      <c r="AZ99" s="144"/>
      <c r="BA99" s="144"/>
      <c r="BB99" s="144"/>
      <c r="BC99" s="144"/>
      <c r="BD99" s="144"/>
      <c r="BE99" s="148">
        <f aca="true" t="shared" si="0" ref="BE99:BE104">IF(U99="základní",N99,0)</f>
        <v>0</v>
      </c>
      <c r="BF99" s="148">
        <f aca="true" t="shared" si="1" ref="BF99:BF104">IF(U99="snížená",N99,0)</f>
        <v>0</v>
      </c>
      <c r="BG99" s="148">
        <f aca="true" t="shared" si="2" ref="BG99:BG104">IF(U99="zákl. přenesená",N99,0)</f>
        <v>0</v>
      </c>
      <c r="BH99" s="148">
        <f aca="true" t="shared" si="3" ref="BH99:BH104">IF(U99="sníž. přenesená",N99,0)</f>
        <v>0</v>
      </c>
      <c r="BI99" s="148">
        <f aca="true" t="shared" si="4" ref="BI99:BI104">IF(U99="nulová",N99,0)</f>
        <v>0</v>
      </c>
      <c r="BJ99" s="147" t="s">
        <v>87</v>
      </c>
      <c r="BK99" s="144"/>
      <c r="BL99" s="144"/>
      <c r="BM99" s="144"/>
    </row>
    <row r="100" spans="2:65" s="1" customFormat="1" ht="18" customHeight="1">
      <c r="B100" s="37"/>
      <c r="C100" s="38"/>
      <c r="D100" s="243" t="s">
        <v>127</v>
      </c>
      <c r="E100" s="244"/>
      <c r="F100" s="244"/>
      <c r="G100" s="244"/>
      <c r="H100" s="244"/>
      <c r="I100" s="38"/>
      <c r="J100" s="38"/>
      <c r="K100" s="38"/>
      <c r="L100" s="38"/>
      <c r="M100" s="38"/>
      <c r="N100" s="241">
        <f>ROUND(N88*T100,2)</f>
        <v>0</v>
      </c>
      <c r="O100" s="242"/>
      <c r="P100" s="242"/>
      <c r="Q100" s="242"/>
      <c r="R100" s="39"/>
      <c r="S100" s="144"/>
      <c r="T100" s="145"/>
      <c r="U100" s="146" t="s">
        <v>44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126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87</v>
      </c>
      <c r="BK100" s="144"/>
      <c r="BL100" s="144"/>
      <c r="BM100" s="144"/>
    </row>
    <row r="101" spans="2:65" s="1" customFormat="1" ht="18" customHeight="1">
      <c r="B101" s="37"/>
      <c r="C101" s="38"/>
      <c r="D101" s="243" t="s">
        <v>128</v>
      </c>
      <c r="E101" s="244"/>
      <c r="F101" s="244"/>
      <c r="G101" s="244"/>
      <c r="H101" s="244"/>
      <c r="I101" s="38"/>
      <c r="J101" s="38"/>
      <c r="K101" s="38"/>
      <c r="L101" s="38"/>
      <c r="M101" s="38"/>
      <c r="N101" s="241">
        <f>ROUND(N88*T101,2)</f>
        <v>0</v>
      </c>
      <c r="O101" s="242"/>
      <c r="P101" s="242"/>
      <c r="Q101" s="242"/>
      <c r="R101" s="39"/>
      <c r="S101" s="144"/>
      <c r="T101" s="145"/>
      <c r="U101" s="146" t="s">
        <v>44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126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87</v>
      </c>
      <c r="BK101" s="144"/>
      <c r="BL101" s="144"/>
      <c r="BM101" s="144"/>
    </row>
    <row r="102" spans="2:65" s="1" customFormat="1" ht="18" customHeight="1">
      <c r="B102" s="37"/>
      <c r="C102" s="38"/>
      <c r="D102" s="243" t="s">
        <v>129</v>
      </c>
      <c r="E102" s="244"/>
      <c r="F102" s="244"/>
      <c r="G102" s="244"/>
      <c r="H102" s="244"/>
      <c r="I102" s="38"/>
      <c r="J102" s="38"/>
      <c r="K102" s="38"/>
      <c r="L102" s="38"/>
      <c r="M102" s="38"/>
      <c r="N102" s="241">
        <f>ROUND(N88*T102,2)</f>
        <v>0</v>
      </c>
      <c r="O102" s="242"/>
      <c r="P102" s="242"/>
      <c r="Q102" s="242"/>
      <c r="R102" s="39"/>
      <c r="S102" s="144"/>
      <c r="T102" s="145"/>
      <c r="U102" s="146" t="s">
        <v>44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126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87</v>
      </c>
      <c r="BK102" s="144"/>
      <c r="BL102" s="144"/>
      <c r="BM102" s="144"/>
    </row>
    <row r="103" spans="2:65" s="1" customFormat="1" ht="18" customHeight="1">
      <c r="B103" s="37"/>
      <c r="C103" s="38"/>
      <c r="D103" s="243" t="s">
        <v>130</v>
      </c>
      <c r="E103" s="244"/>
      <c r="F103" s="244"/>
      <c r="G103" s="244"/>
      <c r="H103" s="244"/>
      <c r="I103" s="38"/>
      <c r="J103" s="38"/>
      <c r="K103" s="38"/>
      <c r="L103" s="38"/>
      <c r="M103" s="38"/>
      <c r="N103" s="241">
        <f>ROUND(N88*T103,2)</f>
        <v>0</v>
      </c>
      <c r="O103" s="242"/>
      <c r="P103" s="242"/>
      <c r="Q103" s="242"/>
      <c r="R103" s="39"/>
      <c r="S103" s="144"/>
      <c r="T103" s="145"/>
      <c r="U103" s="146" t="s">
        <v>44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126</v>
      </c>
      <c r="AZ103" s="144"/>
      <c r="BA103" s="144"/>
      <c r="BB103" s="144"/>
      <c r="BC103" s="144"/>
      <c r="BD103" s="144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87</v>
      </c>
      <c r="BK103" s="144"/>
      <c r="BL103" s="144"/>
      <c r="BM103" s="144"/>
    </row>
    <row r="104" spans="2:65" s="1" customFormat="1" ht="18" customHeight="1">
      <c r="B104" s="37"/>
      <c r="C104" s="38"/>
      <c r="D104" s="108" t="s">
        <v>131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241">
        <f>ROUND(N88*T104,2)</f>
        <v>0</v>
      </c>
      <c r="O104" s="242"/>
      <c r="P104" s="242"/>
      <c r="Q104" s="242"/>
      <c r="R104" s="39"/>
      <c r="S104" s="144"/>
      <c r="T104" s="149"/>
      <c r="U104" s="150" t="s">
        <v>44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7" t="s">
        <v>132</v>
      </c>
      <c r="AZ104" s="144"/>
      <c r="BA104" s="144"/>
      <c r="BB104" s="144"/>
      <c r="BC104" s="144"/>
      <c r="BD104" s="144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87</v>
      </c>
      <c r="BK104" s="144"/>
      <c r="BL104" s="144"/>
      <c r="BM104" s="144"/>
    </row>
    <row r="105" spans="2:21" s="1" customFormat="1" ht="13.5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  <c r="T105" s="131"/>
      <c r="U105" s="131"/>
    </row>
    <row r="106" spans="2:21" s="1" customFormat="1" ht="29.25" customHeight="1">
      <c r="B106" s="37"/>
      <c r="C106" s="119" t="s">
        <v>103</v>
      </c>
      <c r="D106" s="120"/>
      <c r="E106" s="120"/>
      <c r="F106" s="120"/>
      <c r="G106" s="120"/>
      <c r="H106" s="120"/>
      <c r="I106" s="120"/>
      <c r="J106" s="120"/>
      <c r="K106" s="120"/>
      <c r="L106" s="247">
        <f>ROUND(SUM(N88+N98),2)</f>
        <v>0</v>
      </c>
      <c r="M106" s="247"/>
      <c r="N106" s="247"/>
      <c r="O106" s="247"/>
      <c r="P106" s="247"/>
      <c r="Q106" s="247"/>
      <c r="R106" s="39"/>
      <c r="T106" s="131"/>
      <c r="U106" s="131"/>
    </row>
    <row r="107" spans="2:21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  <c r="T107" s="131"/>
      <c r="U107" s="131"/>
    </row>
    <row r="111" spans="2:18" s="1" customFormat="1" ht="6.95" customHeight="1"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6"/>
    </row>
    <row r="112" spans="2:18" s="1" customFormat="1" ht="36.95" customHeight="1">
      <c r="B112" s="37"/>
      <c r="C112" s="205" t="s">
        <v>133</v>
      </c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39"/>
    </row>
    <row r="113" spans="2:18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30" customHeight="1">
      <c r="B114" s="37"/>
      <c r="C114" s="32" t="s">
        <v>19</v>
      </c>
      <c r="D114" s="38"/>
      <c r="E114" s="38"/>
      <c r="F114" s="250" t="str">
        <f>F6</f>
        <v>Dětské hřiště a sportoviště v ulici Bedřicha Zelinky</v>
      </c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38"/>
      <c r="R114" s="39"/>
    </row>
    <row r="115" spans="2:18" s="1" customFormat="1" ht="36.95" customHeight="1">
      <c r="B115" s="37"/>
      <c r="C115" s="71" t="s">
        <v>111</v>
      </c>
      <c r="D115" s="38"/>
      <c r="E115" s="38"/>
      <c r="F115" s="225" t="str">
        <f>F7</f>
        <v>SO 102 - Dětské hřiště</v>
      </c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38"/>
      <c r="R115" s="39"/>
    </row>
    <row r="116" spans="2:18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18" customHeight="1">
      <c r="B117" s="37"/>
      <c r="C117" s="32" t="s">
        <v>24</v>
      </c>
      <c r="D117" s="38"/>
      <c r="E117" s="38"/>
      <c r="F117" s="30" t="str">
        <f>F9</f>
        <v>Kroměříž, Barbořina</v>
      </c>
      <c r="G117" s="38"/>
      <c r="H117" s="38"/>
      <c r="I117" s="38"/>
      <c r="J117" s="38"/>
      <c r="K117" s="32" t="s">
        <v>26</v>
      </c>
      <c r="L117" s="38"/>
      <c r="M117" s="254" t="str">
        <f>IF(O9="","",O9)</f>
        <v>4. 7. 2018</v>
      </c>
      <c r="N117" s="254"/>
      <c r="O117" s="254"/>
      <c r="P117" s="254"/>
      <c r="Q117" s="38"/>
      <c r="R117" s="39"/>
    </row>
    <row r="118" spans="2:18" s="1" customFormat="1" ht="6.9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3.5">
      <c r="B119" s="37"/>
      <c r="C119" s="32" t="s">
        <v>28</v>
      </c>
      <c r="D119" s="38"/>
      <c r="E119" s="38"/>
      <c r="F119" s="30" t="str">
        <f>E12</f>
        <v>Město Kroměříž</v>
      </c>
      <c r="G119" s="38"/>
      <c r="H119" s="38"/>
      <c r="I119" s="38"/>
      <c r="J119" s="38"/>
      <c r="K119" s="32" t="s">
        <v>34</v>
      </c>
      <c r="L119" s="38"/>
      <c r="M119" s="209" t="str">
        <f>E18</f>
        <v>M.Sedlářová</v>
      </c>
      <c r="N119" s="209"/>
      <c r="O119" s="209"/>
      <c r="P119" s="209"/>
      <c r="Q119" s="209"/>
      <c r="R119" s="39"/>
    </row>
    <row r="120" spans="2:18" s="1" customFormat="1" ht="14.45" customHeight="1">
      <c r="B120" s="37"/>
      <c r="C120" s="32" t="s">
        <v>32</v>
      </c>
      <c r="D120" s="38"/>
      <c r="E120" s="38"/>
      <c r="F120" s="30" t="str">
        <f>IF(E15="","",E15)</f>
        <v>Vyplň údaj</v>
      </c>
      <c r="G120" s="38"/>
      <c r="H120" s="38"/>
      <c r="I120" s="38"/>
      <c r="J120" s="38"/>
      <c r="K120" s="32" t="s">
        <v>37</v>
      </c>
      <c r="L120" s="38"/>
      <c r="M120" s="209" t="str">
        <f>E21</f>
        <v>Ing.L.Alster</v>
      </c>
      <c r="N120" s="209"/>
      <c r="O120" s="209"/>
      <c r="P120" s="209"/>
      <c r="Q120" s="209"/>
      <c r="R120" s="39"/>
    </row>
    <row r="121" spans="2:18" s="1" customFormat="1" ht="10.3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27" s="8" customFormat="1" ht="29.25" customHeight="1">
      <c r="B122" s="151"/>
      <c r="C122" s="152" t="s">
        <v>134</v>
      </c>
      <c r="D122" s="153" t="s">
        <v>135</v>
      </c>
      <c r="E122" s="153" t="s">
        <v>61</v>
      </c>
      <c r="F122" s="268" t="s">
        <v>136</v>
      </c>
      <c r="G122" s="268"/>
      <c r="H122" s="268"/>
      <c r="I122" s="268"/>
      <c r="J122" s="153" t="s">
        <v>137</v>
      </c>
      <c r="K122" s="153" t="s">
        <v>138</v>
      </c>
      <c r="L122" s="268" t="s">
        <v>139</v>
      </c>
      <c r="M122" s="268"/>
      <c r="N122" s="268" t="s">
        <v>116</v>
      </c>
      <c r="O122" s="268"/>
      <c r="P122" s="268"/>
      <c r="Q122" s="269"/>
      <c r="R122" s="154"/>
      <c r="T122" s="82" t="s">
        <v>140</v>
      </c>
      <c r="U122" s="83" t="s">
        <v>43</v>
      </c>
      <c r="V122" s="83" t="s">
        <v>141</v>
      </c>
      <c r="W122" s="83" t="s">
        <v>142</v>
      </c>
      <c r="X122" s="83" t="s">
        <v>143</v>
      </c>
      <c r="Y122" s="83" t="s">
        <v>144</v>
      </c>
      <c r="Z122" s="83" t="s">
        <v>145</v>
      </c>
      <c r="AA122" s="84" t="s">
        <v>146</v>
      </c>
    </row>
    <row r="123" spans="2:63" s="1" customFormat="1" ht="29.25" customHeight="1">
      <c r="B123" s="37"/>
      <c r="C123" s="86" t="s">
        <v>113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280">
        <f>BK123</f>
        <v>0</v>
      </c>
      <c r="O123" s="281"/>
      <c r="P123" s="281"/>
      <c r="Q123" s="281"/>
      <c r="R123" s="39"/>
      <c r="T123" s="85"/>
      <c r="U123" s="53"/>
      <c r="V123" s="53"/>
      <c r="W123" s="155">
        <f>W124+W409</f>
        <v>0</v>
      </c>
      <c r="X123" s="53"/>
      <c r="Y123" s="155">
        <f>Y124+Y409</f>
        <v>54.41341453</v>
      </c>
      <c r="Z123" s="53"/>
      <c r="AA123" s="156">
        <f>AA124+AA409</f>
        <v>134.02025</v>
      </c>
      <c r="AT123" s="21" t="s">
        <v>78</v>
      </c>
      <c r="AU123" s="21" t="s">
        <v>118</v>
      </c>
      <c r="BK123" s="157">
        <f>BK124+BK409</f>
        <v>0</v>
      </c>
    </row>
    <row r="124" spans="2:63" s="9" customFormat="1" ht="37.35" customHeight="1">
      <c r="B124" s="158"/>
      <c r="C124" s="159"/>
      <c r="D124" s="160" t="s">
        <v>189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82">
        <f>BK124</f>
        <v>0</v>
      </c>
      <c r="O124" s="264"/>
      <c r="P124" s="264"/>
      <c r="Q124" s="264"/>
      <c r="R124" s="161"/>
      <c r="T124" s="162"/>
      <c r="U124" s="159"/>
      <c r="V124" s="159"/>
      <c r="W124" s="163">
        <f>W125+W146+W305+W316+W344+W407</f>
        <v>0</v>
      </c>
      <c r="X124" s="159"/>
      <c r="Y124" s="163">
        <f>Y125+Y146+Y305+Y316+Y344+Y407</f>
        <v>54.41341453</v>
      </c>
      <c r="Z124" s="159"/>
      <c r="AA124" s="164">
        <f>AA125+AA146+AA305+AA316+AA344+AA407</f>
        <v>134.02025</v>
      </c>
      <c r="AR124" s="165" t="s">
        <v>87</v>
      </c>
      <c r="AT124" s="166" t="s">
        <v>78</v>
      </c>
      <c r="AU124" s="166" t="s">
        <v>79</v>
      </c>
      <c r="AY124" s="165" t="s">
        <v>148</v>
      </c>
      <c r="BK124" s="167">
        <f>BK125+BK146+BK305+BK316+BK344+BK407</f>
        <v>0</v>
      </c>
    </row>
    <row r="125" spans="2:63" s="9" customFormat="1" ht="19.9" customHeight="1">
      <c r="B125" s="158"/>
      <c r="C125" s="159"/>
      <c r="D125" s="168" t="s">
        <v>190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283">
        <f>BK125</f>
        <v>0</v>
      </c>
      <c r="O125" s="284"/>
      <c r="P125" s="284"/>
      <c r="Q125" s="284"/>
      <c r="R125" s="161"/>
      <c r="T125" s="162"/>
      <c r="U125" s="159"/>
      <c r="V125" s="159"/>
      <c r="W125" s="163">
        <f>SUM(W126:W145)</f>
        <v>0</v>
      </c>
      <c r="X125" s="159"/>
      <c r="Y125" s="163">
        <f>SUM(Y126:Y145)</f>
        <v>0</v>
      </c>
      <c r="Z125" s="159"/>
      <c r="AA125" s="164">
        <f>SUM(AA126:AA145)</f>
        <v>0</v>
      </c>
      <c r="AR125" s="165" t="s">
        <v>87</v>
      </c>
      <c r="AT125" s="166" t="s">
        <v>78</v>
      </c>
      <c r="AU125" s="166" t="s">
        <v>87</v>
      </c>
      <c r="AY125" s="165" t="s">
        <v>148</v>
      </c>
      <c r="BK125" s="167">
        <f>SUM(BK126:BK145)</f>
        <v>0</v>
      </c>
    </row>
    <row r="126" spans="2:65" s="1" customFormat="1" ht="38.25" customHeight="1">
      <c r="B126" s="37"/>
      <c r="C126" s="169" t="s">
        <v>87</v>
      </c>
      <c r="D126" s="169" t="s">
        <v>149</v>
      </c>
      <c r="E126" s="170" t="s">
        <v>425</v>
      </c>
      <c r="F126" s="270" t="s">
        <v>426</v>
      </c>
      <c r="G126" s="270"/>
      <c r="H126" s="270"/>
      <c r="I126" s="270"/>
      <c r="J126" s="171" t="s">
        <v>199</v>
      </c>
      <c r="K126" s="172">
        <v>37.36</v>
      </c>
      <c r="L126" s="271">
        <v>0</v>
      </c>
      <c r="M126" s="272"/>
      <c r="N126" s="273">
        <f>ROUND(L126*K126,2)</f>
        <v>0</v>
      </c>
      <c r="O126" s="273"/>
      <c r="P126" s="273"/>
      <c r="Q126" s="273"/>
      <c r="R126" s="39"/>
      <c r="T126" s="173" t="s">
        <v>22</v>
      </c>
      <c r="U126" s="46" t="s">
        <v>44</v>
      </c>
      <c r="V126" s="38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21" t="s">
        <v>164</v>
      </c>
      <c r="AT126" s="21" t="s">
        <v>149</v>
      </c>
      <c r="AU126" s="21" t="s">
        <v>109</v>
      </c>
      <c r="AY126" s="21" t="s">
        <v>148</v>
      </c>
      <c r="BE126" s="112">
        <f>IF(U126="základní",N126,0)</f>
        <v>0</v>
      </c>
      <c r="BF126" s="112">
        <f>IF(U126="snížená",N126,0)</f>
        <v>0</v>
      </c>
      <c r="BG126" s="112">
        <f>IF(U126="zákl. přenesená",N126,0)</f>
        <v>0</v>
      </c>
      <c r="BH126" s="112">
        <f>IF(U126="sníž. přenesená",N126,0)</f>
        <v>0</v>
      </c>
      <c r="BI126" s="112">
        <f>IF(U126="nulová",N126,0)</f>
        <v>0</v>
      </c>
      <c r="BJ126" s="21" t="s">
        <v>87</v>
      </c>
      <c r="BK126" s="112">
        <f>ROUND(L126*K126,2)</f>
        <v>0</v>
      </c>
      <c r="BL126" s="21" t="s">
        <v>164</v>
      </c>
      <c r="BM126" s="21" t="s">
        <v>427</v>
      </c>
    </row>
    <row r="127" spans="2:51" s="10" customFormat="1" ht="16.5" customHeight="1">
      <c r="B127" s="176"/>
      <c r="C127" s="177"/>
      <c r="D127" s="177"/>
      <c r="E127" s="178" t="s">
        <v>22</v>
      </c>
      <c r="F127" s="274" t="s">
        <v>428</v>
      </c>
      <c r="G127" s="275"/>
      <c r="H127" s="275"/>
      <c r="I127" s="275"/>
      <c r="J127" s="177"/>
      <c r="K127" s="179">
        <v>62.96</v>
      </c>
      <c r="L127" s="177"/>
      <c r="M127" s="177"/>
      <c r="N127" s="177"/>
      <c r="O127" s="177"/>
      <c r="P127" s="177"/>
      <c r="Q127" s="177"/>
      <c r="R127" s="180"/>
      <c r="T127" s="181"/>
      <c r="U127" s="177"/>
      <c r="V127" s="177"/>
      <c r="W127" s="177"/>
      <c r="X127" s="177"/>
      <c r="Y127" s="177"/>
      <c r="Z127" s="177"/>
      <c r="AA127" s="182"/>
      <c r="AT127" s="183" t="s">
        <v>156</v>
      </c>
      <c r="AU127" s="183" t="s">
        <v>109</v>
      </c>
      <c r="AV127" s="10" t="s">
        <v>109</v>
      </c>
      <c r="AW127" s="10" t="s">
        <v>36</v>
      </c>
      <c r="AX127" s="10" t="s">
        <v>79</v>
      </c>
      <c r="AY127" s="183" t="s">
        <v>148</v>
      </c>
    </row>
    <row r="128" spans="2:51" s="11" customFormat="1" ht="16.5" customHeight="1">
      <c r="B128" s="184"/>
      <c r="C128" s="185"/>
      <c r="D128" s="185"/>
      <c r="E128" s="186" t="s">
        <v>22</v>
      </c>
      <c r="F128" s="286" t="s">
        <v>429</v>
      </c>
      <c r="G128" s="287"/>
      <c r="H128" s="287"/>
      <c r="I128" s="287"/>
      <c r="J128" s="185"/>
      <c r="K128" s="186" t="s">
        <v>22</v>
      </c>
      <c r="L128" s="185"/>
      <c r="M128" s="185"/>
      <c r="N128" s="185"/>
      <c r="O128" s="185"/>
      <c r="P128" s="185"/>
      <c r="Q128" s="185"/>
      <c r="R128" s="187"/>
      <c r="T128" s="188"/>
      <c r="U128" s="185"/>
      <c r="V128" s="185"/>
      <c r="W128" s="185"/>
      <c r="X128" s="185"/>
      <c r="Y128" s="185"/>
      <c r="Z128" s="185"/>
      <c r="AA128" s="189"/>
      <c r="AT128" s="190" t="s">
        <v>156</v>
      </c>
      <c r="AU128" s="190" t="s">
        <v>109</v>
      </c>
      <c r="AV128" s="11" t="s">
        <v>87</v>
      </c>
      <c r="AW128" s="11" t="s">
        <v>36</v>
      </c>
      <c r="AX128" s="11" t="s">
        <v>79</v>
      </c>
      <c r="AY128" s="190" t="s">
        <v>148</v>
      </c>
    </row>
    <row r="129" spans="2:51" s="10" customFormat="1" ht="16.5" customHeight="1">
      <c r="B129" s="176"/>
      <c r="C129" s="177"/>
      <c r="D129" s="177"/>
      <c r="E129" s="178" t="s">
        <v>22</v>
      </c>
      <c r="F129" s="278" t="s">
        <v>430</v>
      </c>
      <c r="G129" s="279"/>
      <c r="H129" s="279"/>
      <c r="I129" s="279"/>
      <c r="J129" s="177"/>
      <c r="K129" s="179">
        <v>-12</v>
      </c>
      <c r="L129" s="177"/>
      <c r="M129" s="177"/>
      <c r="N129" s="177"/>
      <c r="O129" s="177"/>
      <c r="P129" s="177"/>
      <c r="Q129" s="177"/>
      <c r="R129" s="180"/>
      <c r="T129" s="181"/>
      <c r="U129" s="177"/>
      <c r="V129" s="177"/>
      <c r="W129" s="177"/>
      <c r="X129" s="177"/>
      <c r="Y129" s="177"/>
      <c r="Z129" s="177"/>
      <c r="AA129" s="182"/>
      <c r="AT129" s="183" t="s">
        <v>156</v>
      </c>
      <c r="AU129" s="183" t="s">
        <v>109</v>
      </c>
      <c r="AV129" s="10" t="s">
        <v>109</v>
      </c>
      <c r="AW129" s="10" t="s">
        <v>36</v>
      </c>
      <c r="AX129" s="10" t="s">
        <v>79</v>
      </c>
      <c r="AY129" s="183" t="s">
        <v>148</v>
      </c>
    </row>
    <row r="130" spans="2:51" s="11" customFormat="1" ht="16.5" customHeight="1">
      <c r="B130" s="184"/>
      <c r="C130" s="185"/>
      <c r="D130" s="185"/>
      <c r="E130" s="186" t="s">
        <v>22</v>
      </c>
      <c r="F130" s="286" t="s">
        <v>431</v>
      </c>
      <c r="G130" s="287"/>
      <c r="H130" s="287"/>
      <c r="I130" s="287"/>
      <c r="J130" s="185"/>
      <c r="K130" s="186" t="s">
        <v>22</v>
      </c>
      <c r="L130" s="185"/>
      <c r="M130" s="185"/>
      <c r="N130" s="185"/>
      <c r="O130" s="185"/>
      <c r="P130" s="185"/>
      <c r="Q130" s="185"/>
      <c r="R130" s="187"/>
      <c r="T130" s="188"/>
      <c r="U130" s="185"/>
      <c r="V130" s="185"/>
      <c r="W130" s="185"/>
      <c r="X130" s="185"/>
      <c r="Y130" s="185"/>
      <c r="Z130" s="185"/>
      <c r="AA130" s="189"/>
      <c r="AT130" s="190" t="s">
        <v>156</v>
      </c>
      <c r="AU130" s="190" t="s">
        <v>109</v>
      </c>
      <c r="AV130" s="11" t="s">
        <v>87</v>
      </c>
      <c r="AW130" s="11" t="s">
        <v>36</v>
      </c>
      <c r="AX130" s="11" t="s">
        <v>79</v>
      </c>
      <c r="AY130" s="190" t="s">
        <v>148</v>
      </c>
    </row>
    <row r="131" spans="2:51" s="10" customFormat="1" ht="16.5" customHeight="1">
      <c r="B131" s="176"/>
      <c r="C131" s="177"/>
      <c r="D131" s="177"/>
      <c r="E131" s="178" t="s">
        <v>22</v>
      </c>
      <c r="F131" s="278" t="s">
        <v>432</v>
      </c>
      <c r="G131" s="279"/>
      <c r="H131" s="279"/>
      <c r="I131" s="279"/>
      <c r="J131" s="177"/>
      <c r="K131" s="179">
        <v>-13.6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156</v>
      </c>
      <c r="AU131" s="183" t="s">
        <v>109</v>
      </c>
      <c r="AV131" s="10" t="s">
        <v>109</v>
      </c>
      <c r="AW131" s="10" t="s">
        <v>36</v>
      </c>
      <c r="AX131" s="10" t="s">
        <v>79</v>
      </c>
      <c r="AY131" s="183" t="s">
        <v>148</v>
      </c>
    </row>
    <row r="132" spans="2:51" s="12" customFormat="1" ht="16.5" customHeight="1">
      <c r="B132" s="191"/>
      <c r="C132" s="192"/>
      <c r="D132" s="192"/>
      <c r="E132" s="193" t="s">
        <v>22</v>
      </c>
      <c r="F132" s="288" t="s">
        <v>206</v>
      </c>
      <c r="G132" s="289"/>
      <c r="H132" s="289"/>
      <c r="I132" s="289"/>
      <c r="J132" s="192"/>
      <c r="K132" s="194">
        <v>37.36</v>
      </c>
      <c r="L132" s="192"/>
      <c r="M132" s="192"/>
      <c r="N132" s="192"/>
      <c r="O132" s="192"/>
      <c r="P132" s="192"/>
      <c r="Q132" s="192"/>
      <c r="R132" s="195"/>
      <c r="T132" s="196"/>
      <c r="U132" s="192"/>
      <c r="V132" s="192"/>
      <c r="W132" s="192"/>
      <c r="X132" s="192"/>
      <c r="Y132" s="192"/>
      <c r="Z132" s="192"/>
      <c r="AA132" s="197"/>
      <c r="AT132" s="198" t="s">
        <v>156</v>
      </c>
      <c r="AU132" s="198" t="s">
        <v>109</v>
      </c>
      <c r="AV132" s="12" t="s">
        <v>164</v>
      </c>
      <c r="AW132" s="12" t="s">
        <v>36</v>
      </c>
      <c r="AX132" s="12" t="s">
        <v>87</v>
      </c>
      <c r="AY132" s="198" t="s">
        <v>148</v>
      </c>
    </row>
    <row r="133" spans="2:65" s="1" customFormat="1" ht="25.5" customHeight="1">
      <c r="B133" s="37"/>
      <c r="C133" s="169" t="s">
        <v>109</v>
      </c>
      <c r="D133" s="169" t="s">
        <v>149</v>
      </c>
      <c r="E133" s="170" t="s">
        <v>207</v>
      </c>
      <c r="F133" s="270" t="s">
        <v>208</v>
      </c>
      <c r="G133" s="270"/>
      <c r="H133" s="270"/>
      <c r="I133" s="270"/>
      <c r="J133" s="171" t="s">
        <v>199</v>
      </c>
      <c r="K133" s="172">
        <v>18.68</v>
      </c>
      <c r="L133" s="271">
        <v>0</v>
      </c>
      <c r="M133" s="272"/>
      <c r="N133" s="273">
        <f>ROUND(L133*K133,2)</f>
        <v>0</v>
      </c>
      <c r="O133" s="273"/>
      <c r="P133" s="273"/>
      <c r="Q133" s="273"/>
      <c r="R133" s="39"/>
      <c r="T133" s="173" t="s">
        <v>22</v>
      </c>
      <c r="U133" s="46" t="s">
        <v>44</v>
      </c>
      <c r="V133" s="38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21" t="s">
        <v>164</v>
      </c>
      <c r="AT133" s="21" t="s">
        <v>149</v>
      </c>
      <c r="AU133" s="21" t="s">
        <v>109</v>
      </c>
      <c r="AY133" s="21" t="s">
        <v>148</v>
      </c>
      <c r="BE133" s="112">
        <f>IF(U133="základní",N133,0)</f>
        <v>0</v>
      </c>
      <c r="BF133" s="112">
        <f>IF(U133="snížená",N133,0)</f>
        <v>0</v>
      </c>
      <c r="BG133" s="112">
        <f>IF(U133="zákl. přenesená",N133,0)</f>
        <v>0</v>
      </c>
      <c r="BH133" s="112">
        <f>IF(U133="sníž. přenesená",N133,0)</f>
        <v>0</v>
      </c>
      <c r="BI133" s="112">
        <f>IF(U133="nulová",N133,0)</f>
        <v>0</v>
      </c>
      <c r="BJ133" s="21" t="s">
        <v>87</v>
      </c>
      <c r="BK133" s="112">
        <f>ROUND(L133*K133,2)</f>
        <v>0</v>
      </c>
      <c r="BL133" s="21" t="s">
        <v>164</v>
      </c>
      <c r="BM133" s="21" t="s">
        <v>433</v>
      </c>
    </row>
    <row r="134" spans="2:51" s="10" customFormat="1" ht="16.5" customHeight="1">
      <c r="B134" s="176"/>
      <c r="C134" s="177"/>
      <c r="D134" s="177"/>
      <c r="E134" s="178" t="s">
        <v>22</v>
      </c>
      <c r="F134" s="274" t="s">
        <v>434</v>
      </c>
      <c r="G134" s="275"/>
      <c r="H134" s="275"/>
      <c r="I134" s="275"/>
      <c r="J134" s="177"/>
      <c r="K134" s="179">
        <v>18.68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156</v>
      </c>
      <c r="AU134" s="183" t="s">
        <v>109</v>
      </c>
      <c r="AV134" s="10" t="s">
        <v>109</v>
      </c>
      <c r="AW134" s="10" t="s">
        <v>36</v>
      </c>
      <c r="AX134" s="10" t="s">
        <v>87</v>
      </c>
      <c r="AY134" s="183" t="s">
        <v>148</v>
      </c>
    </row>
    <row r="135" spans="2:65" s="1" customFormat="1" ht="25.5" customHeight="1">
      <c r="B135" s="37"/>
      <c r="C135" s="169" t="s">
        <v>160</v>
      </c>
      <c r="D135" s="169" t="s">
        <v>149</v>
      </c>
      <c r="E135" s="170" t="s">
        <v>211</v>
      </c>
      <c r="F135" s="270" t="s">
        <v>212</v>
      </c>
      <c r="G135" s="270"/>
      <c r="H135" s="270"/>
      <c r="I135" s="270"/>
      <c r="J135" s="171" t="s">
        <v>199</v>
      </c>
      <c r="K135" s="172">
        <v>0.375</v>
      </c>
      <c r="L135" s="271">
        <v>0</v>
      </c>
      <c r="M135" s="272"/>
      <c r="N135" s="273">
        <f>ROUND(L135*K135,2)</f>
        <v>0</v>
      </c>
      <c r="O135" s="273"/>
      <c r="P135" s="273"/>
      <c r="Q135" s="273"/>
      <c r="R135" s="39"/>
      <c r="T135" s="173" t="s">
        <v>22</v>
      </c>
      <c r="U135" s="46" t="s">
        <v>44</v>
      </c>
      <c r="V135" s="38"/>
      <c r="W135" s="174">
        <f>V135*K135</f>
        <v>0</v>
      </c>
      <c r="X135" s="174">
        <v>0</v>
      </c>
      <c r="Y135" s="174">
        <f>X135*K135</f>
        <v>0</v>
      </c>
      <c r="Z135" s="174">
        <v>0</v>
      </c>
      <c r="AA135" s="175">
        <f>Z135*K135</f>
        <v>0</v>
      </c>
      <c r="AR135" s="21" t="s">
        <v>164</v>
      </c>
      <c r="AT135" s="21" t="s">
        <v>149</v>
      </c>
      <c r="AU135" s="21" t="s">
        <v>109</v>
      </c>
      <c r="AY135" s="21" t="s">
        <v>148</v>
      </c>
      <c r="BE135" s="112">
        <f>IF(U135="základní",N135,0)</f>
        <v>0</v>
      </c>
      <c r="BF135" s="112">
        <f>IF(U135="snížená",N135,0)</f>
        <v>0</v>
      </c>
      <c r="BG135" s="112">
        <f>IF(U135="zákl. přenesená",N135,0)</f>
        <v>0</v>
      </c>
      <c r="BH135" s="112">
        <f>IF(U135="sníž. přenesená",N135,0)</f>
        <v>0</v>
      </c>
      <c r="BI135" s="112">
        <f>IF(U135="nulová",N135,0)</f>
        <v>0</v>
      </c>
      <c r="BJ135" s="21" t="s">
        <v>87</v>
      </c>
      <c r="BK135" s="112">
        <f>ROUND(L135*K135,2)</f>
        <v>0</v>
      </c>
      <c r="BL135" s="21" t="s">
        <v>164</v>
      </c>
      <c r="BM135" s="21" t="s">
        <v>435</v>
      </c>
    </row>
    <row r="136" spans="2:51" s="11" customFormat="1" ht="16.5" customHeight="1">
      <c r="B136" s="184"/>
      <c r="C136" s="185"/>
      <c r="D136" s="185"/>
      <c r="E136" s="186" t="s">
        <v>22</v>
      </c>
      <c r="F136" s="276" t="s">
        <v>436</v>
      </c>
      <c r="G136" s="277"/>
      <c r="H136" s="277"/>
      <c r="I136" s="277"/>
      <c r="J136" s="185"/>
      <c r="K136" s="186" t="s">
        <v>22</v>
      </c>
      <c r="L136" s="185"/>
      <c r="M136" s="185"/>
      <c r="N136" s="185"/>
      <c r="O136" s="185"/>
      <c r="P136" s="185"/>
      <c r="Q136" s="185"/>
      <c r="R136" s="187"/>
      <c r="T136" s="188"/>
      <c r="U136" s="185"/>
      <c r="V136" s="185"/>
      <c r="W136" s="185"/>
      <c r="X136" s="185"/>
      <c r="Y136" s="185"/>
      <c r="Z136" s="185"/>
      <c r="AA136" s="189"/>
      <c r="AT136" s="190" t="s">
        <v>156</v>
      </c>
      <c r="AU136" s="190" t="s">
        <v>109</v>
      </c>
      <c r="AV136" s="11" t="s">
        <v>87</v>
      </c>
      <c r="AW136" s="11" t="s">
        <v>36</v>
      </c>
      <c r="AX136" s="11" t="s">
        <v>79</v>
      </c>
      <c r="AY136" s="190" t="s">
        <v>148</v>
      </c>
    </row>
    <row r="137" spans="2:51" s="10" customFormat="1" ht="16.5" customHeight="1">
      <c r="B137" s="176"/>
      <c r="C137" s="177"/>
      <c r="D137" s="177"/>
      <c r="E137" s="178" t="s">
        <v>22</v>
      </c>
      <c r="F137" s="278" t="s">
        <v>437</v>
      </c>
      <c r="G137" s="279"/>
      <c r="H137" s="279"/>
      <c r="I137" s="279"/>
      <c r="J137" s="177"/>
      <c r="K137" s="179">
        <v>0.375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156</v>
      </c>
      <c r="AU137" s="183" t="s">
        <v>109</v>
      </c>
      <c r="AV137" s="10" t="s">
        <v>109</v>
      </c>
      <c r="AW137" s="10" t="s">
        <v>36</v>
      </c>
      <c r="AX137" s="10" t="s">
        <v>87</v>
      </c>
      <c r="AY137" s="183" t="s">
        <v>148</v>
      </c>
    </row>
    <row r="138" spans="2:65" s="1" customFormat="1" ht="25.5" customHeight="1">
      <c r="B138" s="37"/>
      <c r="C138" s="169" t="s">
        <v>164</v>
      </c>
      <c r="D138" s="169" t="s">
        <v>149</v>
      </c>
      <c r="E138" s="170" t="s">
        <v>216</v>
      </c>
      <c r="F138" s="270" t="s">
        <v>217</v>
      </c>
      <c r="G138" s="270"/>
      <c r="H138" s="270"/>
      <c r="I138" s="270"/>
      <c r="J138" s="171" t="s">
        <v>199</v>
      </c>
      <c r="K138" s="172">
        <v>0.188</v>
      </c>
      <c r="L138" s="271">
        <v>0</v>
      </c>
      <c r="M138" s="272"/>
      <c r="N138" s="273">
        <f>ROUND(L138*K138,2)</f>
        <v>0</v>
      </c>
      <c r="O138" s="273"/>
      <c r="P138" s="273"/>
      <c r="Q138" s="273"/>
      <c r="R138" s="39"/>
      <c r="T138" s="173" t="s">
        <v>22</v>
      </c>
      <c r="U138" s="46" t="s">
        <v>44</v>
      </c>
      <c r="V138" s="38"/>
      <c r="W138" s="174">
        <f>V138*K138</f>
        <v>0</v>
      </c>
      <c r="X138" s="174">
        <v>0</v>
      </c>
      <c r="Y138" s="174">
        <f>X138*K138</f>
        <v>0</v>
      </c>
      <c r="Z138" s="174">
        <v>0</v>
      </c>
      <c r="AA138" s="175">
        <f>Z138*K138</f>
        <v>0</v>
      </c>
      <c r="AR138" s="21" t="s">
        <v>164</v>
      </c>
      <c r="AT138" s="21" t="s">
        <v>149</v>
      </c>
      <c r="AU138" s="21" t="s">
        <v>109</v>
      </c>
      <c r="AY138" s="21" t="s">
        <v>148</v>
      </c>
      <c r="BE138" s="112">
        <f>IF(U138="základní",N138,0)</f>
        <v>0</v>
      </c>
      <c r="BF138" s="112">
        <f>IF(U138="snížená",N138,0)</f>
        <v>0</v>
      </c>
      <c r="BG138" s="112">
        <f>IF(U138="zákl. přenesená",N138,0)</f>
        <v>0</v>
      </c>
      <c r="BH138" s="112">
        <f>IF(U138="sníž. přenesená",N138,0)</f>
        <v>0</v>
      </c>
      <c r="BI138" s="112">
        <f>IF(U138="nulová",N138,0)</f>
        <v>0</v>
      </c>
      <c r="BJ138" s="21" t="s">
        <v>87</v>
      </c>
      <c r="BK138" s="112">
        <f>ROUND(L138*K138,2)</f>
        <v>0</v>
      </c>
      <c r="BL138" s="21" t="s">
        <v>164</v>
      </c>
      <c r="BM138" s="21" t="s">
        <v>438</v>
      </c>
    </row>
    <row r="139" spans="2:51" s="10" customFormat="1" ht="16.5" customHeight="1">
      <c r="B139" s="176"/>
      <c r="C139" s="177"/>
      <c r="D139" s="177"/>
      <c r="E139" s="178" t="s">
        <v>22</v>
      </c>
      <c r="F139" s="274" t="s">
        <v>439</v>
      </c>
      <c r="G139" s="275"/>
      <c r="H139" s="275"/>
      <c r="I139" s="275"/>
      <c r="J139" s="177"/>
      <c r="K139" s="179">
        <v>0.188</v>
      </c>
      <c r="L139" s="177"/>
      <c r="M139" s="177"/>
      <c r="N139" s="177"/>
      <c r="O139" s="177"/>
      <c r="P139" s="177"/>
      <c r="Q139" s="177"/>
      <c r="R139" s="180"/>
      <c r="T139" s="181"/>
      <c r="U139" s="177"/>
      <c r="V139" s="177"/>
      <c r="W139" s="177"/>
      <c r="X139" s="177"/>
      <c r="Y139" s="177"/>
      <c r="Z139" s="177"/>
      <c r="AA139" s="182"/>
      <c r="AT139" s="183" t="s">
        <v>156</v>
      </c>
      <c r="AU139" s="183" t="s">
        <v>109</v>
      </c>
      <c r="AV139" s="10" t="s">
        <v>109</v>
      </c>
      <c r="AW139" s="10" t="s">
        <v>36</v>
      </c>
      <c r="AX139" s="10" t="s">
        <v>87</v>
      </c>
      <c r="AY139" s="183" t="s">
        <v>148</v>
      </c>
    </row>
    <row r="140" spans="2:65" s="1" customFormat="1" ht="25.5" customHeight="1">
      <c r="B140" s="37"/>
      <c r="C140" s="169" t="s">
        <v>147</v>
      </c>
      <c r="D140" s="169" t="s">
        <v>149</v>
      </c>
      <c r="E140" s="170" t="s">
        <v>235</v>
      </c>
      <c r="F140" s="270" t="s">
        <v>236</v>
      </c>
      <c r="G140" s="270"/>
      <c r="H140" s="270"/>
      <c r="I140" s="270"/>
      <c r="J140" s="171" t="s">
        <v>199</v>
      </c>
      <c r="K140" s="172">
        <v>37.735</v>
      </c>
      <c r="L140" s="271">
        <v>0</v>
      </c>
      <c r="M140" s="272"/>
      <c r="N140" s="273">
        <f>ROUND(L140*K140,2)</f>
        <v>0</v>
      </c>
      <c r="O140" s="273"/>
      <c r="P140" s="273"/>
      <c r="Q140" s="273"/>
      <c r="R140" s="39"/>
      <c r="T140" s="173" t="s">
        <v>22</v>
      </c>
      <c r="U140" s="46" t="s">
        <v>44</v>
      </c>
      <c r="V140" s="38"/>
      <c r="W140" s="174">
        <f>V140*K140</f>
        <v>0</v>
      </c>
      <c r="X140" s="174">
        <v>0</v>
      </c>
      <c r="Y140" s="174">
        <f>X140*K140</f>
        <v>0</v>
      </c>
      <c r="Z140" s="174">
        <v>0</v>
      </c>
      <c r="AA140" s="175">
        <f>Z140*K140</f>
        <v>0</v>
      </c>
      <c r="AR140" s="21" t="s">
        <v>164</v>
      </c>
      <c r="AT140" s="21" t="s">
        <v>149</v>
      </c>
      <c r="AU140" s="21" t="s">
        <v>109</v>
      </c>
      <c r="AY140" s="21" t="s">
        <v>148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87</v>
      </c>
      <c r="BK140" s="112">
        <f>ROUND(L140*K140,2)</f>
        <v>0</v>
      </c>
      <c r="BL140" s="21" t="s">
        <v>164</v>
      </c>
      <c r="BM140" s="21" t="s">
        <v>440</v>
      </c>
    </row>
    <row r="141" spans="2:51" s="10" customFormat="1" ht="16.5" customHeight="1">
      <c r="B141" s="176"/>
      <c r="C141" s="177"/>
      <c r="D141" s="177"/>
      <c r="E141" s="178" t="s">
        <v>22</v>
      </c>
      <c r="F141" s="274" t="s">
        <v>441</v>
      </c>
      <c r="G141" s="275"/>
      <c r="H141" s="275"/>
      <c r="I141" s="275"/>
      <c r="J141" s="177"/>
      <c r="K141" s="179">
        <v>37.735</v>
      </c>
      <c r="L141" s="177"/>
      <c r="M141" s="177"/>
      <c r="N141" s="177"/>
      <c r="O141" s="177"/>
      <c r="P141" s="177"/>
      <c r="Q141" s="177"/>
      <c r="R141" s="180"/>
      <c r="T141" s="181"/>
      <c r="U141" s="177"/>
      <c r="V141" s="177"/>
      <c r="W141" s="177"/>
      <c r="X141" s="177"/>
      <c r="Y141" s="177"/>
      <c r="Z141" s="177"/>
      <c r="AA141" s="182"/>
      <c r="AT141" s="183" t="s">
        <v>156</v>
      </c>
      <c r="AU141" s="183" t="s">
        <v>109</v>
      </c>
      <c r="AV141" s="10" t="s">
        <v>109</v>
      </c>
      <c r="AW141" s="10" t="s">
        <v>36</v>
      </c>
      <c r="AX141" s="10" t="s">
        <v>87</v>
      </c>
      <c r="AY141" s="183" t="s">
        <v>148</v>
      </c>
    </row>
    <row r="142" spans="2:65" s="1" customFormat="1" ht="25.5" customHeight="1">
      <c r="B142" s="37"/>
      <c r="C142" s="169" t="s">
        <v>173</v>
      </c>
      <c r="D142" s="169" t="s">
        <v>149</v>
      </c>
      <c r="E142" s="170" t="s">
        <v>244</v>
      </c>
      <c r="F142" s="270" t="s">
        <v>245</v>
      </c>
      <c r="G142" s="270"/>
      <c r="H142" s="270"/>
      <c r="I142" s="270"/>
      <c r="J142" s="171" t="s">
        <v>246</v>
      </c>
      <c r="K142" s="172">
        <v>64.15</v>
      </c>
      <c r="L142" s="271">
        <v>0</v>
      </c>
      <c r="M142" s="272"/>
      <c r="N142" s="273">
        <f>ROUND(L142*K142,2)</f>
        <v>0</v>
      </c>
      <c r="O142" s="273"/>
      <c r="P142" s="273"/>
      <c r="Q142" s="273"/>
      <c r="R142" s="39"/>
      <c r="T142" s="173" t="s">
        <v>22</v>
      </c>
      <c r="U142" s="46" t="s">
        <v>44</v>
      </c>
      <c r="V142" s="38"/>
      <c r="W142" s="174">
        <f>V142*K142</f>
        <v>0</v>
      </c>
      <c r="X142" s="174">
        <v>0</v>
      </c>
      <c r="Y142" s="174">
        <f>X142*K142</f>
        <v>0</v>
      </c>
      <c r="Z142" s="174">
        <v>0</v>
      </c>
      <c r="AA142" s="175">
        <f>Z142*K142</f>
        <v>0</v>
      </c>
      <c r="AR142" s="21" t="s">
        <v>164</v>
      </c>
      <c r="AT142" s="21" t="s">
        <v>149</v>
      </c>
      <c r="AU142" s="21" t="s">
        <v>109</v>
      </c>
      <c r="AY142" s="21" t="s">
        <v>148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1" t="s">
        <v>87</v>
      </c>
      <c r="BK142" s="112">
        <f>ROUND(L142*K142,2)</f>
        <v>0</v>
      </c>
      <c r="BL142" s="21" t="s">
        <v>164</v>
      </c>
      <c r="BM142" s="21" t="s">
        <v>442</v>
      </c>
    </row>
    <row r="143" spans="2:51" s="10" customFormat="1" ht="16.5" customHeight="1">
      <c r="B143" s="176"/>
      <c r="C143" s="177"/>
      <c r="D143" s="177"/>
      <c r="E143" s="178" t="s">
        <v>22</v>
      </c>
      <c r="F143" s="274" t="s">
        <v>443</v>
      </c>
      <c r="G143" s="275"/>
      <c r="H143" s="275"/>
      <c r="I143" s="275"/>
      <c r="J143" s="177"/>
      <c r="K143" s="179">
        <v>64.15</v>
      </c>
      <c r="L143" s="177"/>
      <c r="M143" s="177"/>
      <c r="N143" s="177"/>
      <c r="O143" s="177"/>
      <c r="P143" s="177"/>
      <c r="Q143" s="177"/>
      <c r="R143" s="180"/>
      <c r="T143" s="181"/>
      <c r="U143" s="177"/>
      <c r="V143" s="177"/>
      <c r="W143" s="177"/>
      <c r="X143" s="177"/>
      <c r="Y143" s="177"/>
      <c r="Z143" s="177"/>
      <c r="AA143" s="182"/>
      <c r="AT143" s="183" t="s">
        <v>156</v>
      </c>
      <c r="AU143" s="183" t="s">
        <v>109</v>
      </c>
      <c r="AV143" s="10" t="s">
        <v>109</v>
      </c>
      <c r="AW143" s="10" t="s">
        <v>36</v>
      </c>
      <c r="AX143" s="10" t="s">
        <v>87</v>
      </c>
      <c r="AY143" s="183" t="s">
        <v>148</v>
      </c>
    </row>
    <row r="144" spans="2:65" s="1" customFormat="1" ht="25.5" customHeight="1">
      <c r="B144" s="37"/>
      <c r="C144" s="169" t="s">
        <v>177</v>
      </c>
      <c r="D144" s="169" t="s">
        <v>149</v>
      </c>
      <c r="E144" s="170" t="s">
        <v>250</v>
      </c>
      <c r="F144" s="270" t="s">
        <v>251</v>
      </c>
      <c r="G144" s="270"/>
      <c r="H144" s="270"/>
      <c r="I144" s="270"/>
      <c r="J144" s="171" t="s">
        <v>152</v>
      </c>
      <c r="K144" s="172">
        <v>196.75</v>
      </c>
      <c r="L144" s="271">
        <v>0</v>
      </c>
      <c r="M144" s="272"/>
      <c r="N144" s="273">
        <f>ROUND(L144*K144,2)</f>
        <v>0</v>
      </c>
      <c r="O144" s="273"/>
      <c r="P144" s="273"/>
      <c r="Q144" s="273"/>
      <c r="R144" s="39"/>
      <c r="T144" s="173" t="s">
        <v>22</v>
      </c>
      <c r="U144" s="46" t="s">
        <v>44</v>
      </c>
      <c r="V144" s="38"/>
      <c r="W144" s="174">
        <f>V144*K144</f>
        <v>0</v>
      </c>
      <c r="X144" s="174">
        <v>0</v>
      </c>
      <c r="Y144" s="174">
        <f>X144*K144</f>
        <v>0</v>
      </c>
      <c r="Z144" s="174">
        <v>0</v>
      </c>
      <c r="AA144" s="175">
        <f>Z144*K144</f>
        <v>0</v>
      </c>
      <c r="AR144" s="21" t="s">
        <v>164</v>
      </c>
      <c r="AT144" s="21" t="s">
        <v>149</v>
      </c>
      <c r="AU144" s="21" t="s">
        <v>109</v>
      </c>
      <c r="AY144" s="21" t="s">
        <v>148</v>
      </c>
      <c r="BE144" s="112">
        <f>IF(U144="základní",N144,0)</f>
        <v>0</v>
      </c>
      <c r="BF144" s="112">
        <f>IF(U144="snížená",N144,0)</f>
        <v>0</v>
      </c>
      <c r="BG144" s="112">
        <f>IF(U144="zákl. přenesená",N144,0)</f>
        <v>0</v>
      </c>
      <c r="BH144" s="112">
        <f>IF(U144="sníž. přenesená",N144,0)</f>
        <v>0</v>
      </c>
      <c r="BI144" s="112">
        <f>IF(U144="nulová",N144,0)</f>
        <v>0</v>
      </c>
      <c r="BJ144" s="21" t="s">
        <v>87</v>
      </c>
      <c r="BK144" s="112">
        <f>ROUND(L144*K144,2)</f>
        <v>0</v>
      </c>
      <c r="BL144" s="21" t="s">
        <v>164</v>
      </c>
      <c r="BM144" s="21" t="s">
        <v>444</v>
      </c>
    </row>
    <row r="145" spans="2:51" s="10" customFormat="1" ht="16.5" customHeight="1">
      <c r="B145" s="176"/>
      <c r="C145" s="177"/>
      <c r="D145" s="177"/>
      <c r="E145" s="178" t="s">
        <v>22</v>
      </c>
      <c r="F145" s="274" t="s">
        <v>445</v>
      </c>
      <c r="G145" s="275"/>
      <c r="H145" s="275"/>
      <c r="I145" s="275"/>
      <c r="J145" s="177"/>
      <c r="K145" s="179">
        <v>196.75</v>
      </c>
      <c r="L145" s="177"/>
      <c r="M145" s="177"/>
      <c r="N145" s="177"/>
      <c r="O145" s="177"/>
      <c r="P145" s="177"/>
      <c r="Q145" s="177"/>
      <c r="R145" s="180"/>
      <c r="T145" s="181"/>
      <c r="U145" s="177"/>
      <c r="V145" s="177"/>
      <c r="W145" s="177"/>
      <c r="X145" s="177"/>
      <c r="Y145" s="177"/>
      <c r="Z145" s="177"/>
      <c r="AA145" s="182"/>
      <c r="AT145" s="183" t="s">
        <v>156</v>
      </c>
      <c r="AU145" s="183" t="s">
        <v>109</v>
      </c>
      <c r="AV145" s="10" t="s">
        <v>109</v>
      </c>
      <c r="AW145" s="10" t="s">
        <v>36</v>
      </c>
      <c r="AX145" s="10" t="s">
        <v>87</v>
      </c>
      <c r="AY145" s="183" t="s">
        <v>148</v>
      </c>
    </row>
    <row r="146" spans="2:63" s="9" customFormat="1" ht="29.85" customHeight="1">
      <c r="B146" s="158"/>
      <c r="C146" s="159"/>
      <c r="D146" s="168" t="s">
        <v>423</v>
      </c>
      <c r="E146" s="168"/>
      <c r="F146" s="168"/>
      <c r="G146" s="168"/>
      <c r="H146" s="168"/>
      <c r="I146" s="168"/>
      <c r="J146" s="168"/>
      <c r="K146" s="168"/>
      <c r="L146" s="168"/>
      <c r="M146" s="168"/>
      <c r="N146" s="283">
        <f>BK146</f>
        <v>0</v>
      </c>
      <c r="O146" s="284"/>
      <c r="P146" s="284"/>
      <c r="Q146" s="284"/>
      <c r="R146" s="161"/>
      <c r="T146" s="162"/>
      <c r="U146" s="159"/>
      <c r="V146" s="159"/>
      <c r="W146" s="163">
        <f>W147+SUM(W148:W255)</f>
        <v>0</v>
      </c>
      <c r="X146" s="159"/>
      <c r="Y146" s="163">
        <f>Y147+SUM(Y148:Y255)</f>
        <v>1.7563795800000002</v>
      </c>
      <c r="Z146" s="159"/>
      <c r="AA146" s="164">
        <f>AA147+SUM(AA148:AA255)</f>
        <v>131.58425</v>
      </c>
      <c r="AR146" s="165" t="s">
        <v>87</v>
      </c>
      <c r="AT146" s="166" t="s">
        <v>78</v>
      </c>
      <c r="AU146" s="166" t="s">
        <v>87</v>
      </c>
      <c r="AY146" s="165" t="s">
        <v>148</v>
      </c>
      <c r="BK146" s="167">
        <f>BK147+SUM(BK148:BK255)</f>
        <v>0</v>
      </c>
    </row>
    <row r="147" spans="2:65" s="1" customFormat="1" ht="25.5" customHeight="1">
      <c r="B147" s="37"/>
      <c r="C147" s="169" t="s">
        <v>181</v>
      </c>
      <c r="D147" s="169" t="s">
        <v>149</v>
      </c>
      <c r="E147" s="170" t="s">
        <v>446</v>
      </c>
      <c r="F147" s="270" t="s">
        <v>447</v>
      </c>
      <c r="G147" s="270"/>
      <c r="H147" s="270"/>
      <c r="I147" s="270"/>
      <c r="J147" s="171" t="s">
        <v>283</v>
      </c>
      <c r="K147" s="172">
        <v>6.5</v>
      </c>
      <c r="L147" s="271">
        <v>0</v>
      </c>
      <c r="M147" s="272"/>
      <c r="N147" s="273">
        <f>ROUND(L147*K147,2)</f>
        <v>0</v>
      </c>
      <c r="O147" s="273"/>
      <c r="P147" s="273"/>
      <c r="Q147" s="273"/>
      <c r="R147" s="39"/>
      <c r="T147" s="173" t="s">
        <v>22</v>
      </c>
      <c r="U147" s="46" t="s">
        <v>44</v>
      </c>
      <c r="V147" s="38"/>
      <c r="W147" s="174">
        <f>V147*K147</f>
        <v>0</v>
      </c>
      <c r="X147" s="174">
        <v>3E-05</v>
      </c>
      <c r="Y147" s="174">
        <f>X147*K147</f>
        <v>0.000195</v>
      </c>
      <c r="Z147" s="174">
        <v>0</v>
      </c>
      <c r="AA147" s="175">
        <f>Z147*K147</f>
        <v>0</v>
      </c>
      <c r="AR147" s="21" t="s">
        <v>164</v>
      </c>
      <c r="AT147" s="21" t="s">
        <v>149</v>
      </c>
      <c r="AU147" s="21" t="s">
        <v>109</v>
      </c>
      <c r="AY147" s="21" t="s">
        <v>148</v>
      </c>
      <c r="BE147" s="112">
        <f>IF(U147="základní",N147,0)</f>
        <v>0</v>
      </c>
      <c r="BF147" s="112">
        <f>IF(U147="snížená",N147,0)</f>
        <v>0</v>
      </c>
      <c r="BG147" s="112">
        <f>IF(U147="zákl. přenesená",N147,0)</f>
        <v>0</v>
      </c>
      <c r="BH147" s="112">
        <f>IF(U147="sníž. přenesená",N147,0)</f>
        <v>0</v>
      </c>
      <c r="BI147" s="112">
        <f>IF(U147="nulová",N147,0)</f>
        <v>0</v>
      </c>
      <c r="BJ147" s="21" t="s">
        <v>87</v>
      </c>
      <c r="BK147" s="112">
        <f>ROUND(L147*K147,2)</f>
        <v>0</v>
      </c>
      <c r="BL147" s="21" t="s">
        <v>164</v>
      </c>
      <c r="BM147" s="21" t="s">
        <v>448</v>
      </c>
    </row>
    <row r="148" spans="2:51" s="10" customFormat="1" ht="16.5" customHeight="1">
      <c r="B148" s="176"/>
      <c r="C148" s="177"/>
      <c r="D148" s="177"/>
      <c r="E148" s="178" t="s">
        <v>22</v>
      </c>
      <c r="F148" s="274" t="s">
        <v>449</v>
      </c>
      <c r="G148" s="275"/>
      <c r="H148" s="275"/>
      <c r="I148" s="275"/>
      <c r="J148" s="177"/>
      <c r="K148" s="179">
        <v>6.5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156</v>
      </c>
      <c r="AU148" s="183" t="s">
        <v>109</v>
      </c>
      <c r="AV148" s="10" t="s">
        <v>109</v>
      </c>
      <c r="AW148" s="10" t="s">
        <v>36</v>
      </c>
      <c r="AX148" s="10" t="s">
        <v>87</v>
      </c>
      <c r="AY148" s="183" t="s">
        <v>148</v>
      </c>
    </row>
    <row r="149" spans="2:65" s="1" customFormat="1" ht="38.25" customHeight="1">
      <c r="B149" s="37"/>
      <c r="C149" s="169" t="s">
        <v>239</v>
      </c>
      <c r="D149" s="169" t="s">
        <v>149</v>
      </c>
      <c r="E149" s="170" t="s">
        <v>450</v>
      </c>
      <c r="F149" s="270" t="s">
        <v>451</v>
      </c>
      <c r="G149" s="270"/>
      <c r="H149" s="270"/>
      <c r="I149" s="270"/>
      <c r="J149" s="171" t="s">
        <v>152</v>
      </c>
      <c r="K149" s="172">
        <v>3.75</v>
      </c>
      <c r="L149" s="271">
        <v>0</v>
      </c>
      <c r="M149" s="272"/>
      <c r="N149" s="273">
        <f>ROUND(L149*K149,2)</f>
        <v>0</v>
      </c>
      <c r="O149" s="273"/>
      <c r="P149" s="273"/>
      <c r="Q149" s="273"/>
      <c r="R149" s="39"/>
      <c r="T149" s="173" t="s">
        <v>22</v>
      </c>
      <c r="U149" s="46" t="s">
        <v>44</v>
      </c>
      <c r="V149" s="38"/>
      <c r="W149" s="174">
        <f>V149*K149</f>
        <v>0</v>
      </c>
      <c r="X149" s="174">
        <v>5E-05</v>
      </c>
      <c r="Y149" s="174">
        <f>X149*K149</f>
        <v>0.0001875</v>
      </c>
      <c r="Z149" s="174">
        <v>0.128</v>
      </c>
      <c r="AA149" s="175">
        <f>Z149*K149</f>
        <v>0.48</v>
      </c>
      <c r="AR149" s="21" t="s">
        <v>164</v>
      </c>
      <c r="AT149" s="21" t="s">
        <v>149</v>
      </c>
      <c r="AU149" s="21" t="s">
        <v>109</v>
      </c>
      <c r="AY149" s="21" t="s">
        <v>148</v>
      </c>
      <c r="BE149" s="112">
        <f>IF(U149="základní",N149,0)</f>
        <v>0</v>
      </c>
      <c r="BF149" s="112">
        <f>IF(U149="snížená",N149,0)</f>
        <v>0</v>
      </c>
      <c r="BG149" s="112">
        <f>IF(U149="zákl. přenesená",N149,0)</f>
        <v>0</v>
      </c>
      <c r="BH149" s="112">
        <f>IF(U149="sníž. přenesená",N149,0)</f>
        <v>0</v>
      </c>
      <c r="BI149" s="112">
        <f>IF(U149="nulová",N149,0)</f>
        <v>0</v>
      </c>
      <c r="BJ149" s="21" t="s">
        <v>87</v>
      </c>
      <c r="BK149" s="112">
        <f>ROUND(L149*K149,2)</f>
        <v>0</v>
      </c>
      <c r="BL149" s="21" t="s">
        <v>164</v>
      </c>
      <c r="BM149" s="21" t="s">
        <v>452</v>
      </c>
    </row>
    <row r="150" spans="2:51" s="10" customFormat="1" ht="16.5" customHeight="1">
      <c r="B150" s="176"/>
      <c r="C150" s="177"/>
      <c r="D150" s="177"/>
      <c r="E150" s="178" t="s">
        <v>22</v>
      </c>
      <c r="F150" s="274" t="s">
        <v>453</v>
      </c>
      <c r="G150" s="275"/>
      <c r="H150" s="275"/>
      <c r="I150" s="275"/>
      <c r="J150" s="177"/>
      <c r="K150" s="179">
        <v>3.75</v>
      </c>
      <c r="L150" s="177"/>
      <c r="M150" s="177"/>
      <c r="N150" s="177"/>
      <c r="O150" s="177"/>
      <c r="P150" s="177"/>
      <c r="Q150" s="177"/>
      <c r="R150" s="180"/>
      <c r="T150" s="181"/>
      <c r="U150" s="177"/>
      <c r="V150" s="177"/>
      <c r="W150" s="177"/>
      <c r="X150" s="177"/>
      <c r="Y150" s="177"/>
      <c r="Z150" s="177"/>
      <c r="AA150" s="182"/>
      <c r="AT150" s="183" t="s">
        <v>156</v>
      </c>
      <c r="AU150" s="183" t="s">
        <v>109</v>
      </c>
      <c r="AV150" s="10" t="s">
        <v>109</v>
      </c>
      <c r="AW150" s="10" t="s">
        <v>36</v>
      </c>
      <c r="AX150" s="10" t="s">
        <v>87</v>
      </c>
      <c r="AY150" s="183" t="s">
        <v>148</v>
      </c>
    </row>
    <row r="151" spans="2:65" s="1" customFormat="1" ht="38.25" customHeight="1">
      <c r="B151" s="37"/>
      <c r="C151" s="169" t="s">
        <v>243</v>
      </c>
      <c r="D151" s="169" t="s">
        <v>149</v>
      </c>
      <c r="E151" s="170" t="s">
        <v>454</v>
      </c>
      <c r="F151" s="270" t="s">
        <v>455</v>
      </c>
      <c r="G151" s="270"/>
      <c r="H151" s="270"/>
      <c r="I151" s="270"/>
      <c r="J151" s="171" t="s">
        <v>152</v>
      </c>
      <c r="K151" s="172">
        <v>3.75</v>
      </c>
      <c r="L151" s="271">
        <v>0</v>
      </c>
      <c r="M151" s="272"/>
      <c r="N151" s="273">
        <f>ROUND(L151*K151,2)</f>
        <v>0</v>
      </c>
      <c r="O151" s="273"/>
      <c r="P151" s="273"/>
      <c r="Q151" s="273"/>
      <c r="R151" s="39"/>
      <c r="T151" s="173" t="s">
        <v>22</v>
      </c>
      <c r="U151" s="46" t="s">
        <v>44</v>
      </c>
      <c r="V151" s="38"/>
      <c r="W151" s="174">
        <f>V151*K151</f>
        <v>0</v>
      </c>
      <c r="X151" s="174">
        <v>9E-05</v>
      </c>
      <c r="Y151" s="174">
        <f>X151*K151</f>
        <v>0.0003375</v>
      </c>
      <c r="Z151" s="174">
        <v>0.256</v>
      </c>
      <c r="AA151" s="175">
        <f>Z151*K151</f>
        <v>0.96</v>
      </c>
      <c r="AR151" s="21" t="s">
        <v>164</v>
      </c>
      <c r="AT151" s="21" t="s">
        <v>149</v>
      </c>
      <c r="AU151" s="21" t="s">
        <v>109</v>
      </c>
      <c r="AY151" s="21" t="s">
        <v>148</v>
      </c>
      <c r="BE151" s="112">
        <f>IF(U151="základní",N151,0)</f>
        <v>0</v>
      </c>
      <c r="BF151" s="112">
        <f>IF(U151="snížená",N151,0)</f>
        <v>0</v>
      </c>
      <c r="BG151" s="112">
        <f>IF(U151="zákl. přenesená",N151,0)</f>
        <v>0</v>
      </c>
      <c r="BH151" s="112">
        <f>IF(U151="sníž. přenesená",N151,0)</f>
        <v>0</v>
      </c>
      <c r="BI151" s="112">
        <f>IF(U151="nulová",N151,0)</f>
        <v>0</v>
      </c>
      <c r="BJ151" s="21" t="s">
        <v>87</v>
      </c>
      <c r="BK151" s="112">
        <f>ROUND(L151*K151,2)</f>
        <v>0</v>
      </c>
      <c r="BL151" s="21" t="s">
        <v>164</v>
      </c>
      <c r="BM151" s="21" t="s">
        <v>456</v>
      </c>
    </row>
    <row r="152" spans="2:51" s="10" customFormat="1" ht="16.5" customHeight="1">
      <c r="B152" s="176"/>
      <c r="C152" s="177"/>
      <c r="D152" s="177"/>
      <c r="E152" s="178" t="s">
        <v>22</v>
      </c>
      <c r="F152" s="274" t="s">
        <v>453</v>
      </c>
      <c r="G152" s="275"/>
      <c r="H152" s="275"/>
      <c r="I152" s="275"/>
      <c r="J152" s="177"/>
      <c r="K152" s="179">
        <v>3.75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156</v>
      </c>
      <c r="AU152" s="183" t="s">
        <v>109</v>
      </c>
      <c r="AV152" s="10" t="s">
        <v>109</v>
      </c>
      <c r="AW152" s="10" t="s">
        <v>36</v>
      </c>
      <c r="AX152" s="10" t="s">
        <v>87</v>
      </c>
      <c r="AY152" s="183" t="s">
        <v>148</v>
      </c>
    </row>
    <row r="153" spans="2:65" s="1" customFormat="1" ht="38.25" customHeight="1">
      <c r="B153" s="37"/>
      <c r="C153" s="169" t="s">
        <v>249</v>
      </c>
      <c r="D153" s="169" t="s">
        <v>149</v>
      </c>
      <c r="E153" s="170" t="s">
        <v>457</v>
      </c>
      <c r="F153" s="270" t="s">
        <v>458</v>
      </c>
      <c r="G153" s="270"/>
      <c r="H153" s="270"/>
      <c r="I153" s="270"/>
      <c r="J153" s="171" t="s">
        <v>152</v>
      </c>
      <c r="K153" s="172">
        <v>40</v>
      </c>
      <c r="L153" s="271">
        <v>0</v>
      </c>
      <c r="M153" s="272"/>
      <c r="N153" s="273">
        <f>ROUND(L153*K153,2)</f>
        <v>0</v>
      </c>
      <c r="O153" s="273"/>
      <c r="P153" s="273"/>
      <c r="Q153" s="273"/>
      <c r="R153" s="39"/>
      <c r="T153" s="173" t="s">
        <v>22</v>
      </c>
      <c r="U153" s="46" t="s">
        <v>44</v>
      </c>
      <c r="V153" s="38"/>
      <c r="W153" s="174">
        <f>V153*K153</f>
        <v>0</v>
      </c>
      <c r="X153" s="174">
        <v>0</v>
      </c>
      <c r="Y153" s="174">
        <f>X153*K153</f>
        <v>0</v>
      </c>
      <c r="Z153" s="174">
        <v>0.255</v>
      </c>
      <c r="AA153" s="175">
        <f>Z153*K153</f>
        <v>10.2</v>
      </c>
      <c r="AR153" s="21" t="s">
        <v>164</v>
      </c>
      <c r="AT153" s="21" t="s">
        <v>149</v>
      </c>
      <c r="AU153" s="21" t="s">
        <v>109</v>
      </c>
      <c r="AY153" s="21" t="s">
        <v>148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87</v>
      </c>
      <c r="BK153" s="112">
        <f>ROUND(L153*K153,2)</f>
        <v>0</v>
      </c>
      <c r="BL153" s="21" t="s">
        <v>164</v>
      </c>
      <c r="BM153" s="21" t="s">
        <v>459</v>
      </c>
    </row>
    <row r="154" spans="2:51" s="10" customFormat="1" ht="16.5" customHeight="1">
      <c r="B154" s="176"/>
      <c r="C154" s="177"/>
      <c r="D154" s="177"/>
      <c r="E154" s="178" t="s">
        <v>22</v>
      </c>
      <c r="F154" s="274" t="s">
        <v>409</v>
      </c>
      <c r="G154" s="275"/>
      <c r="H154" s="275"/>
      <c r="I154" s="275"/>
      <c r="J154" s="177"/>
      <c r="K154" s="179">
        <v>40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156</v>
      </c>
      <c r="AU154" s="183" t="s">
        <v>109</v>
      </c>
      <c r="AV154" s="10" t="s">
        <v>109</v>
      </c>
      <c r="AW154" s="10" t="s">
        <v>36</v>
      </c>
      <c r="AX154" s="10" t="s">
        <v>87</v>
      </c>
      <c r="AY154" s="183" t="s">
        <v>148</v>
      </c>
    </row>
    <row r="155" spans="2:65" s="1" customFormat="1" ht="25.5" customHeight="1">
      <c r="B155" s="37"/>
      <c r="C155" s="169" t="s">
        <v>254</v>
      </c>
      <c r="D155" s="169" t="s">
        <v>149</v>
      </c>
      <c r="E155" s="170" t="s">
        <v>460</v>
      </c>
      <c r="F155" s="270" t="s">
        <v>461</v>
      </c>
      <c r="G155" s="270"/>
      <c r="H155" s="270"/>
      <c r="I155" s="270"/>
      <c r="J155" s="171" t="s">
        <v>152</v>
      </c>
      <c r="K155" s="172">
        <v>40</v>
      </c>
      <c r="L155" s="271">
        <v>0</v>
      </c>
      <c r="M155" s="272"/>
      <c r="N155" s="273">
        <f>ROUND(L155*K155,2)</f>
        <v>0</v>
      </c>
      <c r="O155" s="273"/>
      <c r="P155" s="273"/>
      <c r="Q155" s="273"/>
      <c r="R155" s="39"/>
      <c r="T155" s="173" t="s">
        <v>22</v>
      </c>
      <c r="U155" s="46" t="s">
        <v>44</v>
      </c>
      <c r="V155" s="38"/>
      <c r="W155" s="174">
        <f>V155*K155</f>
        <v>0</v>
      </c>
      <c r="X155" s="174">
        <v>0</v>
      </c>
      <c r="Y155" s="174">
        <f>X155*K155</f>
        <v>0</v>
      </c>
      <c r="Z155" s="174">
        <v>0.29</v>
      </c>
      <c r="AA155" s="175">
        <f>Z155*K155</f>
        <v>11.6</v>
      </c>
      <c r="AR155" s="21" t="s">
        <v>164</v>
      </c>
      <c r="AT155" s="21" t="s">
        <v>149</v>
      </c>
      <c r="AU155" s="21" t="s">
        <v>109</v>
      </c>
      <c r="AY155" s="21" t="s">
        <v>148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1" t="s">
        <v>87</v>
      </c>
      <c r="BK155" s="112">
        <f>ROUND(L155*K155,2)</f>
        <v>0</v>
      </c>
      <c r="BL155" s="21" t="s">
        <v>164</v>
      </c>
      <c r="BM155" s="21" t="s">
        <v>462</v>
      </c>
    </row>
    <row r="156" spans="2:51" s="10" customFormat="1" ht="16.5" customHeight="1">
      <c r="B156" s="176"/>
      <c r="C156" s="177"/>
      <c r="D156" s="177"/>
      <c r="E156" s="178" t="s">
        <v>22</v>
      </c>
      <c r="F156" s="274" t="s">
        <v>409</v>
      </c>
      <c r="G156" s="275"/>
      <c r="H156" s="275"/>
      <c r="I156" s="275"/>
      <c r="J156" s="177"/>
      <c r="K156" s="179">
        <v>40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156</v>
      </c>
      <c r="AU156" s="183" t="s">
        <v>109</v>
      </c>
      <c r="AV156" s="10" t="s">
        <v>109</v>
      </c>
      <c r="AW156" s="10" t="s">
        <v>36</v>
      </c>
      <c r="AX156" s="10" t="s">
        <v>87</v>
      </c>
      <c r="AY156" s="183" t="s">
        <v>148</v>
      </c>
    </row>
    <row r="157" spans="2:65" s="1" customFormat="1" ht="25.5" customHeight="1">
      <c r="B157" s="37"/>
      <c r="C157" s="169" t="s">
        <v>260</v>
      </c>
      <c r="D157" s="169" t="s">
        <v>149</v>
      </c>
      <c r="E157" s="170" t="s">
        <v>463</v>
      </c>
      <c r="F157" s="270" t="s">
        <v>464</v>
      </c>
      <c r="G157" s="270"/>
      <c r="H157" s="270"/>
      <c r="I157" s="270"/>
      <c r="J157" s="171" t="s">
        <v>152</v>
      </c>
      <c r="K157" s="172">
        <v>340</v>
      </c>
      <c r="L157" s="271">
        <v>0</v>
      </c>
      <c r="M157" s="272"/>
      <c r="N157" s="273">
        <f>ROUND(L157*K157,2)</f>
        <v>0</v>
      </c>
      <c r="O157" s="273"/>
      <c r="P157" s="273"/>
      <c r="Q157" s="273"/>
      <c r="R157" s="39"/>
      <c r="T157" s="173" t="s">
        <v>22</v>
      </c>
      <c r="U157" s="46" t="s">
        <v>44</v>
      </c>
      <c r="V157" s="38"/>
      <c r="W157" s="174">
        <f>V157*K157</f>
        <v>0</v>
      </c>
      <c r="X157" s="174">
        <v>0</v>
      </c>
      <c r="Y157" s="174">
        <f>X157*K157</f>
        <v>0</v>
      </c>
      <c r="Z157" s="174">
        <v>0.3</v>
      </c>
      <c r="AA157" s="175">
        <f>Z157*K157</f>
        <v>102</v>
      </c>
      <c r="AR157" s="21" t="s">
        <v>164</v>
      </c>
      <c r="AT157" s="21" t="s">
        <v>149</v>
      </c>
      <c r="AU157" s="21" t="s">
        <v>109</v>
      </c>
      <c r="AY157" s="21" t="s">
        <v>148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87</v>
      </c>
      <c r="BK157" s="112">
        <f>ROUND(L157*K157,2)</f>
        <v>0</v>
      </c>
      <c r="BL157" s="21" t="s">
        <v>164</v>
      </c>
      <c r="BM157" s="21" t="s">
        <v>465</v>
      </c>
    </row>
    <row r="158" spans="2:51" s="11" customFormat="1" ht="16.5" customHeight="1">
      <c r="B158" s="184"/>
      <c r="C158" s="185"/>
      <c r="D158" s="185"/>
      <c r="E158" s="186" t="s">
        <v>22</v>
      </c>
      <c r="F158" s="276" t="s">
        <v>466</v>
      </c>
      <c r="G158" s="277"/>
      <c r="H158" s="277"/>
      <c r="I158" s="277"/>
      <c r="J158" s="185"/>
      <c r="K158" s="186" t="s">
        <v>22</v>
      </c>
      <c r="L158" s="185"/>
      <c r="M158" s="185"/>
      <c r="N158" s="185"/>
      <c r="O158" s="185"/>
      <c r="P158" s="185"/>
      <c r="Q158" s="185"/>
      <c r="R158" s="187"/>
      <c r="T158" s="188"/>
      <c r="U158" s="185"/>
      <c r="V158" s="185"/>
      <c r="W158" s="185"/>
      <c r="X158" s="185"/>
      <c r="Y158" s="185"/>
      <c r="Z158" s="185"/>
      <c r="AA158" s="189"/>
      <c r="AT158" s="190" t="s">
        <v>156</v>
      </c>
      <c r="AU158" s="190" t="s">
        <v>109</v>
      </c>
      <c r="AV158" s="11" t="s">
        <v>87</v>
      </c>
      <c r="AW158" s="11" t="s">
        <v>36</v>
      </c>
      <c r="AX158" s="11" t="s">
        <v>79</v>
      </c>
      <c r="AY158" s="190" t="s">
        <v>148</v>
      </c>
    </row>
    <row r="159" spans="2:51" s="10" customFormat="1" ht="16.5" customHeight="1">
      <c r="B159" s="176"/>
      <c r="C159" s="177"/>
      <c r="D159" s="177"/>
      <c r="E159" s="178" t="s">
        <v>22</v>
      </c>
      <c r="F159" s="278" t="s">
        <v>467</v>
      </c>
      <c r="G159" s="279"/>
      <c r="H159" s="279"/>
      <c r="I159" s="279"/>
      <c r="J159" s="177"/>
      <c r="K159" s="179">
        <v>340</v>
      </c>
      <c r="L159" s="177"/>
      <c r="M159" s="177"/>
      <c r="N159" s="177"/>
      <c r="O159" s="177"/>
      <c r="P159" s="177"/>
      <c r="Q159" s="177"/>
      <c r="R159" s="180"/>
      <c r="T159" s="181"/>
      <c r="U159" s="177"/>
      <c r="V159" s="177"/>
      <c r="W159" s="177"/>
      <c r="X159" s="177"/>
      <c r="Y159" s="177"/>
      <c r="Z159" s="177"/>
      <c r="AA159" s="182"/>
      <c r="AT159" s="183" t="s">
        <v>156</v>
      </c>
      <c r="AU159" s="183" t="s">
        <v>109</v>
      </c>
      <c r="AV159" s="10" t="s">
        <v>109</v>
      </c>
      <c r="AW159" s="10" t="s">
        <v>36</v>
      </c>
      <c r="AX159" s="10" t="s">
        <v>87</v>
      </c>
      <c r="AY159" s="183" t="s">
        <v>148</v>
      </c>
    </row>
    <row r="160" spans="2:65" s="1" customFormat="1" ht="25.5" customHeight="1">
      <c r="B160" s="37"/>
      <c r="C160" s="169" t="s">
        <v>264</v>
      </c>
      <c r="D160" s="169" t="s">
        <v>149</v>
      </c>
      <c r="E160" s="170" t="s">
        <v>468</v>
      </c>
      <c r="F160" s="270" t="s">
        <v>469</v>
      </c>
      <c r="G160" s="270"/>
      <c r="H160" s="270"/>
      <c r="I160" s="270"/>
      <c r="J160" s="171" t="s">
        <v>152</v>
      </c>
      <c r="K160" s="172">
        <v>8</v>
      </c>
      <c r="L160" s="271">
        <v>0</v>
      </c>
      <c r="M160" s="272"/>
      <c r="N160" s="273">
        <f>ROUND(L160*K160,2)</f>
        <v>0</v>
      </c>
      <c r="O160" s="273"/>
      <c r="P160" s="273"/>
      <c r="Q160" s="273"/>
      <c r="R160" s="39"/>
      <c r="T160" s="173" t="s">
        <v>22</v>
      </c>
      <c r="U160" s="46" t="s">
        <v>44</v>
      </c>
      <c r="V160" s="38"/>
      <c r="W160" s="174">
        <f>V160*K160</f>
        <v>0</v>
      </c>
      <c r="X160" s="174">
        <v>0</v>
      </c>
      <c r="Y160" s="174">
        <f>X160*K160</f>
        <v>0</v>
      </c>
      <c r="Z160" s="174">
        <v>0.5</v>
      </c>
      <c r="AA160" s="175">
        <f>Z160*K160</f>
        <v>4</v>
      </c>
      <c r="AR160" s="21" t="s">
        <v>164</v>
      </c>
      <c r="AT160" s="21" t="s">
        <v>149</v>
      </c>
      <c r="AU160" s="21" t="s">
        <v>109</v>
      </c>
      <c r="AY160" s="21" t="s">
        <v>148</v>
      </c>
      <c r="BE160" s="112">
        <f>IF(U160="základní",N160,0)</f>
        <v>0</v>
      </c>
      <c r="BF160" s="112">
        <f>IF(U160="snížená",N160,0)</f>
        <v>0</v>
      </c>
      <c r="BG160" s="112">
        <f>IF(U160="zákl. přenesená",N160,0)</f>
        <v>0</v>
      </c>
      <c r="BH160" s="112">
        <f>IF(U160="sníž. přenesená",N160,0)</f>
        <v>0</v>
      </c>
      <c r="BI160" s="112">
        <f>IF(U160="nulová",N160,0)</f>
        <v>0</v>
      </c>
      <c r="BJ160" s="21" t="s">
        <v>87</v>
      </c>
      <c r="BK160" s="112">
        <f>ROUND(L160*K160,2)</f>
        <v>0</v>
      </c>
      <c r="BL160" s="21" t="s">
        <v>164</v>
      </c>
      <c r="BM160" s="21" t="s">
        <v>470</v>
      </c>
    </row>
    <row r="161" spans="2:51" s="11" customFormat="1" ht="16.5" customHeight="1">
      <c r="B161" s="184"/>
      <c r="C161" s="185"/>
      <c r="D161" s="185"/>
      <c r="E161" s="186" t="s">
        <v>22</v>
      </c>
      <c r="F161" s="276" t="s">
        <v>471</v>
      </c>
      <c r="G161" s="277"/>
      <c r="H161" s="277"/>
      <c r="I161" s="277"/>
      <c r="J161" s="185"/>
      <c r="K161" s="186" t="s">
        <v>22</v>
      </c>
      <c r="L161" s="185"/>
      <c r="M161" s="185"/>
      <c r="N161" s="185"/>
      <c r="O161" s="185"/>
      <c r="P161" s="185"/>
      <c r="Q161" s="185"/>
      <c r="R161" s="187"/>
      <c r="T161" s="188"/>
      <c r="U161" s="185"/>
      <c r="V161" s="185"/>
      <c r="W161" s="185"/>
      <c r="X161" s="185"/>
      <c r="Y161" s="185"/>
      <c r="Z161" s="185"/>
      <c r="AA161" s="189"/>
      <c r="AT161" s="190" t="s">
        <v>156</v>
      </c>
      <c r="AU161" s="190" t="s">
        <v>109</v>
      </c>
      <c r="AV161" s="11" t="s">
        <v>87</v>
      </c>
      <c r="AW161" s="11" t="s">
        <v>36</v>
      </c>
      <c r="AX161" s="11" t="s">
        <v>79</v>
      </c>
      <c r="AY161" s="190" t="s">
        <v>148</v>
      </c>
    </row>
    <row r="162" spans="2:51" s="10" customFormat="1" ht="16.5" customHeight="1">
      <c r="B162" s="176"/>
      <c r="C162" s="177"/>
      <c r="D162" s="177"/>
      <c r="E162" s="178" t="s">
        <v>22</v>
      </c>
      <c r="F162" s="278" t="s">
        <v>181</v>
      </c>
      <c r="G162" s="279"/>
      <c r="H162" s="279"/>
      <c r="I162" s="279"/>
      <c r="J162" s="177"/>
      <c r="K162" s="179">
        <v>8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156</v>
      </c>
      <c r="AU162" s="183" t="s">
        <v>109</v>
      </c>
      <c r="AV162" s="10" t="s">
        <v>109</v>
      </c>
      <c r="AW162" s="10" t="s">
        <v>36</v>
      </c>
      <c r="AX162" s="10" t="s">
        <v>87</v>
      </c>
      <c r="AY162" s="183" t="s">
        <v>148</v>
      </c>
    </row>
    <row r="163" spans="2:65" s="1" customFormat="1" ht="25.5" customHeight="1">
      <c r="B163" s="37"/>
      <c r="C163" s="169" t="s">
        <v>11</v>
      </c>
      <c r="D163" s="169" t="s">
        <v>149</v>
      </c>
      <c r="E163" s="170" t="s">
        <v>472</v>
      </c>
      <c r="F163" s="270" t="s">
        <v>473</v>
      </c>
      <c r="G163" s="270"/>
      <c r="H163" s="270"/>
      <c r="I163" s="270"/>
      <c r="J163" s="171" t="s">
        <v>283</v>
      </c>
      <c r="K163" s="172">
        <v>5</v>
      </c>
      <c r="L163" s="271">
        <v>0</v>
      </c>
      <c r="M163" s="272"/>
      <c r="N163" s="273">
        <f>ROUND(L163*K163,2)</f>
        <v>0</v>
      </c>
      <c r="O163" s="273"/>
      <c r="P163" s="273"/>
      <c r="Q163" s="273"/>
      <c r="R163" s="39"/>
      <c r="T163" s="173" t="s">
        <v>22</v>
      </c>
      <c r="U163" s="46" t="s">
        <v>44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0.205</v>
      </c>
      <c r="AA163" s="175">
        <f>Z163*K163</f>
        <v>1.025</v>
      </c>
      <c r="AR163" s="21" t="s">
        <v>164</v>
      </c>
      <c r="AT163" s="21" t="s">
        <v>149</v>
      </c>
      <c r="AU163" s="21" t="s">
        <v>109</v>
      </c>
      <c r="AY163" s="21" t="s">
        <v>148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87</v>
      </c>
      <c r="BK163" s="112">
        <f>ROUND(L163*K163,2)</f>
        <v>0</v>
      </c>
      <c r="BL163" s="21" t="s">
        <v>164</v>
      </c>
      <c r="BM163" s="21" t="s">
        <v>474</v>
      </c>
    </row>
    <row r="164" spans="2:51" s="10" customFormat="1" ht="16.5" customHeight="1">
      <c r="B164" s="176"/>
      <c r="C164" s="177"/>
      <c r="D164" s="177"/>
      <c r="E164" s="178" t="s">
        <v>22</v>
      </c>
      <c r="F164" s="274" t="s">
        <v>475</v>
      </c>
      <c r="G164" s="275"/>
      <c r="H164" s="275"/>
      <c r="I164" s="275"/>
      <c r="J164" s="177"/>
      <c r="K164" s="179">
        <v>5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156</v>
      </c>
      <c r="AU164" s="183" t="s">
        <v>109</v>
      </c>
      <c r="AV164" s="10" t="s">
        <v>109</v>
      </c>
      <c r="AW164" s="10" t="s">
        <v>36</v>
      </c>
      <c r="AX164" s="10" t="s">
        <v>87</v>
      </c>
      <c r="AY164" s="183" t="s">
        <v>148</v>
      </c>
    </row>
    <row r="165" spans="2:65" s="1" customFormat="1" ht="16.5" customHeight="1">
      <c r="B165" s="37"/>
      <c r="C165" s="169" t="s">
        <v>274</v>
      </c>
      <c r="D165" s="169" t="s">
        <v>149</v>
      </c>
      <c r="E165" s="170" t="s">
        <v>476</v>
      </c>
      <c r="F165" s="270" t="s">
        <v>477</v>
      </c>
      <c r="G165" s="270"/>
      <c r="H165" s="270"/>
      <c r="I165" s="270"/>
      <c r="J165" s="171" t="s">
        <v>283</v>
      </c>
      <c r="K165" s="172">
        <v>5</v>
      </c>
      <c r="L165" s="271">
        <v>0</v>
      </c>
      <c r="M165" s="272"/>
      <c r="N165" s="273">
        <f>ROUND(L165*K165,2)</f>
        <v>0</v>
      </c>
      <c r="O165" s="273"/>
      <c r="P165" s="273"/>
      <c r="Q165" s="273"/>
      <c r="R165" s="39"/>
      <c r="T165" s="173" t="s">
        <v>22</v>
      </c>
      <c r="U165" s="46" t="s">
        <v>44</v>
      </c>
      <c r="V165" s="38"/>
      <c r="W165" s="174">
        <f>V165*K165</f>
        <v>0</v>
      </c>
      <c r="X165" s="174">
        <v>0</v>
      </c>
      <c r="Y165" s="174">
        <f>X165*K165</f>
        <v>0</v>
      </c>
      <c r="Z165" s="174">
        <v>0.115</v>
      </c>
      <c r="AA165" s="175">
        <f>Z165*K165</f>
        <v>0.5750000000000001</v>
      </c>
      <c r="AR165" s="21" t="s">
        <v>164</v>
      </c>
      <c r="AT165" s="21" t="s">
        <v>149</v>
      </c>
      <c r="AU165" s="21" t="s">
        <v>109</v>
      </c>
      <c r="AY165" s="21" t="s">
        <v>148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1" t="s">
        <v>87</v>
      </c>
      <c r="BK165" s="112">
        <f>ROUND(L165*K165,2)</f>
        <v>0</v>
      </c>
      <c r="BL165" s="21" t="s">
        <v>164</v>
      </c>
      <c r="BM165" s="21" t="s">
        <v>478</v>
      </c>
    </row>
    <row r="166" spans="2:51" s="10" customFormat="1" ht="16.5" customHeight="1">
      <c r="B166" s="176"/>
      <c r="C166" s="177"/>
      <c r="D166" s="177"/>
      <c r="E166" s="178" t="s">
        <v>22</v>
      </c>
      <c r="F166" s="274" t="s">
        <v>147</v>
      </c>
      <c r="G166" s="275"/>
      <c r="H166" s="275"/>
      <c r="I166" s="275"/>
      <c r="J166" s="177"/>
      <c r="K166" s="179">
        <v>5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156</v>
      </c>
      <c r="AU166" s="183" t="s">
        <v>109</v>
      </c>
      <c r="AV166" s="10" t="s">
        <v>109</v>
      </c>
      <c r="AW166" s="10" t="s">
        <v>36</v>
      </c>
      <c r="AX166" s="10" t="s">
        <v>87</v>
      </c>
      <c r="AY166" s="183" t="s">
        <v>148</v>
      </c>
    </row>
    <row r="167" spans="2:65" s="1" customFormat="1" ht="38.25" customHeight="1">
      <c r="B167" s="37"/>
      <c r="C167" s="169" t="s">
        <v>280</v>
      </c>
      <c r="D167" s="169" t="s">
        <v>149</v>
      </c>
      <c r="E167" s="170" t="s">
        <v>479</v>
      </c>
      <c r="F167" s="270" t="s">
        <v>480</v>
      </c>
      <c r="G167" s="270"/>
      <c r="H167" s="270"/>
      <c r="I167" s="270"/>
      <c r="J167" s="171" t="s">
        <v>199</v>
      </c>
      <c r="K167" s="172">
        <v>12</v>
      </c>
      <c r="L167" s="271">
        <v>0</v>
      </c>
      <c r="M167" s="272"/>
      <c r="N167" s="273">
        <f>ROUND(L167*K167,2)</f>
        <v>0</v>
      </c>
      <c r="O167" s="273"/>
      <c r="P167" s="273"/>
      <c r="Q167" s="273"/>
      <c r="R167" s="39"/>
      <c r="T167" s="173" t="s">
        <v>22</v>
      </c>
      <c r="U167" s="46" t="s">
        <v>44</v>
      </c>
      <c r="V167" s="38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21" t="s">
        <v>164</v>
      </c>
      <c r="AT167" s="21" t="s">
        <v>149</v>
      </c>
      <c r="AU167" s="21" t="s">
        <v>109</v>
      </c>
      <c r="AY167" s="21" t="s">
        <v>148</v>
      </c>
      <c r="BE167" s="112">
        <f>IF(U167="základní",N167,0)</f>
        <v>0</v>
      </c>
      <c r="BF167" s="112">
        <f>IF(U167="snížená",N167,0)</f>
        <v>0</v>
      </c>
      <c r="BG167" s="112">
        <f>IF(U167="zákl. přenesená",N167,0)</f>
        <v>0</v>
      </c>
      <c r="BH167" s="112">
        <f>IF(U167="sníž. přenesená",N167,0)</f>
        <v>0</v>
      </c>
      <c r="BI167" s="112">
        <f>IF(U167="nulová",N167,0)</f>
        <v>0</v>
      </c>
      <c r="BJ167" s="21" t="s">
        <v>87</v>
      </c>
      <c r="BK167" s="112">
        <f>ROUND(L167*K167,2)</f>
        <v>0</v>
      </c>
      <c r="BL167" s="21" t="s">
        <v>164</v>
      </c>
      <c r="BM167" s="21" t="s">
        <v>481</v>
      </c>
    </row>
    <row r="168" spans="2:51" s="11" customFormat="1" ht="16.5" customHeight="1">
      <c r="B168" s="184"/>
      <c r="C168" s="185"/>
      <c r="D168" s="185"/>
      <c r="E168" s="186" t="s">
        <v>22</v>
      </c>
      <c r="F168" s="276" t="s">
        <v>482</v>
      </c>
      <c r="G168" s="277"/>
      <c r="H168" s="277"/>
      <c r="I168" s="277"/>
      <c r="J168" s="185"/>
      <c r="K168" s="186" t="s">
        <v>22</v>
      </c>
      <c r="L168" s="185"/>
      <c r="M168" s="185"/>
      <c r="N168" s="185"/>
      <c r="O168" s="185"/>
      <c r="P168" s="185"/>
      <c r="Q168" s="185"/>
      <c r="R168" s="187"/>
      <c r="T168" s="188"/>
      <c r="U168" s="185"/>
      <c r="V168" s="185"/>
      <c r="W168" s="185"/>
      <c r="X168" s="185"/>
      <c r="Y168" s="185"/>
      <c r="Z168" s="185"/>
      <c r="AA168" s="189"/>
      <c r="AT168" s="190" t="s">
        <v>156</v>
      </c>
      <c r="AU168" s="190" t="s">
        <v>109</v>
      </c>
      <c r="AV168" s="11" t="s">
        <v>87</v>
      </c>
      <c r="AW168" s="11" t="s">
        <v>36</v>
      </c>
      <c r="AX168" s="11" t="s">
        <v>79</v>
      </c>
      <c r="AY168" s="190" t="s">
        <v>148</v>
      </c>
    </row>
    <row r="169" spans="2:51" s="10" customFormat="1" ht="16.5" customHeight="1">
      <c r="B169" s="176"/>
      <c r="C169" s="177"/>
      <c r="D169" s="177"/>
      <c r="E169" s="178" t="s">
        <v>22</v>
      </c>
      <c r="F169" s="278" t="s">
        <v>483</v>
      </c>
      <c r="G169" s="279"/>
      <c r="H169" s="279"/>
      <c r="I169" s="279"/>
      <c r="J169" s="177"/>
      <c r="K169" s="179">
        <v>1.8</v>
      </c>
      <c r="L169" s="177"/>
      <c r="M169" s="177"/>
      <c r="N169" s="177"/>
      <c r="O169" s="177"/>
      <c r="P169" s="177"/>
      <c r="Q169" s="177"/>
      <c r="R169" s="180"/>
      <c r="T169" s="181"/>
      <c r="U169" s="177"/>
      <c r="V169" s="177"/>
      <c r="W169" s="177"/>
      <c r="X169" s="177"/>
      <c r="Y169" s="177"/>
      <c r="Z169" s="177"/>
      <c r="AA169" s="182"/>
      <c r="AT169" s="183" t="s">
        <v>156</v>
      </c>
      <c r="AU169" s="183" t="s">
        <v>109</v>
      </c>
      <c r="AV169" s="10" t="s">
        <v>109</v>
      </c>
      <c r="AW169" s="10" t="s">
        <v>36</v>
      </c>
      <c r="AX169" s="10" t="s">
        <v>79</v>
      </c>
      <c r="AY169" s="183" t="s">
        <v>148</v>
      </c>
    </row>
    <row r="170" spans="2:51" s="11" customFormat="1" ht="16.5" customHeight="1">
      <c r="B170" s="184"/>
      <c r="C170" s="185"/>
      <c r="D170" s="185"/>
      <c r="E170" s="186" t="s">
        <v>22</v>
      </c>
      <c r="F170" s="286" t="s">
        <v>484</v>
      </c>
      <c r="G170" s="287"/>
      <c r="H170" s="287"/>
      <c r="I170" s="287"/>
      <c r="J170" s="185"/>
      <c r="K170" s="186" t="s">
        <v>22</v>
      </c>
      <c r="L170" s="185"/>
      <c r="M170" s="185"/>
      <c r="N170" s="185"/>
      <c r="O170" s="185"/>
      <c r="P170" s="185"/>
      <c r="Q170" s="185"/>
      <c r="R170" s="187"/>
      <c r="T170" s="188"/>
      <c r="U170" s="185"/>
      <c r="V170" s="185"/>
      <c r="W170" s="185"/>
      <c r="X170" s="185"/>
      <c r="Y170" s="185"/>
      <c r="Z170" s="185"/>
      <c r="AA170" s="189"/>
      <c r="AT170" s="190" t="s">
        <v>156</v>
      </c>
      <c r="AU170" s="190" t="s">
        <v>109</v>
      </c>
      <c r="AV170" s="11" t="s">
        <v>87</v>
      </c>
      <c r="AW170" s="11" t="s">
        <v>36</v>
      </c>
      <c r="AX170" s="11" t="s">
        <v>79</v>
      </c>
      <c r="AY170" s="190" t="s">
        <v>148</v>
      </c>
    </row>
    <row r="171" spans="2:51" s="10" customFormat="1" ht="16.5" customHeight="1">
      <c r="B171" s="176"/>
      <c r="C171" s="177"/>
      <c r="D171" s="177"/>
      <c r="E171" s="178" t="s">
        <v>22</v>
      </c>
      <c r="F171" s="278" t="s">
        <v>485</v>
      </c>
      <c r="G171" s="279"/>
      <c r="H171" s="279"/>
      <c r="I171" s="279"/>
      <c r="J171" s="177"/>
      <c r="K171" s="179">
        <v>9</v>
      </c>
      <c r="L171" s="177"/>
      <c r="M171" s="177"/>
      <c r="N171" s="177"/>
      <c r="O171" s="177"/>
      <c r="P171" s="177"/>
      <c r="Q171" s="177"/>
      <c r="R171" s="180"/>
      <c r="T171" s="181"/>
      <c r="U171" s="177"/>
      <c r="V171" s="177"/>
      <c r="W171" s="177"/>
      <c r="X171" s="177"/>
      <c r="Y171" s="177"/>
      <c r="Z171" s="177"/>
      <c r="AA171" s="182"/>
      <c r="AT171" s="183" t="s">
        <v>156</v>
      </c>
      <c r="AU171" s="183" t="s">
        <v>109</v>
      </c>
      <c r="AV171" s="10" t="s">
        <v>109</v>
      </c>
      <c r="AW171" s="10" t="s">
        <v>36</v>
      </c>
      <c r="AX171" s="10" t="s">
        <v>79</v>
      </c>
      <c r="AY171" s="183" t="s">
        <v>148</v>
      </c>
    </row>
    <row r="172" spans="2:51" s="11" customFormat="1" ht="16.5" customHeight="1">
      <c r="B172" s="184"/>
      <c r="C172" s="185"/>
      <c r="D172" s="185"/>
      <c r="E172" s="186" t="s">
        <v>22</v>
      </c>
      <c r="F172" s="286" t="s">
        <v>486</v>
      </c>
      <c r="G172" s="287"/>
      <c r="H172" s="287"/>
      <c r="I172" s="287"/>
      <c r="J172" s="185"/>
      <c r="K172" s="186" t="s">
        <v>22</v>
      </c>
      <c r="L172" s="185"/>
      <c r="M172" s="185"/>
      <c r="N172" s="185"/>
      <c r="O172" s="185"/>
      <c r="P172" s="185"/>
      <c r="Q172" s="185"/>
      <c r="R172" s="187"/>
      <c r="T172" s="188"/>
      <c r="U172" s="185"/>
      <c r="V172" s="185"/>
      <c r="W172" s="185"/>
      <c r="X172" s="185"/>
      <c r="Y172" s="185"/>
      <c r="Z172" s="185"/>
      <c r="AA172" s="189"/>
      <c r="AT172" s="190" t="s">
        <v>156</v>
      </c>
      <c r="AU172" s="190" t="s">
        <v>109</v>
      </c>
      <c r="AV172" s="11" t="s">
        <v>87</v>
      </c>
      <c r="AW172" s="11" t="s">
        <v>36</v>
      </c>
      <c r="AX172" s="11" t="s">
        <v>79</v>
      </c>
      <c r="AY172" s="190" t="s">
        <v>148</v>
      </c>
    </row>
    <row r="173" spans="2:51" s="10" customFormat="1" ht="16.5" customHeight="1">
      <c r="B173" s="176"/>
      <c r="C173" s="177"/>
      <c r="D173" s="177"/>
      <c r="E173" s="178" t="s">
        <v>22</v>
      </c>
      <c r="F173" s="278" t="s">
        <v>487</v>
      </c>
      <c r="G173" s="279"/>
      <c r="H173" s="279"/>
      <c r="I173" s="279"/>
      <c r="J173" s="177"/>
      <c r="K173" s="179">
        <v>1.2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156</v>
      </c>
      <c r="AU173" s="183" t="s">
        <v>109</v>
      </c>
      <c r="AV173" s="10" t="s">
        <v>109</v>
      </c>
      <c r="AW173" s="10" t="s">
        <v>36</v>
      </c>
      <c r="AX173" s="10" t="s">
        <v>79</v>
      </c>
      <c r="AY173" s="183" t="s">
        <v>148</v>
      </c>
    </row>
    <row r="174" spans="2:51" s="12" customFormat="1" ht="16.5" customHeight="1">
      <c r="B174" s="191"/>
      <c r="C174" s="192"/>
      <c r="D174" s="192"/>
      <c r="E174" s="193" t="s">
        <v>22</v>
      </c>
      <c r="F174" s="288" t="s">
        <v>206</v>
      </c>
      <c r="G174" s="289"/>
      <c r="H174" s="289"/>
      <c r="I174" s="289"/>
      <c r="J174" s="192"/>
      <c r="K174" s="194">
        <v>12</v>
      </c>
      <c r="L174" s="192"/>
      <c r="M174" s="192"/>
      <c r="N174" s="192"/>
      <c r="O174" s="192"/>
      <c r="P174" s="192"/>
      <c r="Q174" s="192"/>
      <c r="R174" s="195"/>
      <c r="T174" s="196"/>
      <c r="U174" s="192"/>
      <c r="V174" s="192"/>
      <c r="W174" s="192"/>
      <c r="X174" s="192"/>
      <c r="Y174" s="192"/>
      <c r="Z174" s="192"/>
      <c r="AA174" s="197"/>
      <c r="AT174" s="198" t="s">
        <v>156</v>
      </c>
      <c r="AU174" s="198" t="s">
        <v>109</v>
      </c>
      <c r="AV174" s="12" t="s">
        <v>164</v>
      </c>
      <c r="AW174" s="12" t="s">
        <v>36</v>
      </c>
      <c r="AX174" s="12" t="s">
        <v>87</v>
      </c>
      <c r="AY174" s="198" t="s">
        <v>148</v>
      </c>
    </row>
    <row r="175" spans="2:65" s="1" customFormat="1" ht="38.25" customHeight="1">
      <c r="B175" s="37"/>
      <c r="C175" s="169" t="s">
        <v>286</v>
      </c>
      <c r="D175" s="169" t="s">
        <v>149</v>
      </c>
      <c r="E175" s="170" t="s">
        <v>488</v>
      </c>
      <c r="F175" s="270" t="s">
        <v>489</v>
      </c>
      <c r="G175" s="270"/>
      <c r="H175" s="270"/>
      <c r="I175" s="270"/>
      <c r="J175" s="171" t="s">
        <v>199</v>
      </c>
      <c r="K175" s="172">
        <v>6.25</v>
      </c>
      <c r="L175" s="271">
        <v>0</v>
      </c>
      <c r="M175" s="272"/>
      <c r="N175" s="273">
        <f>ROUND(L175*K175,2)</f>
        <v>0</v>
      </c>
      <c r="O175" s="273"/>
      <c r="P175" s="273"/>
      <c r="Q175" s="273"/>
      <c r="R175" s="39"/>
      <c r="T175" s="173" t="s">
        <v>22</v>
      </c>
      <c r="U175" s="46" t="s">
        <v>44</v>
      </c>
      <c r="V175" s="38"/>
      <c r="W175" s="174">
        <f>V175*K175</f>
        <v>0</v>
      </c>
      <c r="X175" s="174">
        <v>0</v>
      </c>
      <c r="Y175" s="174">
        <f>X175*K175</f>
        <v>0</v>
      </c>
      <c r="Z175" s="174">
        <v>0</v>
      </c>
      <c r="AA175" s="175">
        <f>Z175*K175</f>
        <v>0</v>
      </c>
      <c r="AR175" s="21" t="s">
        <v>164</v>
      </c>
      <c r="AT175" s="21" t="s">
        <v>149</v>
      </c>
      <c r="AU175" s="21" t="s">
        <v>109</v>
      </c>
      <c r="AY175" s="21" t="s">
        <v>148</v>
      </c>
      <c r="BE175" s="112">
        <f>IF(U175="základní",N175,0)</f>
        <v>0</v>
      </c>
      <c r="BF175" s="112">
        <f>IF(U175="snížená",N175,0)</f>
        <v>0</v>
      </c>
      <c r="BG175" s="112">
        <f>IF(U175="zákl. přenesená",N175,0)</f>
        <v>0</v>
      </c>
      <c r="BH175" s="112">
        <f>IF(U175="sníž. přenesená",N175,0)</f>
        <v>0</v>
      </c>
      <c r="BI175" s="112">
        <f>IF(U175="nulová",N175,0)</f>
        <v>0</v>
      </c>
      <c r="BJ175" s="21" t="s">
        <v>87</v>
      </c>
      <c r="BK175" s="112">
        <f>ROUND(L175*K175,2)</f>
        <v>0</v>
      </c>
      <c r="BL175" s="21" t="s">
        <v>164</v>
      </c>
      <c r="BM175" s="21" t="s">
        <v>490</v>
      </c>
    </row>
    <row r="176" spans="2:51" s="10" customFormat="1" ht="16.5" customHeight="1">
      <c r="B176" s="176"/>
      <c r="C176" s="177"/>
      <c r="D176" s="177"/>
      <c r="E176" s="178" t="s">
        <v>22</v>
      </c>
      <c r="F176" s="274" t="s">
        <v>491</v>
      </c>
      <c r="G176" s="275"/>
      <c r="H176" s="275"/>
      <c r="I176" s="275"/>
      <c r="J176" s="177"/>
      <c r="K176" s="179">
        <v>6.25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156</v>
      </c>
      <c r="AU176" s="183" t="s">
        <v>109</v>
      </c>
      <c r="AV176" s="10" t="s">
        <v>109</v>
      </c>
      <c r="AW176" s="10" t="s">
        <v>36</v>
      </c>
      <c r="AX176" s="10" t="s">
        <v>87</v>
      </c>
      <c r="AY176" s="183" t="s">
        <v>148</v>
      </c>
    </row>
    <row r="177" spans="2:65" s="1" customFormat="1" ht="25.5" customHeight="1">
      <c r="B177" s="37"/>
      <c r="C177" s="169" t="s">
        <v>291</v>
      </c>
      <c r="D177" s="169" t="s">
        <v>149</v>
      </c>
      <c r="E177" s="170" t="s">
        <v>492</v>
      </c>
      <c r="F177" s="270" t="s">
        <v>493</v>
      </c>
      <c r="G177" s="270"/>
      <c r="H177" s="270"/>
      <c r="I177" s="270"/>
      <c r="J177" s="171" t="s">
        <v>283</v>
      </c>
      <c r="K177" s="172">
        <v>5</v>
      </c>
      <c r="L177" s="271">
        <v>0</v>
      </c>
      <c r="M177" s="272"/>
      <c r="N177" s="273">
        <f>ROUND(L177*K177,2)</f>
        <v>0</v>
      </c>
      <c r="O177" s="273"/>
      <c r="P177" s="273"/>
      <c r="Q177" s="273"/>
      <c r="R177" s="39"/>
      <c r="T177" s="173" t="s">
        <v>22</v>
      </c>
      <c r="U177" s="46" t="s">
        <v>44</v>
      </c>
      <c r="V177" s="38"/>
      <c r="W177" s="174">
        <f>V177*K177</f>
        <v>0</v>
      </c>
      <c r="X177" s="174">
        <v>0</v>
      </c>
      <c r="Y177" s="174">
        <f>X177*K177</f>
        <v>0</v>
      </c>
      <c r="Z177" s="174">
        <v>0</v>
      </c>
      <c r="AA177" s="175">
        <f>Z177*K177</f>
        <v>0</v>
      </c>
      <c r="AR177" s="21" t="s">
        <v>164</v>
      </c>
      <c r="AT177" s="21" t="s">
        <v>149</v>
      </c>
      <c r="AU177" s="21" t="s">
        <v>109</v>
      </c>
      <c r="AY177" s="21" t="s">
        <v>148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87</v>
      </c>
      <c r="BK177" s="112">
        <f>ROUND(L177*K177,2)</f>
        <v>0</v>
      </c>
      <c r="BL177" s="21" t="s">
        <v>164</v>
      </c>
      <c r="BM177" s="21" t="s">
        <v>494</v>
      </c>
    </row>
    <row r="178" spans="2:51" s="10" customFormat="1" ht="16.5" customHeight="1">
      <c r="B178" s="176"/>
      <c r="C178" s="177"/>
      <c r="D178" s="177"/>
      <c r="E178" s="178" t="s">
        <v>22</v>
      </c>
      <c r="F178" s="274" t="s">
        <v>475</v>
      </c>
      <c r="G178" s="275"/>
      <c r="H178" s="275"/>
      <c r="I178" s="275"/>
      <c r="J178" s="177"/>
      <c r="K178" s="179">
        <v>5</v>
      </c>
      <c r="L178" s="177"/>
      <c r="M178" s="177"/>
      <c r="N178" s="177"/>
      <c r="O178" s="177"/>
      <c r="P178" s="177"/>
      <c r="Q178" s="177"/>
      <c r="R178" s="180"/>
      <c r="T178" s="181"/>
      <c r="U178" s="177"/>
      <c r="V178" s="177"/>
      <c r="W178" s="177"/>
      <c r="X178" s="177"/>
      <c r="Y178" s="177"/>
      <c r="Z178" s="177"/>
      <c r="AA178" s="182"/>
      <c r="AT178" s="183" t="s">
        <v>156</v>
      </c>
      <c r="AU178" s="183" t="s">
        <v>109</v>
      </c>
      <c r="AV178" s="10" t="s">
        <v>109</v>
      </c>
      <c r="AW178" s="10" t="s">
        <v>36</v>
      </c>
      <c r="AX178" s="10" t="s">
        <v>87</v>
      </c>
      <c r="AY178" s="183" t="s">
        <v>148</v>
      </c>
    </row>
    <row r="179" spans="2:65" s="1" customFormat="1" ht="38.25" customHeight="1">
      <c r="B179" s="37"/>
      <c r="C179" s="169" t="s">
        <v>296</v>
      </c>
      <c r="D179" s="169" t="s">
        <v>149</v>
      </c>
      <c r="E179" s="170" t="s">
        <v>495</v>
      </c>
      <c r="F179" s="270" t="s">
        <v>496</v>
      </c>
      <c r="G179" s="270"/>
      <c r="H179" s="270"/>
      <c r="I179" s="270"/>
      <c r="J179" s="171" t="s">
        <v>152</v>
      </c>
      <c r="K179" s="172">
        <v>0.5</v>
      </c>
      <c r="L179" s="271">
        <v>0</v>
      </c>
      <c r="M179" s="272"/>
      <c r="N179" s="273">
        <f>ROUND(L179*K179,2)</f>
        <v>0</v>
      </c>
      <c r="O179" s="273"/>
      <c r="P179" s="273"/>
      <c r="Q179" s="273"/>
      <c r="R179" s="39"/>
      <c r="T179" s="173" t="s">
        <v>22</v>
      </c>
      <c r="U179" s="46" t="s">
        <v>44</v>
      </c>
      <c r="V179" s="38"/>
      <c r="W179" s="174">
        <f>V179*K179</f>
        <v>0</v>
      </c>
      <c r="X179" s="174">
        <v>0</v>
      </c>
      <c r="Y179" s="174">
        <f>X179*K179</f>
        <v>0</v>
      </c>
      <c r="Z179" s="174">
        <v>0</v>
      </c>
      <c r="AA179" s="175">
        <f>Z179*K179</f>
        <v>0</v>
      </c>
      <c r="AR179" s="21" t="s">
        <v>164</v>
      </c>
      <c r="AT179" s="21" t="s">
        <v>149</v>
      </c>
      <c r="AU179" s="21" t="s">
        <v>109</v>
      </c>
      <c r="AY179" s="21" t="s">
        <v>148</v>
      </c>
      <c r="BE179" s="112">
        <f>IF(U179="základní",N179,0)</f>
        <v>0</v>
      </c>
      <c r="BF179" s="112">
        <f>IF(U179="snížená",N179,0)</f>
        <v>0</v>
      </c>
      <c r="BG179" s="112">
        <f>IF(U179="zákl. přenesená",N179,0)</f>
        <v>0</v>
      </c>
      <c r="BH179" s="112">
        <f>IF(U179="sníž. přenesená",N179,0)</f>
        <v>0</v>
      </c>
      <c r="BI179" s="112">
        <f>IF(U179="nulová",N179,0)</f>
        <v>0</v>
      </c>
      <c r="BJ179" s="21" t="s">
        <v>87</v>
      </c>
      <c r="BK179" s="112">
        <f>ROUND(L179*K179,2)</f>
        <v>0</v>
      </c>
      <c r="BL179" s="21" t="s">
        <v>164</v>
      </c>
      <c r="BM179" s="21" t="s">
        <v>497</v>
      </c>
    </row>
    <row r="180" spans="2:51" s="11" customFormat="1" ht="16.5" customHeight="1">
      <c r="B180" s="184"/>
      <c r="C180" s="185"/>
      <c r="D180" s="185"/>
      <c r="E180" s="186" t="s">
        <v>22</v>
      </c>
      <c r="F180" s="276" t="s">
        <v>498</v>
      </c>
      <c r="G180" s="277"/>
      <c r="H180" s="277"/>
      <c r="I180" s="277"/>
      <c r="J180" s="185"/>
      <c r="K180" s="186" t="s">
        <v>22</v>
      </c>
      <c r="L180" s="185"/>
      <c r="M180" s="185"/>
      <c r="N180" s="185"/>
      <c r="O180" s="185"/>
      <c r="P180" s="185"/>
      <c r="Q180" s="185"/>
      <c r="R180" s="187"/>
      <c r="T180" s="188"/>
      <c r="U180" s="185"/>
      <c r="V180" s="185"/>
      <c r="W180" s="185"/>
      <c r="X180" s="185"/>
      <c r="Y180" s="185"/>
      <c r="Z180" s="185"/>
      <c r="AA180" s="189"/>
      <c r="AT180" s="190" t="s">
        <v>156</v>
      </c>
      <c r="AU180" s="190" t="s">
        <v>109</v>
      </c>
      <c r="AV180" s="11" t="s">
        <v>87</v>
      </c>
      <c r="AW180" s="11" t="s">
        <v>36</v>
      </c>
      <c r="AX180" s="11" t="s">
        <v>79</v>
      </c>
      <c r="AY180" s="190" t="s">
        <v>148</v>
      </c>
    </row>
    <row r="181" spans="2:51" s="10" customFormat="1" ht="16.5" customHeight="1">
      <c r="B181" s="176"/>
      <c r="C181" s="177"/>
      <c r="D181" s="177"/>
      <c r="E181" s="178" t="s">
        <v>22</v>
      </c>
      <c r="F181" s="278" t="s">
        <v>499</v>
      </c>
      <c r="G181" s="279"/>
      <c r="H181" s="279"/>
      <c r="I181" s="279"/>
      <c r="J181" s="177"/>
      <c r="K181" s="179">
        <v>0.5</v>
      </c>
      <c r="L181" s="177"/>
      <c r="M181" s="177"/>
      <c r="N181" s="177"/>
      <c r="O181" s="177"/>
      <c r="P181" s="177"/>
      <c r="Q181" s="177"/>
      <c r="R181" s="180"/>
      <c r="T181" s="181"/>
      <c r="U181" s="177"/>
      <c r="V181" s="177"/>
      <c r="W181" s="177"/>
      <c r="X181" s="177"/>
      <c r="Y181" s="177"/>
      <c r="Z181" s="177"/>
      <c r="AA181" s="182"/>
      <c r="AT181" s="183" t="s">
        <v>156</v>
      </c>
      <c r="AU181" s="183" t="s">
        <v>109</v>
      </c>
      <c r="AV181" s="10" t="s">
        <v>109</v>
      </c>
      <c r="AW181" s="10" t="s">
        <v>36</v>
      </c>
      <c r="AX181" s="10" t="s">
        <v>87</v>
      </c>
      <c r="AY181" s="183" t="s">
        <v>148</v>
      </c>
    </row>
    <row r="182" spans="2:65" s="1" customFormat="1" ht="38.25" customHeight="1">
      <c r="B182" s="37"/>
      <c r="C182" s="169" t="s">
        <v>10</v>
      </c>
      <c r="D182" s="169" t="s">
        <v>149</v>
      </c>
      <c r="E182" s="170" t="s">
        <v>500</v>
      </c>
      <c r="F182" s="270" t="s">
        <v>501</v>
      </c>
      <c r="G182" s="270"/>
      <c r="H182" s="270"/>
      <c r="I182" s="270"/>
      <c r="J182" s="171" t="s">
        <v>152</v>
      </c>
      <c r="K182" s="172">
        <v>40</v>
      </c>
      <c r="L182" s="271">
        <v>0</v>
      </c>
      <c r="M182" s="272"/>
      <c r="N182" s="273">
        <f>ROUND(L182*K182,2)</f>
        <v>0</v>
      </c>
      <c r="O182" s="273"/>
      <c r="P182" s="273"/>
      <c r="Q182" s="273"/>
      <c r="R182" s="39"/>
      <c r="T182" s="173" t="s">
        <v>22</v>
      </c>
      <c r="U182" s="46" t="s">
        <v>44</v>
      </c>
      <c r="V182" s="38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1" t="s">
        <v>164</v>
      </c>
      <c r="AT182" s="21" t="s">
        <v>149</v>
      </c>
      <c r="AU182" s="21" t="s">
        <v>109</v>
      </c>
      <c r="AY182" s="21" t="s">
        <v>148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87</v>
      </c>
      <c r="BK182" s="112">
        <f>ROUND(L182*K182,2)</f>
        <v>0</v>
      </c>
      <c r="BL182" s="21" t="s">
        <v>164</v>
      </c>
      <c r="BM182" s="21" t="s">
        <v>502</v>
      </c>
    </row>
    <row r="183" spans="2:51" s="10" customFormat="1" ht="16.5" customHeight="1">
      <c r="B183" s="176"/>
      <c r="C183" s="177"/>
      <c r="D183" s="177"/>
      <c r="E183" s="178" t="s">
        <v>22</v>
      </c>
      <c r="F183" s="274" t="s">
        <v>409</v>
      </c>
      <c r="G183" s="275"/>
      <c r="H183" s="275"/>
      <c r="I183" s="275"/>
      <c r="J183" s="177"/>
      <c r="K183" s="179">
        <v>40</v>
      </c>
      <c r="L183" s="177"/>
      <c r="M183" s="177"/>
      <c r="N183" s="177"/>
      <c r="O183" s="177"/>
      <c r="P183" s="177"/>
      <c r="Q183" s="177"/>
      <c r="R183" s="180"/>
      <c r="T183" s="181"/>
      <c r="U183" s="177"/>
      <c r="V183" s="177"/>
      <c r="W183" s="177"/>
      <c r="X183" s="177"/>
      <c r="Y183" s="177"/>
      <c r="Z183" s="177"/>
      <c r="AA183" s="182"/>
      <c r="AT183" s="183" t="s">
        <v>156</v>
      </c>
      <c r="AU183" s="183" t="s">
        <v>109</v>
      </c>
      <c r="AV183" s="10" t="s">
        <v>109</v>
      </c>
      <c r="AW183" s="10" t="s">
        <v>36</v>
      </c>
      <c r="AX183" s="10" t="s">
        <v>87</v>
      </c>
      <c r="AY183" s="183" t="s">
        <v>148</v>
      </c>
    </row>
    <row r="184" spans="2:65" s="1" customFormat="1" ht="25.5" customHeight="1">
      <c r="B184" s="37"/>
      <c r="C184" s="169" t="s">
        <v>305</v>
      </c>
      <c r="D184" s="169" t="s">
        <v>149</v>
      </c>
      <c r="E184" s="170" t="s">
        <v>503</v>
      </c>
      <c r="F184" s="270" t="s">
        <v>504</v>
      </c>
      <c r="G184" s="270"/>
      <c r="H184" s="270"/>
      <c r="I184" s="270"/>
      <c r="J184" s="171" t="s">
        <v>246</v>
      </c>
      <c r="K184" s="172">
        <v>178.613</v>
      </c>
      <c r="L184" s="271">
        <v>0</v>
      </c>
      <c r="M184" s="272"/>
      <c r="N184" s="273">
        <f>ROUND(L184*K184,2)</f>
        <v>0</v>
      </c>
      <c r="O184" s="273"/>
      <c r="P184" s="273"/>
      <c r="Q184" s="273"/>
      <c r="R184" s="39"/>
      <c r="T184" s="173" t="s">
        <v>22</v>
      </c>
      <c r="U184" s="46" t="s">
        <v>44</v>
      </c>
      <c r="V184" s="38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21" t="s">
        <v>164</v>
      </c>
      <c r="AT184" s="21" t="s">
        <v>149</v>
      </c>
      <c r="AU184" s="21" t="s">
        <v>109</v>
      </c>
      <c r="AY184" s="21" t="s">
        <v>148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87</v>
      </c>
      <c r="BK184" s="112">
        <f>ROUND(L184*K184,2)</f>
        <v>0</v>
      </c>
      <c r="BL184" s="21" t="s">
        <v>164</v>
      </c>
      <c r="BM184" s="21" t="s">
        <v>505</v>
      </c>
    </row>
    <row r="185" spans="2:51" s="11" customFormat="1" ht="25.5" customHeight="1">
      <c r="B185" s="184"/>
      <c r="C185" s="185"/>
      <c r="D185" s="185"/>
      <c r="E185" s="186" t="s">
        <v>22</v>
      </c>
      <c r="F185" s="276" t="s">
        <v>506</v>
      </c>
      <c r="G185" s="277"/>
      <c r="H185" s="277"/>
      <c r="I185" s="277"/>
      <c r="J185" s="185"/>
      <c r="K185" s="186" t="s">
        <v>22</v>
      </c>
      <c r="L185" s="185"/>
      <c r="M185" s="185"/>
      <c r="N185" s="185"/>
      <c r="O185" s="185"/>
      <c r="P185" s="185"/>
      <c r="Q185" s="185"/>
      <c r="R185" s="187"/>
      <c r="T185" s="188"/>
      <c r="U185" s="185"/>
      <c r="V185" s="185"/>
      <c r="W185" s="185"/>
      <c r="X185" s="185"/>
      <c r="Y185" s="185"/>
      <c r="Z185" s="185"/>
      <c r="AA185" s="189"/>
      <c r="AT185" s="190" t="s">
        <v>156</v>
      </c>
      <c r="AU185" s="190" t="s">
        <v>109</v>
      </c>
      <c r="AV185" s="11" t="s">
        <v>87</v>
      </c>
      <c r="AW185" s="11" t="s">
        <v>36</v>
      </c>
      <c r="AX185" s="11" t="s">
        <v>79</v>
      </c>
      <c r="AY185" s="190" t="s">
        <v>148</v>
      </c>
    </row>
    <row r="186" spans="2:51" s="10" customFormat="1" ht="16.5" customHeight="1">
      <c r="B186" s="176"/>
      <c r="C186" s="177"/>
      <c r="D186" s="177"/>
      <c r="E186" s="178" t="s">
        <v>22</v>
      </c>
      <c r="F186" s="278" t="s">
        <v>507</v>
      </c>
      <c r="G186" s="279"/>
      <c r="H186" s="279"/>
      <c r="I186" s="279"/>
      <c r="J186" s="177"/>
      <c r="K186" s="179">
        <v>15</v>
      </c>
      <c r="L186" s="177"/>
      <c r="M186" s="177"/>
      <c r="N186" s="177"/>
      <c r="O186" s="177"/>
      <c r="P186" s="177"/>
      <c r="Q186" s="177"/>
      <c r="R186" s="180"/>
      <c r="T186" s="181"/>
      <c r="U186" s="177"/>
      <c r="V186" s="177"/>
      <c r="W186" s="177"/>
      <c r="X186" s="177"/>
      <c r="Y186" s="177"/>
      <c r="Z186" s="177"/>
      <c r="AA186" s="182"/>
      <c r="AT186" s="183" t="s">
        <v>156</v>
      </c>
      <c r="AU186" s="183" t="s">
        <v>109</v>
      </c>
      <c r="AV186" s="10" t="s">
        <v>109</v>
      </c>
      <c r="AW186" s="10" t="s">
        <v>36</v>
      </c>
      <c r="AX186" s="10" t="s">
        <v>79</v>
      </c>
      <c r="AY186" s="183" t="s">
        <v>148</v>
      </c>
    </row>
    <row r="187" spans="2:51" s="11" customFormat="1" ht="16.5" customHeight="1">
      <c r="B187" s="184"/>
      <c r="C187" s="185"/>
      <c r="D187" s="185"/>
      <c r="E187" s="186" t="s">
        <v>22</v>
      </c>
      <c r="F187" s="286" t="s">
        <v>508</v>
      </c>
      <c r="G187" s="287"/>
      <c r="H187" s="287"/>
      <c r="I187" s="287"/>
      <c r="J187" s="185"/>
      <c r="K187" s="186" t="s">
        <v>22</v>
      </c>
      <c r="L187" s="185"/>
      <c r="M187" s="185"/>
      <c r="N187" s="185"/>
      <c r="O187" s="185"/>
      <c r="P187" s="185"/>
      <c r="Q187" s="185"/>
      <c r="R187" s="187"/>
      <c r="T187" s="188"/>
      <c r="U187" s="185"/>
      <c r="V187" s="185"/>
      <c r="W187" s="185"/>
      <c r="X187" s="185"/>
      <c r="Y187" s="185"/>
      <c r="Z187" s="185"/>
      <c r="AA187" s="189"/>
      <c r="AT187" s="190" t="s">
        <v>156</v>
      </c>
      <c r="AU187" s="190" t="s">
        <v>109</v>
      </c>
      <c r="AV187" s="11" t="s">
        <v>87</v>
      </c>
      <c r="AW187" s="11" t="s">
        <v>36</v>
      </c>
      <c r="AX187" s="11" t="s">
        <v>79</v>
      </c>
      <c r="AY187" s="190" t="s">
        <v>148</v>
      </c>
    </row>
    <row r="188" spans="2:51" s="11" customFormat="1" ht="16.5" customHeight="1">
      <c r="B188" s="184"/>
      <c r="C188" s="185"/>
      <c r="D188" s="185"/>
      <c r="E188" s="186" t="s">
        <v>22</v>
      </c>
      <c r="F188" s="286" t="s">
        <v>509</v>
      </c>
      <c r="G188" s="287"/>
      <c r="H188" s="287"/>
      <c r="I188" s="287"/>
      <c r="J188" s="185"/>
      <c r="K188" s="186" t="s">
        <v>22</v>
      </c>
      <c r="L188" s="185"/>
      <c r="M188" s="185"/>
      <c r="N188" s="185"/>
      <c r="O188" s="185"/>
      <c r="P188" s="185"/>
      <c r="Q188" s="185"/>
      <c r="R188" s="187"/>
      <c r="T188" s="188"/>
      <c r="U188" s="185"/>
      <c r="V188" s="185"/>
      <c r="W188" s="185"/>
      <c r="X188" s="185"/>
      <c r="Y188" s="185"/>
      <c r="Z188" s="185"/>
      <c r="AA188" s="189"/>
      <c r="AT188" s="190" t="s">
        <v>156</v>
      </c>
      <c r="AU188" s="190" t="s">
        <v>109</v>
      </c>
      <c r="AV188" s="11" t="s">
        <v>87</v>
      </c>
      <c r="AW188" s="11" t="s">
        <v>36</v>
      </c>
      <c r="AX188" s="11" t="s">
        <v>79</v>
      </c>
      <c r="AY188" s="190" t="s">
        <v>148</v>
      </c>
    </row>
    <row r="189" spans="2:51" s="10" customFormat="1" ht="16.5" customHeight="1">
      <c r="B189" s="176"/>
      <c r="C189" s="177"/>
      <c r="D189" s="177"/>
      <c r="E189" s="178" t="s">
        <v>22</v>
      </c>
      <c r="F189" s="278" t="s">
        <v>510</v>
      </c>
      <c r="G189" s="279"/>
      <c r="H189" s="279"/>
      <c r="I189" s="279"/>
      <c r="J189" s="177"/>
      <c r="K189" s="179">
        <v>3.52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156</v>
      </c>
      <c r="AU189" s="183" t="s">
        <v>109</v>
      </c>
      <c r="AV189" s="10" t="s">
        <v>109</v>
      </c>
      <c r="AW189" s="10" t="s">
        <v>36</v>
      </c>
      <c r="AX189" s="10" t="s">
        <v>79</v>
      </c>
      <c r="AY189" s="183" t="s">
        <v>148</v>
      </c>
    </row>
    <row r="190" spans="2:51" s="11" customFormat="1" ht="16.5" customHeight="1">
      <c r="B190" s="184"/>
      <c r="C190" s="185"/>
      <c r="D190" s="185"/>
      <c r="E190" s="186" t="s">
        <v>22</v>
      </c>
      <c r="F190" s="286" t="s">
        <v>511</v>
      </c>
      <c r="G190" s="287"/>
      <c r="H190" s="287"/>
      <c r="I190" s="287"/>
      <c r="J190" s="185"/>
      <c r="K190" s="186" t="s">
        <v>22</v>
      </c>
      <c r="L190" s="185"/>
      <c r="M190" s="185"/>
      <c r="N190" s="185"/>
      <c r="O190" s="185"/>
      <c r="P190" s="185"/>
      <c r="Q190" s="185"/>
      <c r="R190" s="187"/>
      <c r="T190" s="188"/>
      <c r="U190" s="185"/>
      <c r="V190" s="185"/>
      <c r="W190" s="185"/>
      <c r="X190" s="185"/>
      <c r="Y190" s="185"/>
      <c r="Z190" s="185"/>
      <c r="AA190" s="189"/>
      <c r="AT190" s="190" t="s">
        <v>156</v>
      </c>
      <c r="AU190" s="190" t="s">
        <v>109</v>
      </c>
      <c r="AV190" s="11" t="s">
        <v>87</v>
      </c>
      <c r="AW190" s="11" t="s">
        <v>36</v>
      </c>
      <c r="AX190" s="11" t="s">
        <v>79</v>
      </c>
      <c r="AY190" s="190" t="s">
        <v>148</v>
      </c>
    </row>
    <row r="191" spans="2:51" s="10" customFormat="1" ht="16.5" customHeight="1">
      <c r="B191" s="176"/>
      <c r="C191" s="177"/>
      <c r="D191" s="177"/>
      <c r="E191" s="178" t="s">
        <v>22</v>
      </c>
      <c r="F191" s="278" t="s">
        <v>512</v>
      </c>
      <c r="G191" s="279"/>
      <c r="H191" s="279"/>
      <c r="I191" s="279"/>
      <c r="J191" s="177"/>
      <c r="K191" s="179">
        <v>0.413</v>
      </c>
      <c r="L191" s="177"/>
      <c r="M191" s="177"/>
      <c r="N191" s="177"/>
      <c r="O191" s="177"/>
      <c r="P191" s="177"/>
      <c r="Q191" s="177"/>
      <c r="R191" s="180"/>
      <c r="T191" s="181"/>
      <c r="U191" s="177"/>
      <c r="V191" s="177"/>
      <c r="W191" s="177"/>
      <c r="X191" s="177"/>
      <c r="Y191" s="177"/>
      <c r="Z191" s="177"/>
      <c r="AA191" s="182"/>
      <c r="AT191" s="183" t="s">
        <v>156</v>
      </c>
      <c r="AU191" s="183" t="s">
        <v>109</v>
      </c>
      <c r="AV191" s="10" t="s">
        <v>109</v>
      </c>
      <c r="AW191" s="10" t="s">
        <v>36</v>
      </c>
      <c r="AX191" s="10" t="s">
        <v>79</v>
      </c>
      <c r="AY191" s="183" t="s">
        <v>148</v>
      </c>
    </row>
    <row r="192" spans="2:51" s="11" customFormat="1" ht="16.5" customHeight="1">
      <c r="B192" s="184"/>
      <c r="C192" s="185"/>
      <c r="D192" s="185"/>
      <c r="E192" s="186" t="s">
        <v>22</v>
      </c>
      <c r="F192" s="286" t="s">
        <v>513</v>
      </c>
      <c r="G192" s="287"/>
      <c r="H192" s="287"/>
      <c r="I192" s="287"/>
      <c r="J192" s="185"/>
      <c r="K192" s="186" t="s">
        <v>22</v>
      </c>
      <c r="L192" s="185"/>
      <c r="M192" s="185"/>
      <c r="N192" s="185"/>
      <c r="O192" s="185"/>
      <c r="P192" s="185"/>
      <c r="Q192" s="185"/>
      <c r="R192" s="187"/>
      <c r="T192" s="188"/>
      <c r="U192" s="185"/>
      <c r="V192" s="185"/>
      <c r="W192" s="185"/>
      <c r="X192" s="185"/>
      <c r="Y192" s="185"/>
      <c r="Z192" s="185"/>
      <c r="AA192" s="189"/>
      <c r="AT192" s="190" t="s">
        <v>156</v>
      </c>
      <c r="AU192" s="190" t="s">
        <v>109</v>
      </c>
      <c r="AV192" s="11" t="s">
        <v>87</v>
      </c>
      <c r="AW192" s="11" t="s">
        <v>36</v>
      </c>
      <c r="AX192" s="11" t="s">
        <v>79</v>
      </c>
      <c r="AY192" s="190" t="s">
        <v>148</v>
      </c>
    </row>
    <row r="193" spans="2:51" s="10" customFormat="1" ht="16.5" customHeight="1">
      <c r="B193" s="176"/>
      <c r="C193" s="177"/>
      <c r="D193" s="177"/>
      <c r="E193" s="178" t="s">
        <v>22</v>
      </c>
      <c r="F193" s="278" t="s">
        <v>514</v>
      </c>
      <c r="G193" s="279"/>
      <c r="H193" s="279"/>
      <c r="I193" s="279"/>
      <c r="J193" s="177"/>
      <c r="K193" s="179">
        <v>26.4</v>
      </c>
      <c r="L193" s="177"/>
      <c r="M193" s="177"/>
      <c r="N193" s="177"/>
      <c r="O193" s="177"/>
      <c r="P193" s="177"/>
      <c r="Q193" s="177"/>
      <c r="R193" s="180"/>
      <c r="T193" s="181"/>
      <c r="U193" s="177"/>
      <c r="V193" s="177"/>
      <c r="W193" s="177"/>
      <c r="X193" s="177"/>
      <c r="Y193" s="177"/>
      <c r="Z193" s="177"/>
      <c r="AA193" s="182"/>
      <c r="AT193" s="183" t="s">
        <v>156</v>
      </c>
      <c r="AU193" s="183" t="s">
        <v>109</v>
      </c>
      <c r="AV193" s="10" t="s">
        <v>109</v>
      </c>
      <c r="AW193" s="10" t="s">
        <v>36</v>
      </c>
      <c r="AX193" s="10" t="s">
        <v>79</v>
      </c>
      <c r="AY193" s="183" t="s">
        <v>148</v>
      </c>
    </row>
    <row r="194" spans="2:51" s="11" customFormat="1" ht="25.5" customHeight="1">
      <c r="B194" s="184"/>
      <c r="C194" s="185"/>
      <c r="D194" s="185"/>
      <c r="E194" s="186" t="s">
        <v>22</v>
      </c>
      <c r="F194" s="286" t="s">
        <v>515</v>
      </c>
      <c r="G194" s="287"/>
      <c r="H194" s="287"/>
      <c r="I194" s="287"/>
      <c r="J194" s="185"/>
      <c r="K194" s="186" t="s">
        <v>22</v>
      </c>
      <c r="L194" s="185"/>
      <c r="M194" s="185"/>
      <c r="N194" s="185"/>
      <c r="O194" s="185"/>
      <c r="P194" s="185"/>
      <c r="Q194" s="185"/>
      <c r="R194" s="187"/>
      <c r="T194" s="188"/>
      <c r="U194" s="185"/>
      <c r="V194" s="185"/>
      <c r="W194" s="185"/>
      <c r="X194" s="185"/>
      <c r="Y194" s="185"/>
      <c r="Z194" s="185"/>
      <c r="AA194" s="189"/>
      <c r="AT194" s="190" t="s">
        <v>156</v>
      </c>
      <c r="AU194" s="190" t="s">
        <v>109</v>
      </c>
      <c r="AV194" s="11" t="s">
        <v>87</v>
      </c>
      <c r="AW194" s="11" t="s">
        <v>36</v>
      </c>
      <c r="AX194" s="11" t="s">
        <v>79</v>
      </c>
      <c r="AY194" s="190" t="s">
        <v>148</v>
      </c>
    </row>
    <row r="195" spans="2:51" s="11" customFormat="1" ht="16.5" customHeight="1">
      <c r="B195" s="184"/>
      <c r="C195" s="185"/>
      <c r="D195" s="185"/>
      <c r="E195" s="186" t="s">
        <v>22</v>
      </c>
      <c r="F195" s="286" t="s">
        <v>516</v>
      </c>
      <c r="G195" s="287"/>
      <c r="H195" s="287"/>
      <c r="I195" s="287"/>
      <c r="J195" s="185"/>
      <c r="K195" s="186" t="s">
        <v>22</v>
      </c>
      <c r="L195" s="185"/>
      <c r="M195" s="185"/>
      <c r="N195" s="185"/>
      <c r="O195" s="185"/>
      <c r="P195" s="185"/>
      <c r="Q195" s="185"/>
      <c r="R195" s="187"/>
      <c r="T195" s="188"/>
      <c r="U195" s="185"/>
      <c r="V195" s="185"/>
      <c r="W195" s="185"/>
      <c r="X195" s="185"/>
      <c r="Y195" s="185"/>
      <c r="Z195" s="185"/>
      <c r="AA195" s="189"/>
      <c r="AT195" s="190" t="s">
        <v>156</v>
      </c>
      <c r="AU195" s="190" t="s">
        <v>109</v>
      </c>
      <c r="AV195" s="11" t="s">
        <v>87</v>
      </c>
      <c r="AW195" s="11" t="s">
        <v>36</v>
      </c>
      <c r="AX195" s="11" t="s">
        <v>79</v>
      </c>
      <c r="AY195" s="190" t="s">
        <v>148</v>
      </c>
    </row>
    <row r="196" spans="2:51" s="10" customFormat="1" ht="16.5" customHeight="1">
      <c r="B196" s="176"/>
      <c r="C196" s="177"/>
      <c r="D196" s="177"/>
      <c r="E196" s="178" t="s">
        <v>22</v>
      </c>
      <c r="F196" s="278" t="s">
        <v>517</v>
      </c>
      <c r="G196" s="279"/>
      <c r="H196" s="279"/>
      <c r="I196" s="279"/>
      <c r="J196" s="177"/>
      <c r="K196" s="179">
        <v>133.28</v>
      </c>
      <c r="L196" s="177"/>
      <c r="M196" s="177"/>
      <c r="N196" s="177"/>
      <c r="O196" s="177"/>
      <c r="P196" s="177"/>
      <c r="Q196" s="177"/>
      <c r="R196" s="180"/>
      <c r="T196" s="181"/>
      <c r="U196" s="177"/>
      <c r="V196" s="177"/>
      <c r="W196" s="177"/>
      <c r="X196" s="177"/>
      <c r="Y196" s="177"/>
      <c r="Z196" s="177"/>
      <c r="AA196" s="182"/>
      <c r="AT196" s="183" t="s">
        <v>156</v>
      </c>
      <c r="AU196" s="183" t="s">
        <v>109</v>
      </c>
      <c r="AV196" s="10" t="s">
        <v>109</v>
      </c>
      <c r="AW196" s="10" t="s">
        <v>36</v>
      </c>
      <c r="AX196" s="10" t="s">
        <v>79</v>
      </c>
      <c r="AY196" s="183" t="s">
        <v>148</v>
      </c>
    </row>
    <row r="197" spans="2:51" s="12" customFormat="1" ht="16.5" customHeight="1">
      <c r="B197" s="191"/>
      <c r="C197" s="192"/>
      <c r="D197" s="192"/>
      <c r="E197" s="193" t="s">
        <v>22</v>
      </c>
      <c r="F197" s="288" t="s">
        <v>206</v>
      </c>
      <c r="G197" s="289"/>
      <c r="H197" s="289"/>
      <c r="I197" s="289"/>
      <c r="J197" s="192"/>
      <c r="K197" s="194">
        <v>178.613</v>
      </c>
      <c r="L197" s="192"/>
      <c r="M197" s="192"/>
      <c r="N197" s="192"/>
      <c r="O197" s="192"/>
      <c r="P197" s="192"/>
      <c r="Q197" s="192"/>
      <c r="R197" s="195"/>
      <c r="T197" s="196"/>
      <c r="U197" s="192"/>
      <c r="V197" s="192"/>
      <c r="W197" s="192"/>
      <c r="X197" s="192"/>
      <c r="Y197" s="192"/>
      <c r="Z197" s="192"/>
      <c r="AA197" s="197"/>
      <c r="AT197" s="198" t="s">
        <v>156</v>
      </c>
      <c r="AU197" s="198" t="s">
        <v>109</v>
      </c>
      <c r="AV197" s="12" t="s">
        <v>164</v>
      </c>
      <c r="AW197" s="12" t="s">
        <v>36</v>
      </c>
      <c r="AX197" s="12" t="s">
        <v>87</v>
      </c>
      <c r="AY197" s="198" t="s">
        <v>148</v>
      </c>
    </row>
    <row r="198" spans="2:65" s="1" customFormat="1" ht="25.5" customHeight="1">
      <c r="B198" s="37"/>
      <c r="C198" s="169" t="s">
        <v>309</v>
      </c>
      <c r="D198" s="169" t="s">
        <v>149</v>
      </c>
      <c r="E198" s="170" t="s">
        <v>518</v>
      </c>
      <c r="F198" s="270" t="s">
        <v>519</v>
      </c>
      <c r="G198" s="270"/>
      <c r="H198" s="270"/>
      <c r="I198" s="270"/>
      <c r="J198" s="171" t="s">
        <v>246</v>
      </c>
      <c r="K198" s="172">
        <v>1380.85</v>
      </c>
      <c r="L198" s="271">
        <v>0</v>
      </c>
      <c r="M198" s="272"/>
      <c r="N198" s="273">
        <f>ROUND(L198*K198,2)</f>
        <v>0</v>
      </c>
      <c r="O198" s="273"/>
      <c r="P198" s="273"/>
      <c r="Q198" s="273"/>
      <c r="R198" s="39"/>
      <c r="T198" s="173" t="s">
        <v>22</v>
      </c>
      <c r="U198" s="46" t="s">
        <v>44</v>
      </c>
      <c r="V198" s="38"/>
      <c r="W198" s="174">
        <f>V198*K198</f>
        <v>0</v>
      </c>
      <c r="X198" s="174">
        <v>0</v>
      </c>
      <c r="Y198" s="174">
        <f>X198*K198</f>
        <v>0</v>
      </c>
      <c r="Z198" s="174">
        <v>0</v>
      </c>
      <c r="AA198" s="175">
        <f>Z198*K198</f>
        <v>0</v>
      </c>
      <c r="AR198" s="21" t="s">
        <v>164</v>
      </c>
      <c r="AT198" s="21" t="s">
        <v>149</v>
      </c>
      <c r="AU198" s="21" t="s">
        <v>109</v>
      </c>
      <c r="AY198" s="21" t="s">
        <v>148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87</v>
      </c>
      <c r="BK198" s="112">
        <f>ROUND(L198*K198,2)</f>
        <v>0</v>
      </c>
      <c r="BL198" s="21" t="s">
        <v>164</v>
      </c>
      <c r="BM198" s="21" t="s">
        <v>520</v>
      </c>
    </row>
    <row r="199" spans="2:51" s="11" customFormat="1" ht="25.5" customHeight="1">
      <c r="B199" s="184"/>
      <c r="C199" s="185"/>
      <c r="D199" s="185"/>
      <c r="E199" s="186" t="s">
        <v>22</v>
      </c>
      <c r="F199" s="276" t="s">
        <v>506</v>
      </c>
      <c r="G199" s="277"/>
      <c r="H199" s="277"/>
      <c r="I199" s="277"/>
      <c r="J199" s="185"/>
      <c r="K199" s="186" t="s">
        <v>22</v>
      </c>
      <c r="L199" s="185"/>
      <c r="M199" s="185"/>
      <c r="N199" s="185"/>
      <c r="O199" s="185"/>
      <c r="P199" s="185"/>
      <c r="Q199" s="185"/>
      <c r="R199" s="187"/>
      <c r="T199" s="188"/>
      <c r="U199" s="185"/>
      <c r="V199" s="185"/>
      <c r="W199" s="185"/>
      <c r="X199" s="185"/>
      <c r="Y199" s="185"/>
      <c r="Z199" s="185"/>
      <c r="AA199" s="189"/>
      <c r="AT199" s="190" t="s">
        <v>156</v>
      </c>
      <c r="AU199" s="190" t="s">
        <v>109</v>
      </c>
      <c r="AV199" s="11" t="s">
        <v>87</v>
      </c>
      <c r="AW199" s="11" t="s">
        <v>36</v>
      </c>
      <c r="AX199" s="11" t="s">
        <v>79</v>
      </c>
      <c r="AY199" s="190" t="s">
        <v>148</v>
      </c>
    </row>
    <row r="200" spans="2:51" s="10" customFormat="1" ht="16.5" customHeight="1">
      <c r="B200" s="176"/>
      <c r="C200" s="177"/>
      <c r="D200" s="177"/>
      <c r="E200" s="178" t="s">
        <v>22</v>
      </c>
      <c r="F200" s="278" t="s">
        <v>521</v>
      </c>
      <c r="G200" s="279"/>
      <c r="H200" s="279"/>
      <c r="I200" s="279"/>
      <c r="J200" s="177"/>
      <c r="K200" s="179">
        <v>60</v>
      </c>
      <c r="L200" s="177"/>
      <c r="M200" s="177"/>
      <c r="N200" s="177"/>
      <c r="O200" s="177"/>
      <c r="P200" s="177"/>
      <c r="Q200" s="177"/>
      <c r="R200" s="180"/>
      <c r="T200" s="181"/>
      <c r="U200" s="177"/>
      <c r="V200" s="177"/>
      <c r="W200" s="177"/>
      <c r="X200" s="177"/>
      <c r="Y200" s="177"/>
      <c r="Z200" s="177"/>
      <c r="AA200" s="182"/>
      <c r="AT200" s="183" t="s">
        <v>156</v>
      </c>
      <c r="AU200" s="183" t="s">
        <v>109</v>
      </c>
      <c r="AV200" s="10" t="s">
        <v>109</v>
      </c>
      <c r="AW200" s="10" t="s">
        <v>36</v>
      </c>
      <c r="AX200" s="10" t="s">
        <v>79</v>
      </c>
      <c r="AY200" s="183" t="s">
        <v>148</v>
      </c>
    </row>
    <row r="201" spans="2:51" s="11" customFormat="1" ht="16.5" customHeight="1">
      <c r="B201" s="184"/>
      <c r="C201" s="185"/>
      <c r="D201" s="185"/>
      <c r="E201" s="186" t="s">
        <v>22</v>
      </c>
      <c r="F201" s="286" t="s">
        <v>508</v>
      </c>
      <c r="G201" s="287"/>
      <c r="H201" s="287"/>
      <c r="I201" s="287"/>
      <c r="J201" s="185"/>
      <c r="K201" s="186" t="s">
        <v>22</v>
      </c>
      <c r="L201" s="185"/>
      <c r="M201" s="185"/>
      <c r="N201" s="185"/>
      <c r="O201" s="185"/>
      <c r="P201" s="185"/>
      <c r="Q201" s="185"/>
      <c r="R201" s="187"/>
      <c r="T201" s="188"/>
      <c r="U201" s="185"/>
      <c r="V201" s="185"/>
      <c r="W201" s="185"/>
      <c r="X201" s="185"/>
      <c r="Y201" s="185"/>
      <c r="Z201" s="185"/>
      <c r="AA201" s="189"/>
      <c r="AT201" s="190" t="s">
        <v>156</v>
      </c>
      <c r="AU201" s="190" t="s">
        <v>109</v>
      </c>
      <c r="AV201" s="11" t="s">
        <v>87</v>
      </c>
      <c r="AW201" s="11" t="s">
        <v>36</v>
      </c>
      <c r="AX201" s="11" t="s">
        <v>79</v>
      </c>
      <c r="AY201" s="190" t="s">
        <v>148</v>
      </c>
    </row>
    <row r="202" spans="2:51" s="11" customFormat="1" ht="16.5" customHeight="1">
      <c r="B202" s="184"/>
      <c r="C202" s="185"/>
      <c r="D202" s="185"/>
      <c r="E202" s="186" t="s">
        <v>22</v>
      </c>
      <c r="F202" s="286" t="s">
        <v>509</v>
      </c>
      <c r="G202" s="287"/>
      <c r="H202" s="287"/>
      <c r="I202" s="287"/>
      <c r="J202" s="185"/>
      <c r="K202" s="186" t="s">
        <v>22</v>
      </c>
      <c r="L202" s="185"/>
      <c r="M202" s="185"/>
      <c r="N202" s="185"/>
      <c r="O202" s="185"/>
      <c r="P202" s="185"/>
      <c r="Q202" s="185"/>
      <c r="R202" s="187"/>
      <c r="T202" s="188"/>
      <c r="U202" s="185"/>
      <c r="V202" s="185"/>
      <c r="W202" s="185"/>
      <c r="X202" s="185"/>
      <c r="Y202" s="185"/>
      <c r="Z202" s="185"/>
      <c r="AA202" s="189"/>
      <c r="AT202" s="190" t="s">
        <v>156</v>
      </c>
      <c r="AU202" s="190" t="s">
        <v>109</v>
      </c>
      <c r="AV202" s="11" t="s">
        <v>87</v>
      </c>
      <c r="AW202" s="11" t="s">
        <v>36</v>
      </c>
      <c r="AX202" s="11" t="s">
        <v>79</v>
      </c>
      <c r="AY202" s="190" t="s">
        <v>148</v>
      </c>
    </row>
    <row r="203" spans="2:51" s="10" customFormat="1" ht="16.5" customHeight="1">
      <c r="B203" s="176"/>
      <c r="C203" s="177"/>
      <c r="D203" s="177"/>
      <c r="E203" s="178" t="s">
        <v>22</v>
      </c>
      <c r="F203" s="278" t="s">
        <v>522</v>
      </c>
      <c r="G203" s="279"/>
      <c r="H203" s="279"/>
      <c r="I203" s="279"/>
      <c r="J203" s="177"/>
      <c r="K203" s="179">
        <v>14.08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156</v>
      </c>
      <c r="AU203" s="183" t="s">
        <v>109</v>
      </c>
      <c r="AV203" s="10" t="s">
        <v>109</v>
      </c>
      <c r="AW203" s="10" t="s">
        <v>36</v>
      </c>
      <c r="AX203" s="10" t="s">
        <v>79</v>
      </c>
      <c r="AY203" s="183" t="s">
        <v>148</v>
      </c>
    </row>
    <row r="204" spans="2:51" s="11" customFormat="1" ht="16.5" customHeight="1">
      <c r="B204" s="184"/>
      <c r="C204" s="185"/>
      <c r="D204" s="185"/>
      <c r="E204" s="186" t="s">
        <v>22</v>
      </c>
      <c r="F204" s="286" t="s">
        <v>511</v>
      </c>
      <c r="G204" s="287"/>
      <c r="H204" s="287"/>
      <c r="I204" s="287"/>
      <c r="J204" s="185"/>
      <c r="K204" s="186" t="s">
        <v>22</v>
      </c>
      <c r="L204" s="185"/>
      <c r="M204" s="185"/>
      <c r="N204" s="185"/>
      <c r="O204" s="185"/>
      <c r="P204" s="185"/>
      <c r="Q204" s="185"/>
      <c r="R204" s="187"/>
      <c r="T204" s="188"/>
      <c r="U204" s="185"/>
      <c r="V204" s="185"/>
      <c r="W204" s="185"/>
      <c r="X204" s="185"/>
      <c r="Y204" s="185"/>
      <c r="Z204" s="185"/>
      <c r="AA204" s="189"/>
      <c r="AT204" s="190" t="s">
        <v>156</v>
      </c>
      <c r="AU204" s="190" t="s">
        <v>109</v>
      </c>
      <c r="AV204" s="11" t="s">
        <v>87</v>
      </c>
      <c r="AW204" s="11" t="s">
        <v>36</v>
      </c>
      <c r="AX204" s="11" t="s">
        <v>79</v>
      </c>
      <c r="AY204" s="190" t="s">
        <v>148</v>
      </c>
    </row>
    <row r="205" spans="2:51" s="10" customFormat="1" ht="16.5" customHeight="1">
      <c r="B205" s="176"/>
      <c r="C205" s="177"/>
      <c r="D205" s="177"/>
      <c r="E205" s="178" t="s">
        <v>22</v>
      </c>
      <c r="F205" s="278" t="s">
        <v>523</v>
      </c>
      <c r="G205" s="279"/>
      <c r="H205" s="279"/>
      <c r="I205" s="279"/>
      <c r="J205" s="177"/>
      <c r="K205" s="179">
        <v>1.65</v>
      </c>
      <c r="L205" s="177"/>
      <c r="M205" s="177"/>
      <c r="N205" s="177"/>
      <c r="O205" s="177"/>
      <c r="P205" s="177"/>
      <c r="Q205" s="177"/>
      <c r="R205" s="180"/>
      <c r="T205" s="181"/>
      <c r="U205" s="177"/>
      <c r="V205" s="177"/>
      <c r="W205" s="177"/>
      <c r="X205" s="177"/>
      <c r="Y205" s="177"/>
      <c r="Z205" s="177"/>
      <c r="AA205" s="182"/>
      <c r="AT205" s="183" t="s">
        <v>156</v>
      </c>
      <c r="AU205" s="183" t="s">
        <v>109</v>
      </c>
      <c r="AV205" s="10" t="s">
        <v>109</v>
      </c>
      <c r="AW205" s="10" t="s">
        <v>36</v>
      </c>
      <c r="AX205" s="10" t="s">
        <v>79</v>
      </c>
      <c r="AY205" s="183" t="s">
        <v>148</v>
      </c>
    </row>
    <row r="206" spans="2:51" s="11" customFormat="1" ht="16.5" customHeight="1">
      <c r="B206" s="184"/>
      <c r="C206" s="185"/>
      <c r="D206" s="185"/>
      <c r="E206" s="186" t="s">
        <v>22</v>
      </c>
      <c r="F206" s="286" t="s">
        <v>513</v>
      </c>
      <c r="G206" s="287"/>
      <c r="H206" s="287"/>
      <c r="I206" s="287"/>
      <c r="J206" s="185"/>
      <c r="K206" s="186" t="s">
        <v>22</v>
      </c>
      <c r="L206" s="185"/>
      <c r="M206" s="185"/>
      <c r="N206" s="185"/>
      <c r="O206" s="185"/>
      <c r="P206" s="185"/>
      <c r="Q206" s="185"/>
      <c r="R206" s="187"/>
      <c r="T206" s="188"/>
      <c r="U206" s="185"/>
      <c r="V206" s="185"/>
      <c r="W206" s="185"/>
      <c r="X206" s="185"/>
      <c r="Y206" s="185"/>
      <c r="Z206" s="185"/>
      <c r="AA206" s="189"/>
      <c r="AT206" s="190" t="s">
        <v>156</v>
      </c>
      <c r="AU206" s="190" t="s">
        <v>109</v>
      </c>
      <c r="AV206" s="11" t="s">
        <v>87</v>
      </c>
      <c r="AW206" s="11" t="s">
        <v>36</v>
      </c>
      <c r="AX206" s="11" t="s">
        <v>79</v>
      </c>
      <c r="AY206" s="190" t="s">
        <v>148</v>
      </c>
    </row>
    <row r="207" spans="2:51" s="10" customFormat="1" ht="16.5" customHeight="1">
      <c r="B207" s="176"/>
      <c r="C207" s="177"/>
      <c r="D207" s="177"/>
      <c r="E207" s="178" t="s">
        <v>22</v>
      </c>
      <c r="F207" s="278" t="s">
        <v>524</v>
      </c>
      <c r="G207" s="279"/>
      <c r="H207" s="279"/>
      <c r="I207" s="279"/>
      <c r="J207" s="177"/>
      <c r="K207" s="179">
        <v>105.6</v>
      </c>
      <c r="L207" s="177"/>
      <c r="M207" s="177"/>
      <c r="N207" s="177"/>
      <c r="O207" s="177"/>
      <c r="P207" s="177"/>
      <c r="Q207" s="177"/>
      <c r="R207" s="180"/>
      <c r="T207" s="181"/>
      <c r="U207" s="177"/>
      <c r="V207" s="177"/>
      <c r="W207" s="177"/>
      <c r="X207" s="177"/>
      <c r="Y207" s="177"/>
      <c r="Z207" s="177"/>
      <c r="AA207" s="182"/>
      <c r="AT207" s="183" t="s">
        <v>156</v>
      </c>
      <c r="AU207" s="183" t="s">
        <v>109</v>
      </c>
      <c r="AV207" s="10" t="s">
        <v>109</v>
      </c>
      <c r="AW207" s="10" t="s">
        <v>36</v>
      </c>
      <c r="AX207" s="10" t="s">
        <v>79</v>
      </c>
      <c r="AY207" s="183" t="s">
        <v>148</v>
      </c>
    </row>
    <row r="208" spans="2:51" s="11" customFormat="1" ht="25.5" customHeight="1">
      <c r="B208" s="184"/>
      <c r="C208" s="185"/>
      <c r="D208" s="185"/>
      <c r="E208" s="186" t="s">
        <v>22</v>
      </c>
      <c r="F208" s="286" t="s">
        <v>515</v>
      </c>
      <c r="G208" s="287"/>
      <c r="H208" s="287"/>
      <c r="I208" s="287"/>
      <c r="J208" s="185"/>
      <c r="K208" s="186" t="s">
        <v>22</v>
      </c>
      <c r="L208" s="185"/>
      <c r="M208" s="185"/>
      <c r="N208" s="185"/>
      <c r="O208" s="185"/>
      <c r="P208" s="185"/>
      <c r="Q208" s="185"/>
      <c r="R208" s="187"/>
      <c r="T208" s="188"/>
      <c r="U208" s="185"/>
      <c r="V208" s="185"/>
      <c r="W208" s="185"/>
      <c r="X208" s="185"/>
      <c r="Y208" s="185"/>
      <c r="Z208" s="185"/>
      <c r="AA208" s="189"/>
      <c r="AT208" s="190" t="s">
        <v>156</v>
      </c>
      <c r="AU208" s="190" t="s">
        <v>109</v>
      </c>
      <c r="AV208" s="11" t="s">
        <v>87</v>
      </c>
      <c r="AW208" s="11" t="s">
        <v>36</v>
      </c>
      <c r="AX208" s="11" t="s">
        <v>79</v>
      </c>
      <c r="AY208" s="190" t="s">
        <v>148</v>
      </c>
    </row>
    <row r="209" spans="2:51" s="11" customFormat="1" ht="16.5" customHeight="1">
      <c r="B209" s="184"/>
      <c r="C209" s="185"/>
      <c r="D209" s="185"/>
      <c r="E209" s="186" t="s">
        <v>22</v>
      </c>
      <c r="F209" s="286" t="s">
        <v>516</v>
      </c>
      <c r="G209" s="287"/>
      <c r="H209" s="287"/>
      <c r="I209" s="287"/>
      <c r="J209" s="185"/>
      <c r="K209" s="186" t="s">
        <v>22</v>
      </c>
      <c r="L209" s="185"/>
      <c r="M209" s="185"/>
      <c r="N209" s="185"/>
      <c r="O209" s="185"/>
      <c r="P209" s="185"/>
      <c r="Q209" s="185"/>
      <c r="R209" s="187"/>
      <c r="T209" s="188"/>
      <c r="U209" s="185"/>
      <c r="V209" s="185"/>
      <c r="W209" s="185"/>
      <c r="X209" s="185"/>
      <c r="Y209" s="185"/>
      <c r="Z209" s="185"/>
      <c r="AA209" s="189"/>
      <c r="AT209" s="190" t="s">
        <v>156</v>
      </c>
      <c r="AU209" s="190" t="s">
        <v>109</v>
      </c>
      <c r="AV209" s="11" t="s">
        <v>87</v>
      </c>
      <c r="AW209" s="11" t="s">
        <v>36</v>
      </c>
      <c r="AX209" s="11" t="s">
        <v>79</v>
      </c>
      <c r="AY209" s="190" t="s">
        <v>148</v>
      </c>
    </row>
    <row r="210" spans="2:51" s="10" customFormat="1" ht="16.5" customHeight="1">
      <c r="B210" s="176"/>
      <c r="C210" s="177"/>
      <c r="D210" s="177"/>
      <c r="E210" s="178" t="s">
        <v>22</v>
      </c>
      <c r="F210" s="278" t="s">
        <v>525</v>
      </c>
      <c r="G210" s="279"/>
      <c r="H210" s="279"/>
      <c r="I210" s="279"/>
      <c r="J210" s="177"/>
      <c r="K210" s="179">
        <v>1199.52</v>
      </c>
      <c r="L210" s="177"/>
      <c r="M210" s="177"/>
      <c r="N210" s="177"/>
      <c r="O210" s="177"/>
      <c r="P210" s="177"/>
      <c r="Q210" s="177"/>
      <c r="R210" s="180"/>
      <c r="T210" s="181"/>
      <c r="U210" s="177"/>
      <c r="V210" s="177"/>
      <c r="W210" s="177"/>
      <c r="X210" s="177"/>
      <c r="Y210" s="177"/>
      <c r="Z210" s="177"/>
      <c r="AA210" s="182"/>
      <c r="AT210" s="183" t="s">
        <v>156</v>
      </c>
      <c r="AU210" s="183" t="s">
        <v>109</v>
      </c>
      <c r="AV210" s="10" t="s">
        <v>109</v>
      </c>
      <c r="AW210" s="10" t="s">
        <v>36</v>
      </c>
      <c r="AX210" s="10" t="s">
        <v>79</v>
      </c>
      <c r="AY210" s="183" t="s">
        <v>148</v>
      </c>
    </row>
    <row r="211" spans="2:51" s="12" customFormat="1" ht="16.5" customHeight="1">
      <c r="B211" s="191"/>
      <c r="C211" s="192"/>
      <c r="D211" s="192"/>
      <c r="E211" s="193" t="s">
        <v>22</v>
      </c>
      <c r="F211" s="288" t="s">
        <v>206</v>
      </c>
      <c r="G211" s="289"/>
      <c r="H211" s="289"/>
      <c r="I211" s="289"/>
      <c r="J211" s="192"/>
      <c r="K211" s="194">
        <v>1380.85</v>
      </c>
      <c r="L211" s="192"/>
      <c r="M211" s="192"/>
      <c r="N211" s="192"/>
      <c r="O211" s="192"/>
      <c r="P211" s="192"/>
      <c r="Q211" s="192"/>
      <c r="R211" s="195"/>
      <c r="T211" s="196"/>
      <c r="U211" s="192"/>
      <c r="V211" s="192"/>
      <c r="W211" s="192"/>
      <c r="X211" s="192"/>
      <c r="Y211" s="192"/>
      <c r="Z211" s="192"/>
      <c r="AA211" s="197"/>
      <c r="AT211" s="198" t="s">
        <v>156</v>
      </c>
      <c r="AU211" s="198" t="s">
        <v>109</v>
      </c>
      <c r="AV211" s="12" t="s">
        <v>164</v>
      </c>
      <c r="AW211" s="12" t="s">
        <v>36</v>
      </c>
      <c r="AX211" s="12" t="s">
        <v>87</v>
      </c>
      <c r="AY211" s="198" t="s">
        <v>148</v>
      </c>
    </row>
    <row r="212" spans="2:65" s="1" customFormat="1" ht="38.25" customHeight="1">
      <c r="B212" s="37"/>
      <c r="C212" s="169" t="s">
        <v>313</v>
      </c>
      <c r="D212" s="169" t="s">
        <v>149</v>
      </c>
      <c r="E212" s="170" t="s">
        <v>526</v>
      </c>
      <c r="F212" s="270" t="s">
        <v>527</v>
      </c>
      <c r="G212" s="270"/>
      <c r="H212" s="270"/>
      <c r="I212" s="270"/>
      <c r="J212" s="171" t="s">
        <v>246</v>
      </c>
      <c r="K212" s="172">
        <v>133.28</v>
      </c>
      <c r="L212" s="271">
        <v>0</v>
      </c>
      <c r="M212" s="272"/>
      <c r="N212" s="273">
        <f>ROUND(L212*K212,2)</f>
        <v>0</v>
      </c>
      <c r="O212" s="273"/>
      <c r="P212" s="273"/>
      <c r="Q212" s="273"/>
      <c r="R212" s="39"/>
      <c r="T212" s="173" t="s">
        <v>22</v>
      </c>
      <c r="U212" s="46" t="s">
        <v>44</v>
      </c>
      <c r="V212" s="38"/>
      <c r="W212" s="174">
        <f>V212*K212</f>
        <v>0</v>
      </c>
      <c r="X212" s="174">
        <v>0</v>
      </c>
      <c r="Y212" s="174">
        <f>X212*K212</f>
        <v>0</v>
      </c>
      <c r="Z212" s="174">
        <v>0</v>
      </c>
      <c r="AA212" s="175">
        <f>Z212*K212</f>
        <v>0</v>
      </c>
      <c r="AR212" s="21" t="s">
        <v>164</v>
      </c>
      <c r="AT212" s="21" t="s">
        <v>149</v>
      </c>
      <c r="AU212" s="21" t="s">
        <v>109</v>
      </c>
      <c r="AY212" s="21" t="s">
        <v>148</v>
      </c>
      <c r="BE212" s="112">
        <f>IF(U212="základní",N212,0)</f>
        <v>0</v>
      </c>
      <c r="BF212" s="112">
        <f>IF(U212="snížená",N212,0)</f>
        <v>0</v>
      </c>
      <c r="BG212" s="112">
        <f>IF(U212="zákl. přenesená",N212,0)</f>
        <v>0</v>
      </c>
      <c r="BH212" s="112">
        <f>IF(U212="sníž. přenesená",N212,0)</f>
        <v>0</v>
      </c>
      <c r="BI212" s="112">
        <f>IF(U212="nulová",N212,0)</f>
        <v>0</v>
      </c>
      <c r="BJ212" s="21" t="s">
        <v>87</v>
      </c>
      <c r="BK212" s="112">
        <f>ROUND(L212*K212,2)</f>
        <v>0</v>
      </c>
      <c r="BL212" s="21" t="s">
        <v>164</v>
      </c>
      <c r="BM212" s="21" t="s">
        <v>528</v>
      </c>
    </row>
    <row r="213" spans="2:51" s="11" customFormat="1" ht="16.5" customHeight="1">
      <c r="B213" s="184"/>
      <c r="C213" s="185"/>
      <c r="D213" s="185"/>
      <c r="E213" s="186" t="s">
        <v>22</v>
      </c>
      <c r="F213" s="276" t="s">
        <v>516</v>
      </c>
      <c r="G213" s="277"/>
      <c r="H213" s="277"/>
      <c r="I213" s="277"/>
      <c r="J213" s="185"/>
      <c r="K213" s="186" t="s">
        <v>22</v>
      </c>
      <c r="L213" s="185"/>
      <c r="M213" s="185"/>
      <c r="N213" s="185"/>
      <c r="O213" s="185"/>
      <c r="P213" s="185"/>
      <c r="Q213" s="185"/>
      <c r="R213" s="187"/>
      <c r="T213" s="188"/>
      <c r="U213" s="185"/>
      <c r="V213" s="185"/>
      <c r="W213" s="185"/>
      <c r="X213" s="185"/>
      <c r="Y213" s="185"/>
      <c r="Z213" s="185"/>
      <c r="AA213" s="189"/>
      <c r="AT213" s="190" t="s">
        <v>156</v>
      </c>
      <c r="AU213" s="190" t="s">
        <v>109</v>
      </c>
      <c r="AV213" s="11" t="s">
        <v>87</v>
      </c>
      <c r="AW213" s="11" t="s">
        <v>36</v>
      </c>
      <c r="AX213" s="11" t="s">
        <v>79</v>
      </c>
      <c r="AY213" s="190" t="s">
        <v>148</v>
      </c>
    </row>
    <row r="214" spans="2:51" s="10" customFormat="1" ht="16.5" customHeight="1">
      <c r="B214" s="176"/>
      <c r="C214" s="177"/>
      <c r="D214" s="177"/>
      <c r="E214" s="178" t="s">
        <v>22</v>
      </c>
      <c r="F214" s="278" t="s">
        <v>517</v>
      </c>
      <c r="G214" s="279"/>
      <c r="H214" s="279"/>
      <c r="I214" s="279"/>
      <c r="J214" s="177"/>
      <c r="K214" s="179">
        <v>133.28</v>
      </c>
      <c r="L214" s="177"/>
      <c r="M214" s="177"/>
      <c r="N214" s="177"/>
      <c r="O214" s="177"/>
      <c r="P214" s="177"/>
      <c r="Q214" s="177"/>
      <c r="R214" s="180"/>
      <c r="T214" s="181"/>
      <c r="U214" s="177"/>
      <c r="V214" s="177"/>
      <c r="W214" s="177"/>
      <c r="X214" s="177"/>
      <c r="Y214" s="177"/>
      <c r="Z214" s="177"/>
      <c r="AA214" s="182"/>
      <c r="AT214" s="183" t="s">
        <v>156</v>
      </c>
      <c r="AU214" s="183" t="s">
        <v>109</v>
      </c>
      <c r="AV214" s="10" t="s">
        <v>109</v>
      </c>
      <c r="AW214" s="10" t="s">
        <v>36</v>
      </c>
      <c r="AX214" s="10" t="s">
        <v>87</v>
      </c>
      <c r="AY214" s="183" t="s">
        <v>148</v>
      </c>
    </row>
    <row r="215" spans="2:65" s="1" customFormat="1" ht="16.5" customHeight="1">
      <c r="B215" s="37"/>
      <c r="C215" s="169" t="s">
        <v>317</v>
      </c>
      <c r="D215" s="169" t="s">
        <v>149</v>
      </c>
      <c r="E215" s="170" t="s">
        <v>174</v>
      </c>
      <c r="F215" s="270" t="s">
        <v>529</v>
      </c>
      <c r="G215" s="270"/>
      <c r="H215" s="270"/>
      <c r="I215" s="270"/>
      <c r="J215" s="171" t="s">
        <v>246</v>
      </c>
      <c r="K215" s="172">
        <v>30.333</v>
      </c>
      <c r="L215" s="271">
        <v>0</v>
      </c>
      <c r="M215" s="272"/>
      <c r="N215" s="273">
        <f>ROUND(L215*K215,2)</f>
        <v>0</v>
      </c>
      <c r="O215" s="273"/>
      <c r="P215" s="273"/>
      <c r="Q215" s="273"/>
      <c r="R215" s="39"/>
      <c r="T215" s="173" t="s">
        <v>22</v>
      </c>
      <c r="U215" s="46" t="s">
        <v>44</v>
      </c>
      <c r="V215" s="38"/>
      <c r="W215" s="174">
        <f>V215*K215</f>
        <v>0</v>
      </c>
      <c r="X215" s="174">
        <v>0.00116</v>
      </c>
      <c r="Y215" s="174">
        <f>X215*K215</f>
        <v>0.03518628</v>
      </c>
      <c r="Z215" s="174">
        <v>0</v>
      </c>
      <c r="AA215" s="175">
        <f>Z215*K215</f>
        <v>0</v>
      </c>
      <c r="AR215" s="21" t="s">
        <v>164</v>
      </c>
      <c r="AT215" s="21" t="s">
        <v>149</v>
      </c>
      <c r="AU215" s="21" t="s">
        <v>109</v>
      </c>
      <c r="AY215" s="21" t="s">
        <v>148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1" t="s">
        <v>87</v>
      </c>
      <c r="BK215" s="112">
        <f>ROUND(L215*K215,2)</f>
        <v>0</v>
      </c>
      <c r="BL215" s="21" t="s">
        <v>164</v>
      </c>
      <c r="BM215" s="21" t="s">
        <v>530</v>
      </c>
    </row>
    <row r="216" spans="2:51" s="11" customFormat="1" ht="16.5" customHeight="1">
      <c r="B216" s="184"/>
      <c r="C216" s="185"/>
      <c r="D216" s="185"/>
      <c r="E216" s="186" t="s">
        <v>22</v>
      </c>
      <c r="F216" s="276" t="s">
        <v>509</v>
      </c>
      <c r="G216" s="277"/>
      <c r="H216" s="277"/>
      <c r="I216" s="277"/>
      <c r="J216" s="185"/>
      <c r="K216" s="186" t="s">
        <v>22</v>
      </c>
      <c r="L216" s="185"/>
      <c r="M216" s="185"/>
      <c r="N216" s="185"/>
      <c r="O216" s="185"/>
      <c r="P216" s="185"/>
      <c r="Q216" s="185"/>
      <c r="R216" s="187"/>
      <c r="T216" s="188"/>
      <c r="U216" s="185"/>
      <c r="V216" s="185"/>
      <c r="W216" s="185"/>
      <c r="X216" s="185"/>
      <c r="Y216" s="185"/>
      <c r="Z216" s="185"/>
      <c r="AA216" s="189"/>
      <c r="AT216" s="190" t="s">
        <v>156</v>
      </c>
      <c r="AU216" s="190" t="s">
        <v>109</v>
      </c>
      <c r="AV216" s="11" t="s">
        <v>87</v>
      </c>
      <c r="AW216" s="11" t="s">
        <v>36</v>
      </c>
      <c r="AX216" s="11" t="s">
        <v>79</v>
      </c>
      <c r="AY216" s="190" t="s">
        <v>148</v>
      </c>
    </row>
    <row r="217" spans="2:51" s="10" customFormat="1" ht="16.5" customHeight="1">
      <c r="B217" s="176"/>
      <c r="C217" s="177"/>
      <c r="D217" s="177"/>
      <c r="E217" s="178" t="s">
        <v>22</v>
      </c>
      <c r="F217" s="278" t="s">
        <v>510</v>
      </c>
      <c r="G217" s="279"/>
      <c r="H217" s="279"/>
      <c r="I217" s="279"/>
      <c r="J217" s="177"/>
      <c r="K217" s="179">
        <v>3.52</v>
      </c>
      <c r="L217" s="177"/>
      <c r="M217" s="177"/>
      <c r="N217" s="177"/>
      <c r="O217" s="177"/>
      <c r="P217" s="177"/>
      <c r="Q217" s="177"/>
      <c r="R217" s="180"/>
      <c r="T217" s="181"/>
      <c r="U217" s="177"/>
      <c r="V217" s="177"/>
      <c r="W217" s="177"/>
      <c r="X217" s="177"/>
      <c r="Y217" s="177"/>
      <c r="Z217" s="177"/>
      <c r="AA217" s="182"/>
      <c r="AT217" s="183" t="s">
        <v>156</v>
      </c>
      <c r="AU217" s="183" t="s">
        <v>109</v>
      </c>
      <c r="AV217" s="10" t="s">
        <v>109</v>
      </c>
      <c r="AW217" s="10" t="s">
        <v>36</v>
      </c>
      <c r="AX217" s="10" t="s">
        <v>79</v>
      </c>
      <c r="AY217" s="183" t="s">
        <v>148</v>
      </c>
    </row>
    <row r="218" spans="2:51" s="11" customFormat="1" ht="16.5" customHeight="1">
      <c r="B218" s="184"/>
      <c r="C218" s="185"/>
      <c r="D218" s="185"/>
      <c r="E218" s="186" t="s">
        <v>22</v>
      </c>
      <c r="F218" s="286" t="s">
        <v>511</v>
      </c>
      <c r="G218" s="287"/>
      <c r="H218" s="287"/>
      <c r="I218" s="287"/>
      <c r="J218" s="185"/>
      <c r="K218" s="186" t="s">
        <v>22</v>
      </c>
      <c r="L218" s="185"/>
      <c r="M218" s="185"/>
      <c r="N218" s="185"/>
      <c r="O218" s="185"/>
      <c r="P218" s="185"/>
      <c r="Q218" s="185"/>
      <c r="R218" s="187"/>
      <c r="T218" s="188"/>
      <c r="U218" s="185"/>
      <c r="V218" s="185"/>
      <c r="W218" s="185"/>
      <c r="X218" s="185"/>
      <c r="Y218" s="185"/>
      <c r="Z218" s="185"/>
      <c r="AA218" s="189"/>
      <c r="AT218" s="190" t="s">
        <v>156</v>
      </c>
      <c r="AU218" s="190" t="s">
        <v>109</v>
      </c>
      <c r="AV218" s="11" t="s">
        <v>87</v>
      </c>
      <c r="AW218" s="11" t="s">
        <v>36</v>
      </c>
      <c r="AX218" s="11" t="s">
        <v>79</v>
      </c>
      <c r="AY218" s="190" t="s">
        <v>148</v>
      </c>
    </row>
    <row r="219" spans="2:51" s="10" customFormat="1" ht="16.5" customHeight="1">
      <c r="B219" s="176"/>
      <c r="C219" s="177"/>
      <c r="D219" s="177"/>
      <c r="E219" s="178" t="s">
        <v>22</v>
      </c>
      <c r="F219" s="278" t="s">
        <v>512</v>
      </c>
      <c r="G219" s="279"/>
      <c r="H219" s="279"/>
      <c r="I219" s="279"/>
      <c r="J219" s="177"/>
      <c r="K219" s="179">
        <v>0.413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156</v>
      </c>
      <c r="AU219" s="183" t="s">
        <v>109</v>
      </c>
      <c r="AV219" s="10" t="s">
        <v>109</v>
      </c>
      <c r="AW219" s="10" t="s">
        <v>36</v>
      </c>
      <c r="AX219" s="10" t="s">
        <v>79</v>
      </c>
      <c r="AY219" s="183" t="s">
        <v>148</v>
      </c>
    </row>
    <row r="220" spans="2:51" s="11" customFormat="1" ht="16.5" customHeight="1">
      <c r="B220" s="184"/>
      <c r="C220" s="185"/>
      <c r="D220" s="185"/>
      <c r="E220" s="186" t="s">
        <v>22</v>
      </c>
      <c r="F220" s="286" t="s">
        <v>513</v>
      </c>
      <c r="G220" s="287"/>
      <c r="H220" s="287"/>
      <c r="I220" s="287"/>
      <c r="J220" s="185"/>
      <c r="K220" s="186" t="s">
        <v>22</v>
      </c>
      <c r="L220" s="185"/>
      <c r="M220" s="185"/>
      <c r="N220" s="185"/>
      <c r="O220" s="185"/>
      <c r="P220" s="185"/>
      <c r="Q220" s="185"/>
      <c r="R220" s="187"/>
      <c r="T220" s="188"/>
      <c r="U220" s="185"/>
      <c r="V220" s="185"/>
      <c r="W220" s="185"/>
      <c r="X220" s="185"/>
      <c r="Y220" s="185"/>
      <c r="Z220" s="185"/>
      <c r="AA220" s="189"/>
      <c r="AT220" s="190" t="s">
        <v>156</v>
      </c>
      <c r="AU220" s="190" t="s">
        <v>109</v>
      </c>
      <c r="AV220" s="11" t="s">
        <v>87</v>
      </c>
      <c r="AW220" s="11" t="s">
        <v>36</v>
      </c>
      <c r="AX220" s="11" t="s">
        <v>79</v>
      </c>
      <c r="AY220" s="190" t="s">
        <v>148</v>
      </c>
    </row>
    <row r="221" spans="2:51" s="10" customFormat="1" ht="16.5" customHeight="1">
      <c r="B221" s="176"/>
      <c r="C221" s="177"/>
      <c r="D221" s="177"/>
      <c r="E221" s="178" t="s">
        <v>22</v>
      </c>
      <c r="F221" s="278" t="s">
        <v>514</v>
      </c>
      <c r="G221" s="279"/>
      <c r="H221" s="279"/>
      <c r="I221" s="279"/>
      <c r="J221" s="177"/>
      <c r="K221" s="179">
        <v>26.4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156</v>
      </c>
      <c r="AU221" s="183" t="s">
        <v>109</v>
      </c>
      <c r="AV221" s="10" t="s">
        <v>109</v>
      </c>
      <c r="AW221" s="10" t="s">
        <v>36</v>
      </c>
      <c r="AX221" s="10" t="s">
        <v>79</v>
      </c>
      <c r="AY221" s="183" t="s">
        <v>148</v>
      </c>
    </row>
    <row r="222" spans="2:51" s="12" customFormat="1" ht="16.5" customHeight="1">
      <c r="B222" s="191"/>
      <c r="C222" s="192"/>
      <c r="D222" s="192"/>
      <c r="E222" s="193" t="s">
        <v>22</v>
      </c>
      <c r="F222" s="288" t="s">
        <v>206</v>
      </c>
      <c r="G222" s="289"/>
      <c r="H222" s="289"/>
      <c r="I222" s="289"/>
      <c r="J222" s="192"/>
      <c r="K222" s="194">
        <v>30.333</v>
      </c>
      <c r="L222" s="192"/>
      <c r="M222" s="192"/>
      <c r="N222" s="192"/>
      <c r="O222" s="192"/>
      <c r="P222" s="192"/>
      <c r="Q222" s="192"/>
      <c r="R222" s="195"/>
      <c r="T222" s="196"/>
      <c r="U222" s="192"/>
      <c r="V222" s="192"/>
      <c r="W222" s="192"/>
      <c r="X222" s="192"/>
      <c r="Y222" s="192"/>
      <c r="Z222" s="192"/>
      <c r="AA222" s="197"/>
      <c r="AT222" s="198" t="s">
        <v>156</v>
      </c>
      <c r="AU222" s="198" t="s">
        <v>109</v>
      </c>
      <c r="AV222" s="12" t="s">
        <v>164</v>
      </c>
      <c r="AW222" s="12" t="s">
        <v>36</v>
      </c>
      <c r="AX222" s="12" t="s">
        <v>87</v>
      </c>
      <c r="AY222" s="198" t="s">
        <v>148</v>
      </c>
    </row>
    <row r="223" spans="2:65" s="1" customFormat="1" ht="25.5" customHeight="1">
      <c r="B223" s="37"/>
      <c r="C223" s="169" t="s">
        <v>335</v>
      </c>
      <c r="D223" s="169" t="s">
        <v>149</v>
      </c>
      <c r="E223" s="170" t="s">
        <v>531</v>
      </c>
      <c r="F223" s="270" t="s">
        <v>532</v>
      </c>
      <c r="G223" s="270"/>
      <c r="H223" s="270"/>
      <c r="I223" s="270"/>
      <c r="J223" s="171" t="s">
        <v>199</v>
      </c>
      <c r="K223" s="172">
        <v>21</v>
      </c>
      <c r="L223" s="271">
        <v>0</v>
      </c>
      <c r="M223" s="272"/>
      <c r="N223" s="273">
        <f>ROUND(L223*K223,2)</f>
        <v>0</v>
      </c>
      <c r="O223" s="273"/>
      <c r="P223" s="273"/>
      <c r="Q223" s="273"/>
      <c r="R223" s="39"/>
      <c r="T223" s="173" t="s">
        <v>22</v>
      </c>
      <c r="U223" s="46" t="s">
        <v>44</v>
      </c>
      <c r="V223" s="38"/>
      <c r="W223" s="174">
        <f>V223*K223</f>
        <v>0</v>
      </c>
      <c r="X223" s="174">
        <v>0</v>
      </c>
      <c r="Y223" s="174">
        <f>X223*K223</f>
        <v>0</v>
      </c>
      <c r="Z223" s="174">
        <v>0</v>
      </c>
      <c r="AA223" s="175">
        <f>Z223*K223</f>
        <v>0</v>
      </c>
      <c r="AR223" s="21" t="s">
        <v>164</v>
      </c>
      <c r="AT223" s="21" t="s">
        <v>149</v>
      </c>
      <c r="AU223" s="21" t="s">
        <v>109</v>
      </c>
      <c r="AY223" s="21" t="s">
        <v>148</v>
      </c>
      <c r="BE223" s="112">
        <f>IF(U223="základní",N223,0)</f>
        <v>0</v>
      </c>
      <c r="BF223" s="112">
        <f>IF(U223="snížená",N223,0)</f>
        <v>0</v>
      </c>
      <c r="BG223" s="112">
        <f>IF(U223="zákl. přenesená",N223,0)</f>
        <v>0</v>
      </c>
      <c r="BH223" s="112">
        <f>IF(U223="sníž. přenesená",N223,0)</f>
        <v>0</v>
      </c>
      <c r="BI223" s="112">
        <f>IF(U223="nulová",N223,0)</f>
        <v>0</v>
      </c>
      <c r="BJ223" s="21" t="s">
        <v>87</v>
      </c>
      <c r="BK223" s="112">
        <f>ROUND(L223*K223,2)</f>
        <v>0</v>
      </c>
      <c r="BL223" s="21" t="s">
        <v>164</v>
      </c>
      <c r="BM223" s="21" t="s">
        <v>533</v>
      </c>
    </row>
    <row r="224" spans="2:51" s="11" customFormat="1" ht="16.5" customHeight="1">
      <c r="B224" s="184"/>
      <c r="C224" s="185"/>
      <c r="D224" s="185"/>
      <c r="E224" s="186" t="s">
        <v>22</v>
      </c>
      <c r="F224" s="276" t="s">
        <v>534</v>
      </c>
      <c r="G224" s="277"/>
      <c r="H224" s="277"/>
      <c r="I224" s="277"/>
      <c r="J224" s="185"/>
      <c r="K224" s="186" t="s">
        <v>22</v>
      </c>
      <c r="L224" s="185"/>
      <c r="M224" s="185"/>
      <c r="N224" s="185"/>
      <c r="O224" s="185"/>
      <c r="P224" s="185"/>
      <c r="Q224" s="185"/>
      <c r="R224" s="187"/>
      <c r="T224" s="188"/>
      <c r="U224" s="185"/>
      <c r="V224" s="185"/>
      <c r="W224" s="185"/>
      <c r="X224" s="185"/>
      <c r="Y224" s="185"/>
      <c r="Z224" s="185"/>
      <c r="AA224" s="189"/>
      <c r="AT224" s="190" t="s">
        <v>156</v>
      </c>
      <c r="AU224" s="190" t="s">
        <v>109</v>
      </c>
      <c r="AV224" s="11" t="s">
        <v>87</v>
      </c>
      <c r="AW224" s="11" t="s">
        <v>36</v>
      </c>
      <c r="AX224" s="11" t="s">
        <v>79</v>
      </c>
      <c r="AY224" s="190" t="s">
        <v>148</v>
      </c>
    </row>
    <row r="225" spans="2:51" s="10" customFormat="1" ht="16.5" customHeight="1">
      <c r="B225" s="176"/>
      <c r="C225" s="177"/>
      <c r="D225" s="177"/>
      <c r="E225" s="178" t="s">
        <v>22</v>
      </c>
      <c r="F225" s="278" t="s">
        <v>535</v>
      </c>
      <c r="G225" s="279"/>
      <c r="H225" s="279"/>
      <c r="I225" s="279"/>
      <c r="J225" s="177"/>
      <c r="K225" s="179">
        <v>21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156</v>
      </c>
      <c r="AU225" s="183" t="s">
        <v>109</v>
      </c>
      <c r="AV225" s="10" t="s">
        <v>109</v>
      </c>
      <c r="AW225" s="10" t="s">
        <v>36</v>
      </c>
      <c r="AX225" s="10" t="s">
        <v>87</v>
      </c>
      <c r="AY225" s="183" t="s">
        <v>148</v>
      </c>
    </row>
    <row r="226" spans="2:65" s="1" customFormat="1" ht="16.5" customHeight="1">
      <c r="B226" s="37"/>
      <c r="C226" s="169" t="s">
        <v>341</v>
      </c>
      <c r="D226" s="169" t="s">
        <v>149</v>
      </c>
      <c r="E226" s="170" t="s">
        <v>536</v>
      </c>
      <c r="F226" s="270" t="s">
        <v>537</v>
      </c>
      <c r="G226" s="270"/>
      <c r="H226" s="270"/>
      <c r="I226" s="270"/>
      <c r="J226" s="171" t="s">
        <v>199</v>
      </c>
      <c r="K226" s="172">
        <v>21</v>
      </c>
      <c r="L226" s="271">
        <v>0</v>
      </c>
      <c r="M226" s="272"/>
      <c r="N226" s="273">
        <f>ROUND(L226*K226,2)</f>
        <v>0</v>
      </c>
      <c r="O226" s="273"/>
      <c r="P226" s="273"/>
      <c r="Q226" s="273"/>
      <c r="R226" s="39"/>
      <c r="T226" s="173" t="s">
        <v>22</v>
      </c>
      <c r="U226" s="46" t="s">
        <v>44</v>
      </c>
      <c r="V226" s="38"/>
      <c r="W226" s="174">
        <f>V226*K226</f>
        <v>0</v>
      </c>
      <c r="X226" s="174">
        <v>0</v>
      </c>
      <c r="Y226" s="174">
        <f>X226*K226</f>
        <v>0</v>
      </c>
      <c r="Z226" s="174">
        <v>0</v>
      </c>
      <c r="AA226" s="175">
        <f>Z226*K226</f>
        <v>0</v>
      </c>
      <c r="AR226" s="21" t="s">
        <v>164</v>
      </c>
      <c r="AT226" s="21" t="s">
        <v>149</v>
      </c>
      <c r="AU226" s="21" t="s">
        <v>109</v>
      </c>
      <c r="AY226" s="21" t="s">
        <v>148</v>
      </c>
      <c r="BE226" s="112">
        <f>IF(U226="základní",N226,0)</f>
        <v>0</v>
      </c>
      <c r="BF226" s="112">
        <f>IF(U226="snížená",N226,0)</f>
        <v>0</v>
      </c>
      <c r="BG226" s="112">
        <f>IF(U226="zákl. přenesená",N226,0)</f>
        <v>0</v>
      </c>
      <c r="BH226" s="112">
        <f>IF(U226="sníž. přenesená",N226,0)</f>
        <v>0</v>
      </c>
      <c r="BI226" s="112">
        <f>IF(U226="nulová",N226,0)</f>
        <v>0</v>
      </c>
      <c r="BJ226" s="21" t="s">
        <v>87</v>
      </c>
      <c r="BK226" s="112">
        <f>ROUND(L226*K226,2)</f>
        <v>0</v>
      </c>
      <c r="BL226" s="21" t="s">
        <v>164</v>
      </c>
      <c r="BM226" s="21" t="s">
        <v>538</v>
      </c>
    </row>
    <row r="227" spans="2:51" s="11" customFormat="1" ht="16.5" customHeight="1">
      <c r="B227" s="184"/>
      <c r="C227" s="185"/>
      <c r="D227" s="185"/>
      <c r="E227" s="186" t="s">
        <v>22</v>
      </c>
      <c r="F227" s="276" t="s">
        <v>539</v>
      </c>
      <c r="G227" s="277"/>
      <c r="H227" s="277"/>
      <c r="I227" s="277"/>
      <c r="J227" s="185"/>
      <c r="K227" s="186" t="s">
        <v>22</v>
      </c>
      <c r="L227" s="185"/>
      <c r="M227" s="185"/>
      <c r="N227" s="185"/>
      <c r="O227" s="185"/>
      <c r="P227" s="185"/>
      <c r="Q227" s="185"/>
      <c r="R227" s="187"/>
      <c r="T227" s="188"/>
      <c r="U227" s="185"/>
      <c r="V227" s="185"/>
      <c r="W227" s="185"/>
      <c r="X227" s="185"/>
      <c r="Y227" s="185"/>
      <c r="Z227" s="185"/>
      <c r="AA227" s="189"/>
      <c r="AT227" s="190" t="s">
        <v>156</v>
      </c>
      <c r="AU227" s="190" t="s">
        <v>109</v>
      </c>
      <c r="AV227" s="11" t="s">
        <v>87</v>
      </c>
      <c r="AW227" s="11" t="s">
        <v>36</v>
      </c>
      <c r="AX227" s="11" t="s">
        <v>79</v>
      </c>
      <c r="AY227" s="190" t="s">
        <v>148</v>
      </c>
    </row>
    <row r="228" spans="2:51" s="10" customFormat="1" ht="16.5" customHeight="1">
      <c r="B228" s="176"/>
      <c r="C228" s="177"/>
      <c r="D228" s="177"/>
      <c r="E228" s="178" t="s">
        <v>22</v>
      </c>
      <c r="F228" s="278" t="s">
        <v>535</v>
      </c>
      <c r="G228" s="279"/>
      <c r="H228" s="279"/>
      <c r="I228" s="279"/>
      <c r="J228" s="177"/>
      <c r="K228" s="179">
        <v>21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156</v>
      </c>
      <c r="AU228" s="183" t="s">
        <v>109</v>
      </c>
      <c r="AV228" s="10" t="s">
        <v>109</v>
      </c>
      <c r="AW228" s="10" t="s">
        <v>36</v>
      </c>
      <c r="AX228" s="10" t="s">
        <v>87</v>
      </c>
      <c r="AY228" s="183" t="s">
        <v>148</v>
      </c>
    </row>
    <row r="229" spans="2:65" s="1" customFormat="1" ht="38.25" customHeight="1">
      <c r="B229" s="37"/>
      <c r="C229" s="169" t="s">
        <v>345</v>
      </c>
      <c r="D229" s="169" t="s">
        <v>149</v>
      </c>
      <c r="E229" s="170" t="s">
        <v>540</v>
      </c>
      <c r="F229" s="270" t="s">
        <v>541</v>
      </c>
      <c r="G229" s="270"/>
      <c r="H229" s="270"/>
      <c r="I229" s="270"/>
      <c r="J229" s="171" t="s">
        <v>152</v>
      </c>
      <c r="K229" s="172">
        <v>20</v>
      </c>
      <c r="L229" s="271">
        <v>0</v>
      </c>
      <c r="M229" s="272"/>
      <c r="N229" s="273">
        <f>ROUND(L229*K229,2)</f>
        <v>0</v>
      </c>
      <c r="O229" s="273"/>
      <c r="P229" s="273"/>
      <c r="Q229" s="273"/>
      <c r="R229" s="39"/>
      <c r="T229" s="173" t="s">
        <v>22</v>
      </c>
      <c r="U229" s="46" t="s">
        <v>44</v>
      </c>
      <c r="V229" s="38"/>
      <c r="W229" s="174">
        <f>V229*K229</f>
        <v>0</v>
      </c>
      <c r="X229" s="174">
        <v>0</v>
      </c>
      <c r="Y229" s="174">
        <f>X229*K229</f>
        <v>0</v>
      </c>
      <c r="Z229" s="174">
        <v>0</v>
      </c>
      <c r="AA229" s="175">
        <f>Z229*K229</f>
        <v>0</v>
      </c>
      <c r="AR229" s="21" t="s">
        <v>164</v>
      </c>
      <c r="AT229" s="21" t="s">
        <v>149</v>
      </c>
      <c r="AU229" s="21" t="s">
        <v>109</v>
      </c>
      <c r="AY229" s="21" t="s">
        <v>148</v>
      </c>
      <c r="BE229" s="112">
        <f>IF(U229="základní",N229,0)</f>
        <v>0</v>
      </c>
      <c r="BF229" s="112">
        <f>IF(U229="snížená",N229,0)</f>
        <v>0</v>
      </c>
      <c r="BG229" s="112">
        <f>IF(U229="zákl. přenesená",N229,0)</f>
        <v>0</v>
      </c>
      <c r="BH229" s="112">
        <f>IF(U229="sníž. přenesená",N229,0)</f>
        <v>0</v>
      </c>
      <c r="BI229" s="112">
        <f>IF(U229="nulová",N229,0)</f>
        <v>0</v>
      </c>
      <c r="BJ229" s="21" t="s">
        <v>87</v>
      </c>
      <c r="BK229" s="112">
        <f>ROUND(L229*K229,2)</f>
        <v>0</v>
      </c>
      <c r="BL229" s="21" t="s">
        <v>164</v>
      </c>
      <c r="BM229" s="21" t="s">
        <v>542</v>
      </c>
    </row>
    <row r="230" spans="2:51" s="10" customFormat="1" ht="16.5" customHeight="1">
      <c r="B230" s="176"/>
      <c r="C230" s="177"/>
      <c r="D230" s="177"/>
      <c r="E230" s="178" t="s">
        <v>22</v>
      </c>
      <c r="F230" s="274" t="s">
        <v>296</v>
      </c>
      <c r="G230" s="275"/>
      <c r="H230" s="275"/>
      <c r="I230" s="275"/>
      <c r="J230" s="177"/>
      <c r="K230" s="179">
        <v>20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156</v>
      </c>
      <c r="AU230" s="183" t="s">
        <v>109</v>
      </c>
      <c r="AV230" s="10" t="s">
        <v>109</v>
      </c>
      <c r="AW230" s="10" t="s">
        <v>36</v>
      </c>
      <c r="AX230" s="10" t="s">
        <v>87</v>
      </c>
      <c r="AY230" s="183" t="s">
        <v>148</v>
      </c>
    </row>
    <row r="231" spans="2:65" s="1" customFormat="1" ht="25.5" customHeight="1">
      <c r="B231" s="37"/>
      <c r="C231" s="169" t="s">
        <v>349</v>
      </c>
      <c r="D231" s="169" t="s">
        <v>149</v>
      </c>
      <c r="E231" s="170" t="s">
        <v>543</v>
      </c>
      <c r="F231" s="270" t="s">
        <v>544</v>
      </c>
      <c r="G231" s="270"/>
      <c r="H231" s="270"/>
      <c r="I231" s="270"/>
      <c r="J231" s="171" t="s">
        <v>267</v>
      </c>
      <c r="K231" s="172">
        <v>2</v>
      </c>
      <c r="L231" s="271">
        <v>0</v>
      </c>
      <c r="M231" s="272"/>
      <c r="N231" s="273">
        <f>ROUND(L231*K231,2)</f>
        <v>0</v>
      </c>
      <c r="O231" s="273"/>
      <c r="P231" s="273"/>
      <c r="Q231" s="273"/>
      <c r="R231" s="39"/>
      <c r="T231" s="173" t="s">
        <v>22</v>
      </c>
      <c r="U231" s="46" t="s">
        <v>44</v>
      </c>
      <c r="V231" s="38"/>
      <c r="W231" s="174">
        <f>V231*K231</f>
        <v>0</v>
      </c>
      <c r="X231" s="174">
        <v>0</v>
      </c>
      <c r="Y231" s="174">
        <f>X231*K231</f>
        <v>0</v>
      </c>
      <c r="Z231" s="174">
        <v>0</v>
      </c>
      <c r="AA231" s="175">
        <f>Z231*K231</f>
        <v>0</v>
      </c>
      <c r="AR231" s="21" t="s">
        <v>164</v>
      </c>
      <c r="AT231" s="21" t="s">
        <v>149</v>
      </c>
      <c r="AU231" s="21" t="s">
        <v>109</v>
      </c>
      <c r="AY231" s="21" t="s">
        <v>148</v>
      </c>
      <c r="BE231" s="112">
        <f>IF(U231="základní",N231,0)</f>
        <v>0</v>
      </c>
      <c r="BF231" s="112">
        <f>IF(U231="snížená",N231,0)</f>
        <v>0</v>
      </c>
      <c r="BG231" s="112">
        <f>IF(U231="zákl. přenesená",N231,0)</f>
        <v>0</v>
      </c>
      <c r="BH231" s="112">
        <f>IF(U231="sníž. přenesená",N231,0)</f>
        <v>0</v>
      </c>
      <c r="BI231" s="112">
        <f>IF(U231="nulová",N231,0)</f>
        <v>0</v>
      </c>
      <c r="BJ231" s="21" t="s">
        <v>87</v>
      </c>
      <c r="BK231" s="112">
        <f>ROUND(L231*K231,2)</f>
        <v>0</v>
      </c>
      <c r="BL231" s="21" t="s">
        <v>164</v>
      </c>
      <c r="BM231" s="21" t="s">
        <v>545</v>
      </c>
    </row>
    <row r="232" spans="2:51" s="11" customFormat="1" ht="25.5" customHeight="1">
      <c r="B232" s="184"/>
      <c r="C232" s="185"/>
      <c r="D232" s="185"/>
      <c r="E232" s="186" t="s">
        <v>22</v>
      </c>
      <c r="F232" s="276" t="s">
        <v>546</v>
      </c>
      <c r="G232" s="277"/>
      <c r="H232" s="277"/>
      <c r="I232" s="277"/>
      <c r="J232" s="185"/>
      <c r="K232" s="186" t="s">
        <v>22</v>
      </c>
      <c r="L232" s="185"/>
      <c r="M232" s="185"/>
      <c r="N232" s="185"/>
      <c r="O232" s="185"/>
      <c r="P232" s="185"/>
      <c r="Q232" s="185"/>
      <c r="R232" s="187"/>
      <c r="T232" s="188"/>
      <c r="U232" s="185"/>
      <c r="V232" s="185"/>
      <c r="W232" s="185"/>
      <c r="X232" s="185"/>
      <c r="Y232" s="185"/>
      <c r="Z232" s="185"/>
      <c r="AA232" s="189"/>
      <c r="AT232" s="190" t="s">
        <v>156</v>
      </c>
      <c r="AU232" s="190" t="s">
        <v>109</v>
      </c>
      <c r="AV232" s="11" t="s">
        <v>87</v>
      </c>
      <c r="AW232" s="11" t="s">
        <v>36</v>
      </c>
      <c r="AX232" s="11" t="s">
        <v>79</v>
      </c>
      <c r="AY232" s="190" t="s">
        <v>148</v>
      </c>
    </row>
    <row r="233" spans="2:51" s="10" customFormat="1" ht="16.5" customHeight="1">
      <c r="B233" s="176"/>
      <c r="C233" s="177"/>
      <c r="D233" s="177"/>
      <c r="E233" s="178" t="s">
        <v>22</v>
      </c>
      <c r="F233" s="278" t="s">
        <v>109</v>
      </c>
      <c r="G233" s="279"/>
      <c r="H233" s="279"/>
      <c r="I233" s="279"/>
      <c r="J233" s="177"/>
      <c r="K233" s="179">
        <v>2</v>
      </c>
      <c r="L233" s="177"/>
      <c r="M233" s="177"/>
      <c r="N233" s="177"/>
      <c r="O233" s="177"/>
      <c r="P233" s="177"/>
      <c r="Q233" s="177"/>
      <c r="R233" s="180"/>
      <c r="T233" s="181"/>
      <c r="U233" s="177"/>
      <c r="V233" s="177"/>
      <c r="W233" s="177"/>
      <c r="X233" s="177"/>
      <c r="Y233" s="177"/>
      <c r="Z233" s="177"/>
      <c r="AA233" s="182"/>
      <c r="AT233" s="183" t="s">
        <v>156</v>
      </c>
      <c r="AU233" s="183" t="s">
        <v>109</v>
      </c>
      <c r="AV233" s="10" t="s">
        <v>109</v>
      </c>
      <c r="AW233" s="10" t="s">
        <v>36</v>
      </c>
      <c r="AX233" s="10" t="s">
        <v>87</v>
      </c>
      <c r="AY233" s="183" t="s">
        <v>148</v>
      </c>
    </row>
    <row r="234" spans="2:65" s="1" customFormat="1" ht="25.5" customHeight="1">
      <c r="B234" s="37"/>
      <c r="C234" s="169" t="s">
        <v>353</v>
      </c>
      <c r="D234" s="169" t="s">
        <v>149</v>
      </c>
      <c r="E234" s="170" t="s">
        <v>547</v>
      </c>
      <c r="F234" s="270" t="s">
        <v>548</v>
      </c>
      <c r="G234" s="270"/>
      <c r="H234" s="270"/>
      <c r="I234" s="270"/>
      <c r="J234" s="171" t="s">
        <v>199</v>
      </c>
      <c r="K234" s="172">
        <v>0.24</v>
      </c>
      <c r="L234" s="271">
        <v>0</v>
      </c>
      <c r="M234" s="272"/>
      <c r="N234" s="273">
        <f>ROUND(L234*K234,2)</f>
        <v>0</v>
      </c>
      <c r="O234" s="273"/>
      <c r="P234" s="273"/>
      <c r="Q234" s="273"/>
      <c r="R234" s="39"/>
      <c r="T234" s="173" t="s">
        <v>22</v>
      </c>
      <c r="U234" s="46" t="s">
        <v>44</v>
      </c>
      <c r="V234" s="38"/>
      <c r="W234" s="174">
        <f>V234*K234</f>
        <v>0</v>
      </c>
      <c r="X234" s="174">
        <v>0</v>
      </c>
      <c r="Y234" s="174">
        <f>X234*K234</f>
        <v>0</v>
      </c>
      <c r="Z234" s="174">
        <v>0</v>
      </c>
      <c r="AA234" s="175">
        <f>Z234*K234</f>
        <v>0</v>
      </c>
      <c r="AR234" s="21" t="s">
        <v>164</v>
      </c>
      <c r="AT234" s="21" t="s">
        <v>149</v>
      </c>
      <c r="AU234" s="21" t="s">
        <v>109</v>
      </c>
      <c r="AY234" s="21" t="s">
        <v>148</v>
      </c>
      <c r="BE234" s="112">
        <f>IF(U234="základní",N234,0)</f>
        <v>0</v>
      </c>
      <c r="BF234" s="112">
        <f>IF(U234="snížená",N234,0)</f>
        <v>0</v>
      </c>
      <c r="BG234" s="112">
        <f>IF(U234="zákl. přenesená",N234,0)</f>
        <v>0</v>
      </c>
      <c r="BH234" s="112">
        <f>IF(U234="sníž. přenesená",N234,0)</f>
        <v>0</v>
      </c>
      <c r="BI234" s="112">
        <f>IF(U234="nulová",N234,0)</f>
        <v>0</v>
      </c>
      <c r="BJ234" s="21" t="s">
        <v>87</v>
      </c>
      <c r="BK234" s="112">
        <f>ROUND(L234*K234,2)</f>
        <v>0</v>
      </c>
      <c r="BL234" s="21" t="s">
        <v>164</v>
      </c>
      <c r="BM234" s="21" t="s">
        <v>549</v>
      </c>
    </row>
    <row r="235" spans="2:51" s="10" customFormat="1" ht="16.5" customHeight="1">
      <c r="B235" s="176"/>
      <c r="C235" s="177"/>
      <c r="D235" s="177"/>
      <c r="E235" s="178" t="s">
        <v>22</v>
      </c>
      <c r="F235" s="274" t="s">
        <v>550</v>
      </c>
      <c r="G235" s="275"/>
      <c r="H235" s="275"/>
      <c r="I235" s="275"/>
      <c r="J235" s="177"/>
      <c r="K235" s="179">
        <v>0.24</v>
      </c>
      <c r="L235" s="177"/>
      <c r="M235" s="177"/>
      <c r="N235" s="177"/>
      <c r="O235" s="177"/>
      <c r="P235" s="177"/>
      <c r="Q235" s="177"/>
      <c r="R235" s="180"/>
      <c r="T235" s="181"/>
      <c r="U235" s="177"/>
      <c r="V235" s="177"/>
      <c r="W235" s="177"/>
      <c r="X235" s="177"/>
      <c r="Y235" s="177"/>
      <c r="Z235" s="177"/>
      <c r="AA235" s="182"/>
      <c r="AT235" s="183" t="s">
        <v>156</v>
      </c>
      <c r="AU235" s="183" t="s">
        <v>109</v>
      </c>
      <c r="AV235" s="10" t="s">
        <v>109</v>
      </c>
      <c r="AW235" s="10" t="s">
        <v>36</v>
      </c>
      <c r="AX235" s="10" t="s">
        <v>87</v>
      </c>
      <c r="AY235" s="183" t="s">
        <v>148</v>
      </c>
    </row>
    <row r="236" spans="2:65" s="1" customFormat="1" ht="38.25" customHeight="1">
      <c r="B236" s="37"/>
      <c r="C236" s="169" t="s">
        <v>270</v>
      </c>
      <c r="D236" s="169" t="s">
        <v>149</v>
      </c>
      <c r="E236" s="170" t="s">
        <v>551</v>
      </c>
      <c r="F236" s="270" t="s">
        <v>552</v>
      </c>
      <c r="G236" s="270"/>
      <c r="H236" s="270"/>
      <c r="I236" s="270"/>
      <c r="J236" s="171" t="s">
        <v>267</v>
      </c>
      <c r="K236" s="172">
        <v>2</v>
      </c>
      <c r="L236" s="271">
        <v>0</v>
      </c>
      <c r="M236" s="272"/>
      <c r="N236" s="273">
        <f>ROUND(L236*K236,2)</f>
        <v>0</v>
      </c>
      <c r="O236" s="273"/>
      <c r="P236" s="273"/>
      <c r="Q236" s="273"/>
      <c r="R236" s="39"/>
      <c r="T236" s="173" t="s">
        <v>22</v>
      </c>
      <c r="U236" s="46" t="s">
        <v>44</v>
      </c>
      <c r="V236" s="38"/>
      <c r="W236" s="174">
        <f>V236*K236</f>
        <v>0</v>
      </c>
      <c r="X236" s="174">
        <v>0</v>
      </c>
      <c r="Y236" s="174">
        <f>X236*K236</f>
        <v>0</v>
      </c>
      <c r="Z236" s="174">
        <v>0</v>
      </c>
      <c r="AA236" s="175">
        <f>Z236*K236</f>
        <v>0</v>
      </c>
      <c r="AR236" s="21" t="s">
        <v>164</v>
      </c>
      <c r="AT236" s="21" t="s">
        <v>149</v>
      </c>
      <c r="AU236" s="21" t="s">
        <v>109</v>
      </c>
      <c r="AY236" s="21" t="s">
        <v>148</v>
      </c>
      <c r="BE236" s="112">
        <f>IF(U236="základní",N236,0)</f>
        <v>0</v>
      </c>
      <c r="BF236" s="112">
        <f>IF(U236="snížená",N236,0)</f>
        <v>0</v>
      </c>
      <c r="BG236" s="112">
        <f>IF(U236="zákl. přenesená",N236,0)</f>
        <v>0</v>
      </c>
      <c r="BH236" s="112">
        <f>IF(U236="sníž. přenesená",N236,0)</f>
        <v>0</v>
      </c>
      <c r="BI236" s="112">
        <f>IF(U236="nulová",N236,0)</f>
        <v>0</v>
      </c>
      <c r="BJ236" s="21" t="s">
        <v>87</v>
      </c>
      <c r="BK236" s="112">
        <f>ROUND(L236*K236,2)</f>
        <v>0</v>
      </c>
      <c r="BL236" s="21" t="s">
        <v>164</v>
      </c>
      <c r="BM236" s="21" t="s">
        <v>553</v>
      </c>
    </row>
    <row r="237" spans="2:51" s="10" customFormat="1" ht="16.5" customHeight="1">
      <c r="B237" s="176"/>
      <c r="C237" s="177"/>
      <c r="D237" s="177"/>
      <c r="E237" s="178" t="s">
        <v>22</v>
      </c>
      <c r="F237" s="274" t="s">
        <v>109</v>
      </c>
      <c r="G237" s="275"/>
      <c r="H237" s="275"/>
      <c r="I237" s="275"/>
      <c r="J237" s="177"/>
      <c r="K237" s="179">
        <v>2</v>
      </c>
      <c r="L237" s="177"/>
      <c r="M237" s="177"/>
      <c r="N237" s="177"/>
      <c r="O237" s="177"/>
      <c r="P237" s="177"/>
      <c r="Q237" s="177"/>
      <c r="R237" s="180"/>
      <c r="T237" s="181"/>
      <c r="U237" s="177"/>
      <c r="V237" s="177"/>
      <c r="W237" s="177"/>
      <c r="X237" s="177"/>
      <c r="Y237" s="177"/>
      <c r="Z237" s="177"/>
      <c r="AA237" s="182"/>
      <c r="AT237" s="183" t="s">
        <v>156</v>
      </c>
      <c r="AU237" s="183" t="s">
        <v>109</v>
      </c>
      <c r="AV237" s="10" t="s">
        <v>109</v>
      </c>
      <c r="AW237" s="10" t="s">
        <v>36</v>
      </c>
      <c r="AX237" s="10" t="s">
        <v>87</v>
      </c>
      <c r="AY237" s="183" t="s">
        <v>148</v>
      </c>
    </row>
    <row r="238" spans="2:65" s="1" customFormat="1" ht="25.5" customHeight="1">
      <c r="B238" s="37"/>
      <c r="C238" s="169" t="s">
        <v>359</v>
      </c>
      <c r="D238" s="169" t="s">
        <v>149</v>
      </c>
      <c r="E238" s="170" t="s">
        <v>554</v>
      </c>
      <c r="F238" s="270" t="s">
        <v>555</v>
      </c>
      <c r="G238" s="270"/>
      <c r="H238" s="270"/>
      <c r="I238" s="270"/>
      <c r="J238" s="171" t="s">
        <v>267</v>
      </c>
      <c r="K238" s="172">
        <v>2</v>
      </c>
      <c r="L238" s="271">
        <v>0</v>
      </c>
      <c r="M238" s="272"/>
      <c r="N238" s="273">
        <f>ROUND(L238*K238,2)</f>
        <v>0</v>
      </c>
      <c r="O238" s="273"/>
      <c r="P238" s="273"/>
      <c r="Q238" s="273"/>
      <c r="R238" s="39"/>
      <c r="T238" s="173" t="s">
        <v>22</v>
      </c>
      <c r="U238" s="46" t="s">
        <v>44</v>
      </c>
      <c r="V238" s="38"/>
      <c r="W238" s="174">
        <f>V238*K238</f>
        <v>0</v>
      </c>
      <c r="X238" s="174">
        <v>0</v>
      </c>
      <c r="Y238" s="174">
        <f>X238*K238</f>
        <v>0</v>
      </c>
      <c r="Z238" s="174">
        <v>0</v>
      </c>
      <c r="AA238" s="175">
        <f>Z238*K238</f>
        <v>0</v>
      </c>
      <c r="AR238" s="21" t="s">
        <v>164</v>
      </c>
      <c r="AT238" s="21" t="s">
        <v>149</v>
      </c>
      <c r="AU238" s="21" t="s">
        <v>109</v>
      </c>
      <c r="AY238" s="21" t="s">
        <v>148</v>
      </c>
      <c r="BE238" s="112">
        <f>IF(U238="základní",N238,0)</f>
        <v>0</v>
      </c>
      <c r="BF238" s="112">
        <f>IF(U238="snížená",N238,0)</f>
        <v>0</v>
      </c>
      <c r="BG238" s="112">
        <f>IF(U238="zákl. přenesená",N238,0)</f>
        <v>0</v>
      </c>
      <c r="BH238" s="112">
        <f>IF(U238="sníž. přenesená",N238,0)</f>
        <v>0</v>
      </c>
      <c r="BI238" s="112">
        <f>IF(U238="nulová",N238,0)</f>
        <v>0</v>
      </c>
      <c r="BJ238" s="21" t="s">
        <v>87</v>
      </c>
      <c r="BK238" s="112">
        <f>ROUND(L238*K238,2)</f>
        <v>0</v>
      </c>
      <c r="BL238" s="21" t="s">
        <v>164</v>
      </c>
      <c r="BM238" s="21" t="s">
        <v>556</v>
      </c>
    </row>
    <row r="239" spans="2:51" s="10" customFormat="1" ht="16.5" customHeight="1">
      <c r="B239" s="176"/>
      <c r="C239" s="177"/>
      <c r="D239" s="177"/>
      <c r="E239" s="178" t="s">
        <v>22</v>
      </c>
      <c r="F239" s="274" t="s">
        <v>109</v>
      </c>
      <c r="G239" s="275"/>
      <c r="H239" s="275"/>
      <c r="I239" s="275"/>
      <c r="J239" s="177"/>
      <c r="K239" s="179">
        <v>2</v>
      </c>
      <c r="L239" s="177"/>
      <c r="M239" s="177"/>
      <c r="N239" s="177"/>
      <c r="O239" s="177"/>
      <c r="P239" s="177"/>
      <c r="Q239" s="177"/>
      <c r="R239" s="180"/>
      <c r="T239" s="181"/>
      <c r="U239" s="177"/>
      <c r="V239" s="177"/>
      <c r="W239" s="177"/>
      <c r="X239" s="177"/>
      <c r="Y239" s="177"/>
      <c r="Z239" s="177"/>
      <c r="AA239" s="182"/>
      <c r="AT239" s="183" t="s">
        <v>156</v>
      </c>
      <c r="AU239" s="183" t="s">
        <v>109</v>
      </c>
      <c r="AV239" s="10" t="s">
        <v>109</v>
      </c>
      <c r="AW239" s="10" t="s">
        <v>36</v>
      </c>
      <c r="AX239" s="10" t="s">
        <v>87</v>
      </c>
      <c r="AY239" s="183" t="s">
        <v>148</v>
      </c>
    </row>
    <row r="240" spans="2:65" s="1" customFormat="1" ht="25.5" customHeight="1">
      <c r="B240" s="37"/>
      <c r="C240" s="169" t="s">
        <v>364</v>
      </c>
      <c r="D240" s="169" t="s">
        <v>149</v>
      </c>
      <c r="E240" s="170" t="s">
        <v>557</v>
      </c>
      <c r="F240" s="270" t="s">
        <v>558</v>
      </c>
      <c r="G240" s="270"/>
      <c r="H240" s="270"/>
      <c r="I240" s="270"/>
      <c r="J240" s="171" t="s">
        <v>267</v>
      </c>
      <c r="K240" s="172">
        <v>2</v>
      </c>
      <c r="L240" s="271">
        <v>0</v>
      </c>
      <c r="M240" s="272"/>
      <c r="N240" s="273">
        <f>ROUND(L240*K240,2)</f>
        <v>0</v>
      </c>
      <c r="O240" s="273"/>
      <c r="P240" s="273"/>
      <c r="Q240" s="273"/>
      <c r="R240" s="39"/>
      <c r="T240" s="173" t="s">
        <v>22</v>
      </c>
      <c r="U240" s="46" t="s">
        <v>44</v>
      </c>
      <c r="V240" s="38"/>
      <c r="W240" s="174">
        <f>V240*K240</f>
        <v>0</v>
      </c>
      <c r="X240" s="174">
        <v>0</v>
      </c>
      <c r="Y240" s="174">
        <f>X240*K240</f>
        <v>0</v>
      </c>
      <c r="Z240" s="174">
        <v>0</v>
      </c>
      <c r="AA240" s="175">
        <f>Z240*K240</f>
        <v>0</v>
      </c>
      <c r="AR240" s="21" t="s">
        <v>164</v>
      </c>
      <c r="AT240" s="21" t="s">
        <v>149</v>
      </c>
      <c r="AU240" s="21" t="s">
        <v>109</v>
      </c>
      <c r="AY240" s="21" t="s">
        <v>148</v>
      </c>
      <c r="BE240" s="112">
        <f>IF(U240="základní",N240,0)</f>
        <v>0</v>
      </c>
      <c r="BF240" s="112">
        <f>IF(U240="snížená",N240,0)</f>
        <v>0</v>
      </c>
      <c r="BG240" s="112">
        <f>IF(U240="zákl. přenesená",N240,0)</f>
        <v>0</v>
      </c>
      <c r="BH240" s="112">
        <f>IF(U240="sníž. přenesená",N240,0)</f>
        <v>0</v>
      </c>
      <c r="BI240" s="112">
        <f>IF(U240="nulová",N240,0)</f>
        <v>0</v>
      </c>
      <c r="BJ240" s="21" t="s">
        <v>87</v>
      </c>
      <c r="BK240" s="112">
        <f>ROUND(L240*K240,2)</f>
        <v>0</v>
      </c>
      <c r="BL240" s="21" t="s">
        <v>164</v>
      </c>
      <c r="BM240" s="21" t="s">
        <v>559</v>
      </c>
    </row>
    <row r="241" spans="2:51" s="10" customFormat="1" ht="16.5" customHeight="1">
      <c r="B241" s="176"/>
      <c r="C241" s="177"/>
      <c r="D241" s="177"/>
      <c r="E241" s="178" t="s">
        <v>22</v>
      </c>
      <c r="F241" s="274" t="s">
        <v>109</v>
      </c>
      <c r="G241" s="275"/>
      <c r="H241" s="275"/>
      <c r="I241" s="275"/>
      <c r="J241" s="177"/>
      <c r="K241" s="179">
        <v>2</v>
      </c>
      <c r="L241" s="177"/>
      <c r="M241" s="177"/>
      <c r="N241" s="177"/>
      <c r="O241" s="177"/>
      <c r="P241" s="177"/>
      <c r="Q241" s="177"/>
      <c r="R241" s="180"/>
      <c r="T241" s="181"/>
      <c r="U241" s="177"/>
      <c r="V241" s="177"/>
      <c r="W241" s="177"/>
      <c r="X241" s="177"/>
      <c r="Y241" s="177"/>
      <c r="Z241" s="177"/>
      <c r="AA241" s="182"/>
      <c r="AT241" s="183" t="s">
        <v>156</v>
      </c>
      <c r="AU241" s="183" t="s">
        <v>109</v>
      </c>
      <c r="AV241" s="10" t="s">
        <v>109</v>
      </c>
      <c r="AW241" s="10" t="s">
        <v>36</v>
      </c>
      <c r="AX241" s="10" t="s">
        <v>87</v>
      </c>
      <c r="AY241" s="183" t="s">
        <v>148</v>
      </c>
    </row>
    <row r="242" spans="2:65" s="1" customFormat="1" ht="16.5" customHeight="1">
      <c r="B242" s="37"/>
      <c r="C242" s="169" t="s">
        <v>379</v>
      </c>
      <c r="D242" s="169" t="s">
        <v>149</v>
      </c>
      <c r="E242" s="170" t="s">
        <v>560</v>
      </c>
      <c r="F242" s="270" t="s">
        <v>561</v>
      </c>
      <c r="G242" s="270"/>
      <c r="H242" s="270"/>
      <c r="I242" s="270"/>
      <c r="J242" s="171" t="s">
        <v>267</v>
      </c>
      <c r="K242" s="172">
        <v>2</v>
      </c>
      <c r="L242" s="271">
        <v>0</v>
      </c>
      <c r="M242" s="272"/>
      <c r="N242" s="273">
        <f>ROUND(L242*K242,2)</f>
        <v>0</v>
      </c>
      <c r="O242" s="273"/>
      <c r="P242" s="273"/>
      <c r="Q242" s="273"/>
      <c r="R242" s="39"/>
      <c r="T242" s="173" t="s">
        <v>22</v>
      </c>
      <c r="U242" s="46" t="s">
        <v>44</v>
      </c>
      <c r="V242" s="38"/>
      <c r="W242" s="174">
        <f>V242*K242</f>
        <v>0</v>
      </c>
      <c r="X242" s="174">
        <v>0.00027</v>
      </c>
      <c r="Y242" s="174">
        <f>X242*K242</f>
        <v>0.00054</v>
      </c>
      <c r="Z242" s="174">
        <v>0</v>
      </c>
      <c r="AA242" s="175">
        <f>Z242*K242</f>
        <v>0</v>
      </c>
      <c r="AR242" s="21" t="s">
        <v>164</v>
      </c>
      <c r="AT242" s="21" t="s">
        <v>149</v>
      </c>
      <c r="AU242" s="21" t="s">
        <v>109</v>
      </c>
      <c r="AY242" s="21" t="s">
        <v>148</v>
      </c>
      <c r="BE242" s="112">
        <f>IF(U242="základní",N242,0)</f>
        <v>0</v>
      </c>
      <c r="BF242" s="112">
        <f>IF(U242="snížená",N242,0)</f>
        <v>0</v>
      </c>
      <c r="BG242" s="112">
        <f>IF(U242="zákl. přenesená",N242,0)</f>
        <v>0</v>
      </c>
      <c r="BH242" s="112">
        <f>IF(U242="sníž. přenesená",N242,0)</f>
        <v>0</v>
      </c>
      <c r="BI242" s="112">
        <f>IF(U242="nulová",N242,0)</f>
        <v>0</v>
      </c>
      <c r="BJ242" s="21" t="s">
        <v>87</v>
      </c>
      <c r="BK242" s="112">
        <f>ROUND(L242*K242,2)</f>
        <v>0</v>
      </c>
      <c r="BL242" s="21" t="s">
        <v>164</v>
      </c>
      <c r="BM242" s="21" t="s">
        <v>562</v>
      </c>
    </row>
    <row r="243" spans="2:51" s="10" customFormat="1" ht="16.5" customHeight="1">
      <c r="B243" s="176"/>
      <c r="C243" s="177"/>
      <c r="D243" s="177"/>
      <c r="E243" s="178" t="s">
        <v>22</v>
      </c>
      <c r="F243" s="274" t="s">
        <v>109</v>
      </c>
      <c r="G243" s="275"/>
      <c r="H243" s="275"/>
      <c r="I243" s="275"/>
      <c r="J243" s="177"/>
      <c r="K243" s="179">
        <v>2</v>
      </c>
      <c r="L243" s="177"/>
      <c r="M243" s="177"/>
      <c r="N243" s="177"/>
      <c r="O243" s="177"/>
      <c r="P243" s="177"/>
      <c r="Q243" s="177"/>
      <c r="R243" s="180"/>
      <c r="T243" s="181"/>
      <c r="U243" s="177"/>
      <c r="V243" s="177"/>
      <c r="W243" s="177"/>
      <c r="X243" s="177"/>
      <c r="Y243" s="177"/>
      <c r="Z243" s="177"/>
      <c r="AA243" s="182"/>
      <c r="AT243" s="183" t="s">
        <v>156</v>
      </c>
      <c r="AU243" s="183" t="s">
        <v>109</v>
      </c>
      <c r="AV243" s="10" t="s">
        <v>109</v>
      </c>
      <c r="AW243" s="10" t="s">
        <v>36</v>
      </c>
      <c r="AX243" s="10" t="s">
        <v>87</v>
      </c>
      <c r="AY243" s="183" t="s">
        <v>148</v>
      </c>
    </row>
    <row r="244" spans="2:65" s="1" customFormat="1" ht="25.5" customHeight="1">
      <c r="B244" s="37"/>
      <c r="C244" s="169" t="s">
        <v>386</v>
      </c>
      <c r="D244" s="169" t="s">
        <v>149</v>
      </c>
      <c r="E244" s="170" t="s">
        <v>563</v>
      </c>
      <c r="F244" s="270" t="s">
        <v>564</v>
      </c>
      <c r="G244" s="270"/>
      <c r="H244" s="270"/>
      <c r="I244" s="270"/>
      <c r="J244" s="171" t="s">
        <v>283</v>
      </c>
      <c r="K244" s="172">
        <v>45</v>
      </c>
      <c r="L244" s="271">
        <v>0</v>
      </c>
      <c r="M244" s="272"/>
      <c r="N244" s="273">
        <f>ROUND(L244*K244,2)</f>
        <v>0</v>
      </c>
      <c r="O244" s="273"/>
      <c r="P244" s="273"/>
      <c r="Q244" s="273"/>
      <c r="R244" s="39"/>
      <c r="T244" s="173" t="s">
        <v>22</v>
      </c>
      <c r="U244" s="46" t="s">
        <v>44</v>
      </c>
      <c r="V244" s="38"/>
      <c r="W244" s="174">
        <f>V244*K244</f>
        <v>0</v>
      </c>
      <c r="X244" s="174">
        <v>0</v>
      </c>
      <c r="Y244" s="174">
        <f>X244*K244</f>
        <v>0</v>
      </c>
      <c r="Z244" s="174">
        <v>0.00925</v>
      </c>
      <c r="AA244" s="175">
        <f>Z244*K244</f>
        <v>0.41624999999999995</v>
      </c>
      <c r="AR244" s="21" t="s">
        <v>164</v>
      </c>
      <c r="AT244" s="21" t="s">
        <v>149</v>
      </c>
      <c r="AU244" s="21" t="s">
        <v>109</v>
      </c>
      <c r="AY244" s="21" t="s">
        <v>148</v>
      </c>
      <c r="BE244" s="112">
        <f>IF(U244="základní",N244,0)</f>
        <v>0</v>
      </c>
      <c r="BF244" s="112">
        <f>IF(U244="snížená",N244,0)</f>
        <v>0</v>
      </c>
      <c r="BG244" s="112">
        <f>IF(U244="zákl. přenesená",N244,0)</f>
        <v>0</v>
      </c>
      <c r="BH244" s="112">
        <f>IF(U244="sníž. přenesená",N244,0)</f>
        <v>0</v>
      </c>
      <c r="BI244" s="112">
        <f>IF(U244="nulová",N244,0)</f>
        <v>0</v>
      </c>
      <c r="BJ244" s="21" t="s">
        <v>87</v>
      </c>
      <c r="BK244" s="112">
        <f>ROUND(L244*K244,2)</f>
        <v>0</v>
      </c>
      <c r="BL244" s="21" t="s">
        <v>164</v>
      </c>
      <c r="BM244" s="21" t="s">
        <v>565</v>
      </c>
    </row>
    <row r="245" spans="2:51" s="11" customFormat="1" ht="16.5" customHeight="1">
      <c r="B245" s="184"/>
      <c r="C245" s="185"/>
      <c r="D245" s="185"/>
      <c r="E245" s="186" t="s">
        <v>22</v>
      </c>
      <c r="F245" s="276" t="s">
        <v>566</v>
      </c>
      <c r="G245" s="277"/>
      <c r="H245" s="277"/>
      <c r="I245" s="277"/>
      <c r="J245" s="185"/>
      <c r="K245" s="186" t="s">
        <v>22</v>
      </c>
      <c r="L245" s="185"/>
      <c r="M245" s="185"/>
      <c r="N245" s="185"/>
      <c r="O245" s="185"/>
      <c r="P245" s="185"/>
      <c r="Q245" s="185"/>
      <c r="R245" s="187"/>
      <c r="T245" s="188"/>
      <c r="U245" s="185"/>
      <c r="V245" s="185"/>
      <c r="W245" s="185"/>
      <c r="X245" s="185"/>
      <c r="Y245" s="185"/>
      <c r="Z245" s="185"/>
      <c r="AA245" s="189"/>
      <c r="AT245" s="190" t="s">
        <v>156</v>
      </c>
      <c r="AU245" s="190" t="s">
        <v>109</v>
      </c>
      <c r="AV245" s="11" t="s">
        <v>87</v>
      </c>
      <c r="AW245" s="11" t="s">
        <v>36</v>
      </c>
      <c r="AX245" s="11" t="s">
        <v>79</v>
      </c>
      <c r="AY245" s="190" t="s">
        <v>148</v>
      </c>
    </row>
    <row r="246" spans="2:51" s="10" customFormat="1" ht="16.5" customHeight="1">
      <c r="B246" s="176"/>
      <c r="C246" s="177"/>
      <c r="D246" s="177"/>
      <c r="E246" s="178" t="s">
        <v>22</v>
      </c>
      <c r="F246" s="278" t="s">
        <v>567</v>
      </c>
      <c r="G246" s="279"/>
      <c r="H246" s="279"/>
      <c r="I246" s="279"/>
      <c r="J246" s="177"/>
      <c r="K246" s="179">
        <v>45</v>
      </c>
      <c r="L246" s="177"/>
      <c r="M246" s="177"/>
      <c r="N246" s="177"/>
      <c r="O246" s="177"/>
      <c r="P246" s="177"/>
      <c r="Q246" s="177"/>
      <c r="R246" s="180"/>
      <c r="T246" s="181"/>
      <c r="U246" s="177"/>
      <c r="V246" s="177"/>
      <c r="W246" s="177"/>
      <c r="X246" s="177"/>
      <c r="Y246" s="177"/>
      <c r="Z246" s="177"/>
      <c r="AA246" s="182"/>
      <c r="AT246" s="183" t="s">
        <v>156</v>
      </c>
      <c r="AU246" s="183" t="s">
        <v>109</v>
      </c>
      <c r="AV246" s="10" t="s">
        <v>109</v>
      </c>
      <c r="AW246" s="10" t="s">
        <v>36</v>
      </c>
      <c r="AX246" s="10" t="s">
        <v>87</v>
      </c>
      <c r="AY246" s="183" t="s">
        <v>148</v>
      </c>
    </row>
    <row r="247" spans="2:65" s="1" customFormat="1" ht="25.5" customHeight="1">
      <c r="B247" s="37"/>
      <c r="C247" s="169" t="s">
        <v>392</v>
      </c>
      <c r="D247" s="169" t="s">
        <v>149</v>
      </c>
      <c r="E247" s="170" t="s">
        <v>178</v>
      </c>
      <c r="F247" s="270" t="s">
        <v>568</v>
      </c>
      <c r="G247" s="270"/>
      <c r="H247" s="270"/>
      <c r="I247" s="270"/>
      <c r="J247" s="171" t="s">
        <v>184</v>
      </c>
      <c r="K247" s="172">
        <v>1</v>
      </c>
      <c r="L247" s="271">
        <v>0</v>
      </c>
      <c r="M247" s="272"/>
      <c r="N247" s="273">
        <f>ROUND(L247*K247,2)</f>
        <v>0</v>
      </c>
      <c r="O247" s="273"/>
      <c r="P247" s="273"/>
      <c r="Q247" s="273"/>
      <c r="R247" s="39"/>
      <c r="T247" s="173" t="s">
        <v>22</v>
      </c>
      <c r="U247" s="46" t="s">
        <v>44</v>
      </c>
      <c r="V247" s="38"/>
      <c r="W247" s="174">
        <f>V247*K247</f>
        <v>0</v>
      </c>
      <c r="X247" s="174">
        <v>0</v>
      </c>
      <c r="Y247" s="174">
        <f>X247*K247</f>
        <v>0</v>
      </c>
      <c r="Z247" s="174">
        <v>0</v>
      </c>
      <c r="AA247" s="175">
        <f>Z247*K247</f>
        <v>0</v>
      </c>
      <c r="AR247" s="21" t="s">
        <v>164</v>
      </c>
      <c r="AT247" s="21" t="s">
        <v>149</v>
      </c>
      <c r="AU247" s="21" t="s">
        <v>109</v>
      </c>
      <c r="AY247" s="21" t="s">
        <v>148</v>
      </c>
      <c r="BE247" s="112">
        <f>IF(U247="základní",N247,0)</f>
        <v>0</v>
      </c>
      <c r="BF247" s="112">
        <f>IF(U247="snížená",N247,0)</f>
        <v>0</v>
      </c>
      <c r="BG247" s="112">
        <f>IF(U247="zákl. přenesená",N247,0)</f>
        <v>0</v>
      </c>
      <c r="BH247" s="112">
        <f>IF(U247="sníž. přenesená",N247,0)</f>
        <v>0</v>
      </c>
      <c r="BI247" s="112">
        <f>IF(U247="nulová",N247,0)</f>
        <v>0</v>
      </c>
      <c r="BJ247" s="21" t="s">
        <v>87</v>
      </c>
      <c r="BK247" s="112">
        <f>ROUND(L247*K247,2)</f>
        <v>0</v>
      </c>
      <c r="BL247" s="21" t="s">
        <v>164</v>
      </c>
      <c r="BM247" s="21" t="s">
        <v>569</v>
      </c>
    </row>
    <row r="248" spans="2:51" s="10" customFormat="1" ht="16.5" customHeight="1">
      <c r="B248" s="176"/>
      <c r="C248" s="177"/>
      <c r="D248" s="177"/>
      <c r="E248" s="178" t="s">
        <v>22</v>
      </c>
      <c r="F248" s="274" t="s">
        <v>87</v>
      </c>
      <c r="G248" s="275"/>
      <c r="H248" s="275"/>
      <c r="I248" s="275"/>
      <c r="J248" s="177"/>
      <c r="K248" s="179">
        <v>1</v>
      </c>
      <c r="L248" s="177"/>
      <c r="M248" s="177"/>
      <c r="N248" s="177"/>
      <c r="O248" s="177"/>
      <c r="P248" s="177"/>
      <c r="Q248" s="177"/>
      <c r="R248" s="180"/>
      <c r="T248" s="181"/>
      <c r="U248" s="177"/>
      <c r="V248" s="177"/>
      <c r="W248" s="177"/>
      <c r="X248" s="177"/>
      <c r="Y248" s="177"/>
      <c r="Z248" s="177"/>
      <c r="AA248" s="182"/>
      <c r="AT248" s="183" t="s">
        <v>156</v>
      </c>
      <c r="AU248" s="183" t="s">
        <v>109</v>
      </c>
      <c r="AV248" s="10" t="s">
        <v>109</v>
      </c>
      <c r="AW248" s="10" t="s">
        <v>36</v>
      </c>
      <c r="AX248" s="10" t="s">
        <v>87</v>
      </c>
      <c r="AY248" s="183" t="s">
        <v>148</v>
      </c>
    </row>
    <row r="249" spans="2:65" s="1" customFormat="1" ht="16.5" customHeight="1">
      <c r="B249" s="37"/>
      <c r="C249" s="169" t="s">
        <v>397</v>
      </c>
      <c r="D249" s="169" t="s">
        <v>149</v>
      </c>
      <c r="E249" s="170" t="s">
        <v>182</v>
      </c>
      <c r="F249" s="270" t="s">
        <v>570</v>
      </c>
      <c r="G249" s="270"/>
      <c r="H249" s="270"/>
      <c r="I249" s="270"/>
      <c r="J249" s="171" t="s">
        <v>315</v>
      </c>
      <c r="K249" s="172">
        <v>1</v>
      </c>
      <c r="L249" s="271">
        <v>0</v>
      </c>
      <c r="M249" s="272"/>
      <c r="N249" s="273">
        <f>ROUND(L249*K249,2)</f>
        <v>0</v>
      </c>
      <c r="O249" s="273"/>
      <c r="P249" s="273"/>
      <c r="Q249" s="273"/>
      <c r="R249" s="39"/>
      <c r="T249" s="173" t="s">
        <v>22</v>
      </c>
      <c r="U249" s="46" t="s">
        <v>44</v>
      </c>
      <c r="V249" s="38"/>
      <c r="W249" s="174">
        <f>V249*K249</f>
        <v>0</v>
      </c>
      <c r="X249" s="174">
        <v>0</v>
      </c>
      <c r="Y249" s="174">
        <f>X249*K249</f>
        <v>0</v>
      </c>
      <c r="Z249" s="174">
        <v>0.087</v>
      </c>
      <c r="AA249" s="175">
        <f>Z249*K249</f>
        <v>0.087</v>
      </c>
      <c r="AR249" s="21" t="s">
        <v>164</v>
      </c>
      <c r="AT249" s="21" t="s">
        <v>149</v>
      </c>
      <c r="AU249" s="21" t="s">
        <v>109</v>
      </c>
      <c r="AY249" s="21" t="s">
        <v>148</v>
      </c>
      <c r="BE249" s="112">
        <f>IF(U249="základní",N249,0)</f>
        <v>0</v>
      </c>
      <c r="BF249" s="112">
        <f>IF(U249="snížená",N249,0)</f>
        <v>0</v>
      </c>
      <c r="BG249" s="112">
        <f>IF(U249="zákl. přenesená",N249,0)</f>
        <v>0</v>
      </c>
      <c r="BH249" s="112">
        <f>IF(U249="sníž. přenesená",N249,0)</f>
        <v>0</v>
      </c>
      <c r="BI249" s="112">
        <f>IF(U249="nulová",N249,0)</f>
        <v>0</v>
      </c>
      <c r="BJ249" s="21" t="s">
        <v>87</v>
      </c>
      <c r="BK249" s="112">
        <f>ROUND(L249*K249,2)</f>
        <v>0</v>
      </c>
      <c r="BL249" s="21" t="s">
        <v>164</v>
      </c>
      <c r="BM249" s="21" t="s">
        <v>571</v>
      </c>
    </row>
    <row r="250" spans="2:51" s="10" customFormat="1" ht="16.5" customHeight="1">
      <c r="B250" s="176"/>
      <c r="C250" s="177"/>
      <c r="D250" s="177"/>
      <c r="E250" s="178" t="s">
        <v>22</v>
      </c>
      <c r="F250" s="274" t="s">
        <v>87</v>
      </c>
      <c r="G250" s="275"/>
      <c r="H250" s="275"/>
      <c r="I250" s="275"/>
      <c r="J250" s="177"/>
      <c r="K250" s="179">
        <v>1</v>
      </c>
      <c r="L250" s="177"/>
      <c r="M250" s="177"/>
      <c r="N250" s="177"/>
      <c r="O250" s="177"/>
      <c r="P250" s="177"/>
      <c r="Q250" s="177"/>
      <c r="R250" s="180"/>
      <c r="T250" s="181"/>
      <c r="U250" s="177"/>
      <c r="V250" s="177"/>
      <c r="W250" s="177"/>
      <c r="X250" s="177"/>
      <c r="Y250" s="177"/>
      <c r="Z250" s="177"/>
      <c r="AA250" s="182"/>
      <c r="AT250" s="183" t="s">
        <v>156</v>
      </c>
      <c r="AU250" s="183" t="s">
        <v>109</v>
      </c>
      <c r="AV250" s="10" t="s">
        <v>109</v>
      </c>
      <c r="AW250" s="10" t="s">
        <v>36</v>
      </c>
      <c r="AX250" s="10" t="s">
        <v>87</v>
      </c>
      <c r="AY250" s="183" t="s">
        <v>148</v>
      </c>
    </row>
    <row r="251" spans="2:65" s="1" customFormat="1" ht="25.5" customHeight="1">
      <c r="B251" s="37"/>
      <c r="C251" s="169" t="s">
        <v>401</v>
      </c>
      <c r="D251" s="169" t="s">
        <v>149</v>
      </c>
      <c r="E251" s="170" t="s">
        <v>356</v>
      </c>
      <c r="F251" s="270" t="s">
        <v>572</v>
      </c>
      <c r="G251" s="270"/>
      <c r="H251" s="270"/>
      <c r="I251" s="270"/>
      <c r="J251" s="171" t="s">
        <v>315</v>
      </c>
      <c r="K251" s="172">
        <v>1</v>
      </c>
      <c r="L251" s="271">
        <v>0</v>
      </c>
      <c r="M251" s="272"/>
      <c r="N251" s="273">
        <f>ROUND(L251*K251,2)</f>
        <v>0</v>
      </c>
      <c r="O251" s="273"/>
      <c r="P251" s="273"/>
      <c r="Q251" s="273"/>
      <c r="R251" s="39"/>
      <c r="T251" s="173" t="s">
        <v>22</v>
      </c>
      <c r="U251" s="46" t="s">
        <v>44</v>
      </c>
      <c r="V251" s="38"/>
      <c r="W251" s="174">
        <f>V251*K251</f>
        <v>0</v>
      </c>
      <c r="X251" s="174">
        <v>0</v>
      </c>
      <c r="Y251" s="174">
        <f>X251*K251</f>
        <v>0</v>
      </c>
      <c r="Z251" s="174">
        <v>0.025</v>
      </c>
      <c r="AA251" s="175">
        <f>Z251*K251</f>
        <v>0.025</v>
      </c>
      <c r="AR251" s="21" t="s">
        <v>164</v>
      </c>
      <c r="AT251" s="21" t="s">
        <v>149</v>
      </c>
      <c r="AU251" s="21" t="s">
        <v>109</v>
      </c>
      <c r="AY251" s="21" t="s">
        <v>148</v>
      </c>
      <c r="BE251" s="112">
        <f>IF(U251="základní",N251,0)</f>
        <v>0</v>
      </c>
      <c r="BF251" s="112">
        <f>IF(U251="snížená",N251,0)</f>
        <v>0</v>
      </c>
      <c r="BG251" s="112">
        <f>IF(U251="zákl. přenesená",N251,0)</f>
        <v>0</v>
      </c>
      <c r="BH251" s="112">
        <f>IF(U251="sníž. přenesená",N251,0)</f>
        <v>0</v>
      </c>
      <c r="BI251" s="112">
        <f>IF(U251="nulová",N251,0)</f>
        <v>0</v>
      </c>
      <c r="BJ251" s="21" t="s">
        <v>87</v>
      </c>
      <c r="BK251" s="112">
        <f>ROUND(L251*K251,2)</f>
        <v>0</v>
      </c>
      <c r="BL251" s="21" t="s">
        <v>164</v>
      </c>
      <c r="BM251" s="21" t="s">
        <v>573</v>
      </c>
    </row>
    <row r="252" spans="2:51" s="10" customFormat="1" ht="16.5" customHeight="1">
      <c r="B252" s="176"/>
      <c r="C252" s="177"/>
      <c r="D252" s="177"/>
      <c r="E252" s="178" t="s">
        <v>22</v>
      </c>
      <c r="F252" s="274" t="s">
        <v>87</v>
      </c>
      <c r="G252" s="275"/>
      <c r="H252" s="275"/>
      <c r="I252" s="275"/>
      <c r="J252" s="177"/>
      <c r="K252" s="179">
        <v>1</v>
      </c>
      <c r="L252" s="177"/>
      <c r="M252" s="177"/>
      <c r="N252" s="177"/>
      <c r="O252" s="177"/>
      <c r="P252" s="177"/>
      <c r="Q252" s="177"/>
      <c r="R252" s="180"/>
      <c r="T252" s="181"/>
      <c r="U252" s="177"/>
      <c r="V252" s="177"/>
      <c r="W252" s="177"/>
      <c r="X252" s="177"/>
      <c r="Y252" s="177"/>
      <c r="Z252" s="177"/>
      <c r="AA252" s="182"/>
      <c r="AT252" s="183" t="s">
        <v>156</v>
      </c>
      <c r="AU252" s="183" t="s">
        <v>109</v>
      </c>
      <c r="AV252" s="10" t="s">
        <v>109</v>
      </c>
      <c r="AW252" s="10" t="s">
        <v>36</v>
      </c>
      <c r="AX252" s="10" t="s">
        <v>87</v>
      </c>
      <c r="AY252" s="183" t="s">
        <v>148</v>
      </c>
    </row>
    <row r="253" spans="2:65" s="1" customFormat="1" ht="25.5" customHeight="1">
      <c r="B253" s="37"/>
      <c r="C253" s="169" t="s">
        <v>405</v>
      </c>
      <c r="D253" s="169" t="s">
        <v>149</v>
      </c>
      <c r="E253" s="170" t="s">
        <v>360</v>
      </c>
      <c r="F253" s="270" t="s">
        <v>574</v>
      </c>
      <c r="G253" s="270"/>
      <c r="H253" s="270"/>
      <c r="I253" s="270"/>
      <c r="J253" s="171" t="s">
        <v>267</v>
      </c>
      <c r="K253" s="172">
        <v>2</v>
      </c>
      <c r="L253" s="271">
        <v>0</v>
      </c>
      <c r="M253" s="272"/>
      <c r="N253" s="273">
        <f>ROUND(L253*K253,2)</f>
        <v>0</v>
      </c>
      <c r="O253" s="273"/>
      <c r="P253" s="273"/>
      <c r="Q253" s="273"/>
      <c r="R253" s="39"/>
      <c r="T253" s="173" t="s">
        <v>22</v>
      </c>
      <c r="U253" s="46" t="s">
        <v>44</v>
      </c>
      <c r="V253" s="38"/>
      <c r="W253" s="174">
        <f>V253*K253</f>
        <v>0</v>
      </c>
      <c r="X253" s="174">
        <v>0</v>
      </c>
      <c r="Y253" s="174">
        <f>X253*K253</f>
        <v>0</v>
      </c>
      <c r="Z253" s="174">
        <v>0.108</v>
      </c>
      <c r="AA253" s="175">
        <f>Z253*K253</f>
        <v>0.216</v>
      </c>
      <c r="AR253" s="21" t="s">
        <v>164</v>
      </c>
      <c r="AT253" s="21" t="s">
        <v>149</v>
      </c>
      <c r="AU253" s="21" t="s">
        <v>109</v>
      </c>
      <c r="AY253" s="21" t="s">
        <v>148</v>
      </c>
      <c r="BE253" s="112">
        <f>IF(U253="základní",N253,0)</f>
        <v>0</v>
      </c>
      <c r="BF253" s="112">
        <f>IF(U253="snížená",N253,0)</f>
        <v>0</v>
      </c>
      <c r="BG253" s="112">
        <f>IF(U253="zákl. přenesená",N253,0)</f>
        <v>0</v>
      </c>
      <c r="BH253" s="112">
        <f>IF(U253="sníž. přenesená",N253,0)</f>
        <v>0</v>
      </c>
      <c r="BI253" s="112">
        <f>IF(U253="nulová",N253,0)</f>
        <v>0</v>
      </c>
      <c r="BJ253" s="21" t="s">
        <v>87</v>
      </c>
      <c r="BK253" s="112">
        <f>ROUND(L253*K253,2)</f>
        <v>0</v>
      </c>
      <c r="BL253" s="21" t="s">
        <v>164</v>
      </c>
      <c r="BM253" s="21" t="s">
        <v>575</v>
      </c>
    </row>
    <row r="254" spans="2:51" s="10" customFormat="1" ht="16.5" customHeight="1">
      <c r="B254" s="176"/>
      <c r="C254" s="177"/>
      <c r="D254" s="177"/>
      <c r="E254" s="178" t="s">
        <v>22</v>
      </c>
      <c r="F254" s="274" t="s">
        <v>109</v>
      </c>
      <c r="G254" s="275"/>
      <c r="H254" s="275"/>
      <c r="I254" s="275"/>
      <c r="J254" s="177"/>
      <c r="K254" s="179">
        <v>2</v>
      </c>
      <c r="L254" s="177"/>
      <c r="M254" s="177"/>
      <c r="N254" s="177"/>
      <c r="O254" s="177"/>
      <c r="P254" s="177"/>
      <c r="Q254" s="177"/>
      <c r="R254" s="180"/>
      <c r="T254" s="181"/>
      <c r="U254" s="177"/>
      <c r="V254" s="177"/>
      <c r="W254" s="177"/>
      <c r="X254" s="177"/>
      <c r="Y254" s="177"/>
      <c r="Z254" s="177"/>
      <c r="AA254" s="182"/>
      <c r="AT254" s="183" t="s">
        <v>156</v>
      </c>
      <c r="AU254" s="183" t="s">
        <v>109</v>
      </c>
      <c r="AV254" s="10" t="s">
        <v>109</v>
      </c>
      <c r="AW254" s="10" t="s">
        <v>36</v>
      </c>
      <c r="AX254" s="10" t="s">
        <v>87</v>
      </c>
      <c r="AY254" s="183" t="s">
        <v>148</v>
      </c>
    </row>
    <row r="255" spans="2:63" s="9" customFormat="1" ht="22.35" customHeight="1">
      <c r="B255" s="158"/>
      <c r="C255" s="159"/>
      <c r="D255" s="168" t="s">
        <v>424</v>
      </c>
      <c r="E255" s="168"/>
      <c r="F255" s="168"/>
      <c r="G255" s="168"/>
      <c r="H255" s="168"/>
      <c r="I255" s="168"/>
      <c r="J255" s="168"/>
      <c r="K255" s="168"/>
      <c r="L255" s="168"/>
      <c r="M255" s="168"/>
      <c r="N255" s="283">
        <f>BK255</f>
        <v>0</v>
      </c>
      <c r="O255" s="284"/>
      <c r="P255" s="284"/>
      <c r="Q255" s="284"/>
      <c r="R255" s="161"/>
      <c r="T255" s="162"/>
      <c r="U255" s="159"/>
      <c r="V255" s="159"/>
      <c r="W255" s="163">
        <f>SUM(W256:W304)</f>
        <v>0</v>
      </c>
      <c r="X255" s="159"/>
      <c r="Y255" s="163">
        <f>SUM(Y256:Y304)</f>
        <v>1.7199333</v>
      </c>
      <c r="Z255" s="159"/>
      <c r="AA255" s="164">
        <f>SUM(AA256:AA304)</f>
        <v>0</v>
      </c>
      <c r="AR255" s="165" t="s">
        <v>87</v>
      </c>
      <c r="AT255" s="166" t="s">
        <v>78</v>
      </c>
      <c r="AU255" s="166" t="s">
        <v>109</v>
      </c>
      <c r="AY255" s="165" t="s">
        <v>148</v>
      </c>
      <c r="BK255" s="167">
        <f>SUM(BK256:BK304)</f>
        <v>0</v>
      </c>
    </row>
    <row r="256" spans="2:65" s="1" customFormat="1" ht="38.25" customHeight="1">
      <c r="B256" s="37"/>
      <c r="C256" s="169" t="s">
        <v>409</v>
      </c>
      <c r="D256" s="169" t="s">
        <v>149</v>
      </c>
      <c r="E256" s="170" t="s">
        <v>576</v>
      </c>
      <c r="F256" s="270" t="s">
        <v>577</v>
      </c>
      <c r="G256" s="270"/>
      <c r="H256" s="270"/>
      <c r="I256" s="270"/>
      <c r="J256" s="171" t="s">
        <v>152</v>
      </c>
      <c r="K256" s="172">
        <v>450</v>
      </c>
      <c r="L256" s="271">
        <v>0</v>
      </c>
      <c r="M256" s="272"/>
      <c r="N256" s="273">
        <f>ROUND(L256*K256,2)</f>
        <v>0</v>
      </c>
      <c r="O256" s="273"/>
      <c r="P256" s="273"/>
      <c r="Q256" s="273"/>
      <c r="R256" s="39"/>
      <c r="T256" s="173" t="s">
        <v>22</v>
      </c>
      <c r="U256" s="46" t="s">
        <v>44</v>
      </c>
      <c r="V256" s="38"/>
      <c r="W256" s="174">
        <f>V256*K256</f>
        <v>0</v>
      </c>
      <c r="X256" s="174">
        <v>0</v>
      </c>
      <c r="Y256" s="174">
        <f>X256*K256</f>
        <v>0</v>
      </c>
      <c r="Z256" s="174">
        <v>0</v>
      </c>
      <c r="AA256" s="175">
        <f>Z256*K256</f>
        <v>0</v>
      </c>
      <c r="AR256" s="21" t="s">
        <v>164</v>
      </c>
      <c r="AT256" s="21" t="s">
        <v>149</v>
      </c>
      <c r="AU256" s="21" t="s">
        <v>160</v>
      </c>
      <c r="AY256" s="21" t="s">
        <v>148</v>
      </c>
      <c r="BE256" s="112">
        <f>IF(U256="základní",N256,0)</f>
        <v>0</v>
      </c>
      <c r="BF256" s="112">
        <f>IF(U256="snížená",N256,0)</f>
        <v>0</v>
      </c>
      <c r="BG256" s="112">
        <f>IF(U256="zákl. přenesená",N256,0)</f>
        <v>0</v>
      </c>
      <c r="BH256" s="112">
        <f>IF(U256="sníž. přenesená",N256,0)</f>
        <v>0</v>
      </c>
      <c r="BI256" s="112">
        <f>IF(U256="nulová",N256,0)</f>
        <v>0</v>
      </c>
      <c r="BJ256" s="21" t="s">
        <v>87</v>
      </c>
      <c r="BK256" s="112">
        <f>ROUND(L256*K256,2)</f>
        <v>0</v>
      </c>
      <c r="BL256" s="21" t="s">
        <v>164</v>
      </c>
      <c r="BM256" s="21" t="s">
        <v>578</v>
      </c>
    </row>
    <row r="257" spans="2:51" s="10" customFormat="1" ht="16.5" customHeight="1">
      <c r="B257" s="176"/>
      <c r="C257" s="177"/>
      <c r="D257" s="177"/>
      <c r="E257" s="178" t="s">
        <v>22</v>
      </c>
      <c r="F257" s="274" t="s">
        <v>579</v>
      </c>
      <c r="G257" s="275"/>
      <c r="H257" s="275"/>
      <c r="I257" s="275"/>
      <c r="J257" s="177"/>
      <c r="K257" s="179">
        <v>450</v>
      </c>
      <c r="L257" s="177"/>
      <c r="M257" s="177"/>
      <c r="N257" s="177"/>
      <c r="O257" s="177"/>
      <c r="P257" s="177"/>
      <c r="Q257" s="177"/>
      <c r="R257" s="180"/>
      <c r="T257" s="181"/>
      <c r="U257" s="177"/>
      <c r="V257" s="177"/>
      <c r="W257" s="177"/>
      <c r="X257" s="177"/>
      <c r="Y257" s="177"/>
      <c r="Z257" s="177"/>
      <c r="AA257" s="182"/>
      <c r="AT257" s="183" t="s">
        <v>156</v>
      </c>
      <c r="AU257" s="183" t="s">
        <v>160</v>
      </c>
      <c r="AV257" s="10" t="s">
        <v>109</v>
      </c>
      <c r="AW257" s="10" t="s">
        <v>36</v>
      </c>
      <c r="AX257" s="10" t="s">
        <v>87</v>
      </c>
      <c r="AY257" s="183" t="s">
        <v>148</v>
      </c>
    </row>
    <row r="258" spans="2:65" s="1" customFormat="1" ht="38.25" customHeight="1">
      <c r="B258" s="37"/>
      <c r="C258" s="169" t="s">
        <v>413</v>
      </c>
      <c r="D258" s="169" t="s">
        <v>149</v>
      </c>
      <c r="E258" s="170" t="s">
        <v>580</v>
      </c>
      <c r="F258" s="270" t="s">
        <v>581</v>
      </c>
      <c r="G258" s="270"/>
      <c r="H258" s="270"/>
      <c r="I258" s="270"/>
      <c r="J258" s="171" t="s">
        <v>152</v>
      </c>
      <c r="K258" s="172">
        <v>140</v>
      </c>
      <c r="L258" s="271">
        <v>0</v>
      </c>
      <c r="M258" s="272"/>
      <c r="N258" s="273">
        <f>ROUND(L258*K258,2)</f>
        <v>0</v>
      </c>
      <c r="O258" s="273"/>
      <c r="P258" s="273"/>
      <c r="Q258" s="273"/>
      <c r="R258" s="39"/>
      <c r="T258" s="173" t="s">
        <v>22</v>
      </c>
      <c r="U258" s="46" t="s">
        <v>44</v>
      </c>
      <c r="V258" s="38"/>
      <c r="W258" s="174">
        <f>V258*K258</f>
        <v>0</v>
      </c>
      <c r="X258" s="174">
        <v>0</v>
      </c>
      <c r="Y258" s="174">
        <f>X258*K258</f>
        <v>0</v>
      </c>
      <c r="Z258" s="174">
        <v>0</v>
      </c>
      <c r="AA258" s="175">
        <f>Z258*K258</f>
        <v>0</v>
      </c>
      <c r="AR258" s="21" t="s">
        <v>164</v>
      </c>
      <c r="AT258" s="21" t="s">
        <v>149</v>
      </c>
      <c r="AU258" s="21" t="s">
        <v>160</v>
      </c>
      <c r="AY258" s="21" t="s">
        <v>148</v>
      </c>
      <c r="BE258" s="112">
        <f>IF(U258="základní",N258,0)</f>
        <v>0</v>
      </c>
      <c r="BF258" s="112">
        <f>IF(U258="snížená",N258,0)</f>
        <v>0</v>
      </c>
      <c r="BG258" s="112">
        <f>IF(U258="zákl. přenesená",N258,0)</f>
        <v>0</v>
      </c>
      <c r="BH258" s="112">
        <f>IF(U258="sníž. přenesená",N258,0)</f>
        <v>0</v>
      </c>
      <c r="BI258" s="112">
        <f>IF(U258="nulová",N258,0)</f>
        <v>0</v>
      </c>
      <c r="BJ258" s="21" t="s">
        <v>87</v>
      </c>
      <c r="BK258" s="112">
        <f>ROUND(L258*K258,2)</f>
        <v>0</v>
      </c>
      <c r="BL258" s="21" t="s">
        <v>164</v>
      </c>
      <c r="BM258" s="21" t="s">
        <v>582</v>
      </c>
    </row>
    <row r="259" spans="2:51" s="11" customFormat="1" ht="16.5" customHeight="1">
      <c r="B259" s="184"/>
      <c r="C259" s="185"/>
      <c r="D259" s="185"/>
      <c r="E259" s="186" t="s">
        <v>22</v>
      </c>
      <c r="F259" s="276" t="s">
        <v>583</v>
      </c>
      <c r="G259" s="277"/>
      <c r="H259" s="277"/>
      <c r="I259" s="277"/>
      <c r="J259" s="185"/>
      <c r="K259" s="186" t="s">
        <v>22</v>
      </c>
      <c r="L259" s="185"/>
      <c r="M259" s="185"/>
      <c r="N259" s="185"/>
      <c r="O259" s="185"/>
      <c r="P259" s="185"/>
      <c r="Q259" s="185"/>
      <c r="R259" s="187"/>
      <c r="T259" s="188"/>
      <c r="U259" s="185"/>
      <c r="V259" s="185"/>
      <c r="W259" s="185"/>
      <c r="X259" s="185"/>
      <c r="Y259" s="185"/>
      <c r="Z259" s="185"/>
      <c r="AA259" s="189"/>
      <c r="AT259" s="190" t="s">
        <v>156</v>
      </c>
      <c r="AU259" s="190" t="s">
        <v>160</v>
      </c>
      <c r="AV259" s="11" t="s">
        <v>87</v>
      </c>
      <c r="AW259" s="11" t="s">
        <v>36</v>
      </c>
      <c r="AX259" s="11" t="s">
        <v>79</v>
      </c>
      <c r="AY259" s="190" t="s">
        <v>148</v>
      </c>
    </row>
    <row r="260" spans="2:51" s="10" customFormat="1" ht="16.5" customHeight="1">
      <c r="B260" s="176"/>
      <c r="C260" s="177"/>
      <c r="D260" s="177"/>
      <c r="E260" s="178" t="s">
        <v>22</v>
      </c>
      <c r="F260" s="278" t="s">
        <v>584</v>
      </c>
      <c r="G260" s="279"/>
      <c r="H260" s="279"/>
      <c r="I260" s="279"/>
      <c r="J260" s="177"/>
      <c r="K260" s="179">
        <v>140</v>
      </c>
      <c r="L260" s="177"/>
      <c r="M260" s="177"/>
      <c r="N260" s="177"/>
      <c r="O260" s="177"/>
      <c r="P260" s="177"/>
      <c r="Q260" s="177"/>
      <c r="R260" s="180"/>
      <c r="T260" s="181"/>
      <c r="U260" s="177"/>
      <c r="V260" s="177"/>
      <c r="W260" s="177"/>
      <c r="X260" s="177"/>
      <c r="Y260" s="177"/>
      <c r="Z260" s="177"/>
      <c r="AA260" s="182"/>
      <c r="AT260" s="183" t="s">
        <v>156</v>
      </c>
      <c r="AU260" s="183" t="s">
        <v>160</v>
      </c>
      <c r="AV260" s="10" t="s">
        <v>109</v>
      </c>
      <c r="AW260" s="10" t="s">
        <v>36</v>
      </c>
      <c r="AX260" s="10" t="s">
        <v>87</v>
      </c>
      <c r="AY260" s="183" t="s">
        <v>148</v>
      </c>
    </row>
    <row r="261" spans="2:65" s="1" customFormat="1" ht="38.25" customHeight="1">
      <c r="B261" s="37"/>
      <c r="C261" s="169" t="s">
        <v>418</v>
      </c>
      <c r="D261" s="169" t="s">
        <v>149</v>
      </c>
      <c r="E261" s="170" t="s">
        <v>585</v>
      </c>
      <c r="F261" s="270" t="s">
        <v>586</v>
      </c>
      <c r="G261" s="270"/>
      <c r="H261" s="270"/>
      <c r="I261" s="270"/>
      <c r="J261" s="171" t="s">
        <v>152</v>
      </c>
      <c r="K261" s="172">
        <v>450</v>
      </c>
      <c r="L261" s="271">
        <v>0</v>
      </c>
      <c r="M261" s="272"/>
      <c r="N261" s="273">
        <f>ROUND(L261*K261,2)</f>
        <v>0</v>
      </c>
      <c r="O261" s="273"/>
      <c r="P261" s="273"/>
      <c r="Q261" s="273"/>
      <c r="R261" s="39"/>
      <c r="T261" s="173" t="s">
        <v>22</v>
      </c>
      <c r="U261" s="46" t="s">
        <v>44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164</v>
      </c>
      <c r="AT261" s="21" t="s">
        <v>149</v>
      </c>
      <c r="AU261" s="21" t="s">
        <v>160</v>
      </c>
      <c r="AY261" s="21" t="s">
        <v>148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87</v>
      </c>
      <c r="BK261" s="112">
        <f>ROUND(L261*K261,2)</f>
        <v>0</v>
      </c>
      <c r="BL261" s="21" t="s">
        <v>164</v>
      </c>
      <c r="BM261" s="21" t="s">
        <v>587</v>
      </c>
    </row>
    <row r="262" spans="2:51" s="10" customFormat="1" ht="16.5" customHeight="1">
      <c r="B262" s="176"/>
      <c r="C262" s="177"/>
      <c r="D262" s="177"/>
      <c r="E262" s="178" t="s">
        <v>22</v>
      </c>
      <c r="F262" s="274" t="s">
        <v>579</v>
      </c>
      <c r="G262" s="275"/>
      <c r="H262" s="275"/>
      <c r="I262" s="275"/>
      <c r="J262" s="177"/>
      <c r="K262" s="179">
        <v>450</v>
      </c>
      <c r="L262" s="177"/>
      <c r="M262" s="177"/>
      <c r="N262" s="177"/>
      <c r="O262" s="177"/>
      <c r="P262" s="177"/>
      <c r="Q262" s="177"/>
      <c r="R262" s="180"/>
      <c r="T262" s="181"/>
      <c r="U262" s="177"/>
      <c r="V262" s="177"/>
      <c r="W262" s="177"/>
      <c r="X262" s="177"/>
      <c r="Y262" s="177"/>
      <c r="Z262" s="177"/>
      <c r="AA262" s="182"/>
      <c r="AT262" s="183" t="s">
        <v>156</v>
      </c>
      <c r="AU262" s="183" t="s">
        <v>160</v>
      </c>
      <c r="AV262" s="10" t="s">
        <v>109</v>
      </c>
      <c r="AW262" s="10" t="s">
        <v>36</v>
      </c>
      <c r="AX262" s="10" t="s">
        <v>87</v>
      </c>
      <c r="AY262" s="183" t="s">
        <v>148</v>
      </c>
    </row>
    <row r="263" spans="2:65" s="1" customFormat="1" ht="16.5" customHeight="1">
      <c r="B263" s="37"/>
      <c r="C263" s="199" t="s">
        <v>588</v>
      </c>
      <c r="D263" s="199" t="s">
        <v>275</v>
      </c>
      <c r="E263" s="200" t="s">
        <v>589</v>
      </c>
      <c r="F263" s="290" t="s">
        <v>590</v>
      </c>
      <c r="G263" s="290"/>
      <c r="H263" s="290"/>
      <c r="I263" s="290"/>
      <c r="J263" s="201" t="s">
        <v>591</v>
      </c>
      <c r="K263" s="202">
        <v>450</v>
      </c>
      <c r="L263" s="291">
        <v>0</v>
      </c>
      <c r="M263" s="292"/>
      <c r="N263" s="293">
        <f>ROUND(L263*K263,2)</f>
        <v>0</v>
      </c>
      <c r="O263" s="273"/>
      <c r="P263" s="273"/>
      <c r="Q263" s="273"/>
      <c r="R263" s="39"/>
      <c r="T263" s="173" t="s">
        <v>22</v>
      </c>
      <c r="U263" s="46" t="s">
        <v>44</v>
      </c>
      <c r="V263" s="38"/>
      <c r="W263" s="174">
        <f>V263*K263</f>
        <v>0</v>
      </c>
      <c r="X263" s="174">
        <v>0.001</v>
      </c>
      <c r="Y263" s="174">
        <f>X263*K263</f>
        <v>0.45</v>
      </c>
      <c r="Z263" s="174">
        <v>0</v>
      </c>
      <c r="AA263" s="175">
        <f>Z263*K263</f>
        <v>0</v>
      </c>
      <c r="AR263" s="21" t="s">
        <v>181</v>
      </c>
      <c r="AT263" s="21" t="s">
        <v>275</v>
      </c>
      <c r="AU263" s="21" t="s">
        <v>160</v>
      </c>
      <c r="AY263" s="21" t="s">
        <v>148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87</v>
      </c>
      <c r="BK263" s="112">
        <f>ROUND(L263*K263,2)</f>
        <v>0</v>
      </c>
      <c r="BL263" s="21" t="s">
        <v>164</v>
      </c>
      <c r="BM263" s="21" t="s">
        <v>592</v>
      </c>
    </row>
    <row r="264" spans="2:65" s="1" customFormat="1" ht="25.5" customHeight="1">
      <c r="B264" s="37"/>
      <c r="C264" s="169" t="s">
        <v>593</v>
      </c>
      <c r="D264" s="169" t="s">
        <v>149</v>
      </c>
      <c r="E264" s="170" t="s">
        <v>594</v>
      </c>
      <c r="F264" s="270" t="s">
        <v>595</v>
      </c>
      <c r="G264" s="270"/>
      <c r="H264" s="270"/>
      <c r="I264" s="270"/>
      <c r="J264" s="171" t="s">
        <v>152</v>
      </c>
      <c r="K264" s="172">
        <v>120</v>
      </c>
      <c r="L264" s="271">
        <v>0</v>
      </c>
      <c r="M264" s="272"/>
      <c r="N264" s="273">
        <f>ROUND(L264*K264,2)</f>
        <v>0</v>
      </c>
      <c r="O264" s="273"/>
      <c r="P264" s="273"/>
      <c r="Q264" s="273"/>
      <c r="R264" s="39"/>
      <c r="T264" s="173" t="s">
        <v>22</v>
      </c>
      <c r="U264" s="46" t="s">
        <v>44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164</v>
      </c>
      <c r="AT264" s="21" t="s">
        <v>149</v>
      </c>
      <c r="AU264" s="21" t="s">
        <v>160</v>
      </c>
      <c r="AY264" s="21" t="s">
        <v>148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87</v>
      </c>
      <c r="BK264" s="112">
        <f>ROUND(L264*K264,2)</f>
        <v>0</v>
      </c>
      <c r="BL264" s="21" t="s">
        <v>164</v>
      </c>
      <c r="BM264" s="21" t="s">
        <v>596</v>
      </c>
    </row>
    <row r="265" spans="2:51" s="10" customFormat="1" ht="16.5" customHeight="1">
      <c r="B265" s="176"/>
      <c r="C265" s="177"/>
      <c r="D265" s="177"/>
      <c r="E265" s="178" t="s">
        <v>22</v>
      </c>
      <c r="F265" s="274" t="s">
        <v>597</v>
      </c>
      <c r="G265" s="275"/>
      <c r="H265" s="275"/>
      <c r="I265" s="275"/>
      <c r="J265" s="177"/>
      <c r="K265" s="179">
        <v>120</v>
      </c>
      <c r="L265" s="177"/>
      <c r="M265" s="177"/>
      <c r="N265" s="177"/>
      <c r="O265" s="177"/>
      <c r="P265" s="177"/>
      <c r="Q265" s="177"/>
      <c r="R265" s="180"/>
      <c r="T265" s="181"/>
      <c r="U265" s="177"/>
      <c r="V265" s="177"/>
      <c r="W265" s="177"/>
      <c r="X265" s="177"/>
      <c r="Y265" s="177"/>
      <c r="Z265" s="177"/>
      <c r="AA265" s="182"/>
      <c r="AT265" s="183" t="s">
        <v>156</v>
      </c>
      <c r="AU265" s="183" t="s">
        <v>160</v>
      </c>
      <c r="AV265" s="10" t="s">
        <v>109</v>
      </c>
      <c r="AW265" s="10" t="s">
        <v>36</v>
      </c>
      <c r="AX265" s="10" t="s">
        <v>87</v>
      </c>
      <c r="AY265" s="183" t="s">
        <v>148</v>
      </c>
    </row>
    <row r="266" spans="2:65" s="1" customFormat="1" ht="25.5" customHeight="1">
      <c r="B266" s="37"/>
      <c r="C266" s="169" t="s">
        <v>567</v>
      </c>
      <c r="D266" s="169" t="s">
        <v>149</v>
      </c>
      <c r="E266" s="170" t="s">
        <v>598</v>
      </c>
      <c r="F266" s="270" t="s">
        <v>599</v>
      </c>
      <c r="G266" s="270"/>
      <c r="H266" s="270"/>
      <c r="I266" s="270"/>
      <c r="J266" s="171" t="s">
        <v>152</v>
      </c>
      <c r="K266" s="172">
        <v>120</v>
      </c>
      <c r="L266" s="271">
        <v>0</v>
      </c>
      <c r="M266" s="272"/>
      <c r="N266" s="273">
        <f>ROUND(L266*K266,2)</f>
        <v>0</v>
      </c>
      <c r="O266" s="273"/>
      <c r="P266" s="273"/>
      <c r="Q266" s="273"/>
      <c r="R266" s="39"/>
      <c r="T266" s="173" t="s">
        <v>22</v>
      </c>
      <c r="U266" s="46" t="s">
        <v>44</v>
      </c>
      <c r="V266" s="38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21" t="s">
        <v>164</v>
      </c>
      <c r="AT266" s="21" t="s">
        <v>149</v>
      </c>
      <c r="AU266" s="21" t="s">
        <v>160</v>
      </c>
      <c r="AY266" s="21" t="s">
        <v>148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87</v>
      </c>
      <c r="BK266" s="112">
        <f>ROUND(L266*K266,2)</f>
        <v>0</v>
      </c>
      <c r="BL266" s="21" t="s">
        <v>164</v>
      </c>
      <c r="BM266" s="21" t="s">
        <v>600</v>
      </c>
    </row>
    <row r="267" spans="2:51" s="10" customFormat="1" ht="16.5" customHeight="1">
      <c r="B267" s="176"/>
      <c r="C267" s="177"/>
      <c r="D267" s="177"/>
      <c r="E267" s="178" t="s">
        <v>22</v>
      </c>
      <c r="F267" s="274" t="s">
        <v>597</v>
      </c>
      <c r="G267" s="275"/>
      <c r="H267" s="275"/>
      <c r="I267" s="275"/>
      <c r="J267" s="177"/>
      <c r="K267" s="179">
        <v>120</v>
      </c>
      <c r="L267" s="177"/>
      <c r="M267" s="177"/>
      <c r="N267" s="177"/>
      <c r="O267" s="177"/>
      <c r="P267" s="177"/>
      <c r="Q267" s="177"/>
      <c r="R267" s="180"/>
      <c r="T267" s="181"/>
      <c r="U267" s="177"/>
      <c r="V267" s="177"/>
      <c r="W267" s="177"/>
      <c r="X267" s="177"/>
      <c r="Y267" s="177"/>
      <c r="Z267" s="177"/>
      <c r="AA267" s="182"/>
      <c r="AT267" s="183" t="s">
        <v>156</v>
      </c>
      <c r="AU267" s="183" t="s">
        <v>160</v>
      </c>
      <c r="AV267" s="10" t="s">
        <v>109</v>
      </c>
      <c r="AW267" s="10" t="s">
        <v>36</v>
      </c>
      <c r="AX267" s="10" t="s">
        <v>87</v>
      </c>
      <c r="AY267" s="183" t="s">
        <v>148</v>
      </c>
    </row>
    <row r="268" spans="2:65" s="1" customFormat="1" ht="25.5" customHeight="1">
      <c r="B268" s="37"/>
      <c r="C268" s="169" t="s">
        <v>601</v>
      </c>
      <c r="D268" s="169" t="s">
        <v>149</v>
      </c>
      <c r="E268" s="170" t="s">
        <v>602</v>
      </c>
      <c r="F268" s="270" t="s">
        <v>603</v>
      </c>
      <c r="G268" s="270"/>
      <c r="H268" s="270"/>
      <c r="I268" s="270"/>
      <c r="J268" s="171" t="s">
        <v>152</v>
      </c>
      <c r="K268" s="172">
        <v>120</v>
      </c>
      <c r="L268" s="271">
        <v>0</v>
      </c>
      <c r="M268" s="272"/>
      <c r="N268" s="273">
        <f>ROUND(L268*K268,2)</f>
        <v>0</v>
      </c>
      <c r="O268" s="273"/>
      <c r="P268" s="273"/>
      <c r="Q268" s="273"/>
      <c r="R268" s="39"/>
      <c r="T268" s="173" t="s">
        <v>22</v>
      </c>
      <c r="U268" s="46" t="s">
        <v>44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</v>
      </c>
      <c r="AA268" s="175">
        <f>Z268*K268</f>
        <v>0</v>
      </c>
      <c r="AR268" s="21" t="s">
        <v>164</v>
      </c>
      <c r="AT268" s="21" t="s">
        <v>149</v>
      </c>
      <c r="AU268" s="21" t="s">
        <v>160</v>
      </c>
      <c r="AY268" s="21" t="s">
        <v>148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87</v>
      </c>
      <c r="BK268" s="112">
        <f>ROUND(L268*K268,2)</f>
        <v>0</v>
      </c>
      <c r="BL268" s="21" t="s">
        <v>164</v>
      </c>
      <c r="BM268" s="21" t="s">
        <v>604</v>
      </c>
    </row>
    <row r="269" spans="2:51" s="10" customFormat="1" ht="16.5" customHeight="1">
      <c r="B269" s="176"/>
      <c r="C269" s="177"/>
      <c r="D269" s="177"/>
      <c r="E269" s="178" t="s">
        <v>22</v>
      </c>
      <c r="F269" s="274" t="s">
        <v>597</v>
      </c>
      <c r="G269" s="275"/>
      <c r="H269" s="275"/>
      <c r="I269" s="275"/>
      <c r="J269" s="177"/>
      <c r="K269" s="179">
        <v>120</v>
      </c>
      <c r="L269" s="177"/>
      <c r="M269" s="177"/>
      <c r="N269" s="177"/>
      <c r="O269" s="177"/>
      <c r="P269" s="177"/>
      <c r="Q269" s="177"/>
      <c r="R269" s="180"/>
      <c r="T269" s="181"/>
      <c r="U269" s="177"/>
      <c r="V269" s="177"/>
      <c r="W269" s="177"/>
      <c r="X269" s="177"/>
      <c r="Y269" s="177"/>
      <c r="Z269" s="177"/>
      <c r="AA269" s="182"/>
      <c r="AT269" s="183" t="s">
        <v>156</v>
      </c>
      <c r="AU269" s="183" t="s">
        <v>160</v>
      </c>
      <c r="AV269" s="10" t="s">
        <v>109</v>
      </c>
      <c r="AW269" s="10" t="s">
        <v>36</v>
      </c>
      <c r="AX269" s="10" t="s">
        <v>87</v>
      </c>
      <c r="AY269" s="183" t="s">
        <v>148</v>
      </c>
    </row>
    <row r="270" spans="2:65" s="1" customFormat="1" ht="38.25" customHeight="1">
      <c r="B270" s="37"/>
      <c r="C270" s="169" t="s">
        <v>605</v>
      </c>
      <c r="D270" s="169" t="s">
        <v>149</v>
      </c>
      <c r="E270" s="170" t="s">
        <v>606</v>
      </c>
      <c r="F270" s="270" t="s">
        <v>607</v>
      </c>
      <c r="G270" s="270"/>
      <c r="H270" s="270"/>
      <c r="I270" s="270"/>
      <c r="J270" s="171" t="s">
        <v>152</v>
      </c>
      <c r="K270" s="172">
        <v>120</v>
      </c>
      <c r="L270" s="271">
        <v>0</v>
      </c>
      <c r="M270" s="272"/>
      <c r="N270" s="273">
        <f>ROUND(L270*K270,2)</f>
        <v>0</v>
      </c>
      <c r="O270" s="273"/>
      <c r="P270" s="273"/>
      <c r="Q270" s="273"/>
      <c r="R270" s="39"/>
      <c r="T270" s="173" t="s">
        <v>22</v>
      </c>
      <c r="U270" s="46" t="s">
        <v>44</v>
      </c>
      <c r="V270" s="38"/>
      <c r="W270" s="174">
        <f>V270*K270</f>
        <v>0</v>
      </c>
      <c r="X270" s="174">
        <v>0</v>
      </c>
      <c r="Y270" s="174">
        <f>X270*K270</f>
        <v>0</v>
      </c>
      <c r="Z270" s="174">
        <v>0</v>
      </c>
      <c r="AA270" s="175">
        <f>Z270*K270</f>
        <v>0</v>
      </c>
      <c r="AR270" s="21" t="s">
        <v>164</v>
      </c>
      <c r="AT270" s="21" t="s">
        <v>149</v>
      </c>
      <c r="AU270" s="21" t="s">
        <v>160</v>
      </c>
      <c r="AY270" s="21" t="s">
        <v>148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1" t="s">
        <v>87</v>
      </c>
      <c r="BK270" s="112">
        <f>ROUND(L270*K270,2)</f>
        <v>0</v>
      </c>
      <c r="BL270" s="21" t="s">
        <v>164</v>
      </c>
      <c r="BM270" s="21" t="s">
        <v>608</v>
      </c>
    </row>
    <row r="271" spans="2:51" s="10" customFormat="1" ht="16.5" customHeight="1">
      <c r="B271" s="176"/>
      <c r="C271" s="177"/>
      <c r="D271" s="177"/>
      <c r="E271" s="178" t="s">
        <v>22</v>
      </c>
      <c r="F271" s="274" t="s">
        <v>597</v>
      </c>
      <c r="G271" s="275"/>
      <c r="H271" s="275"/>
      <c r="I271" s="275"/>
      <c r="J271" s="177"/>
      <c r="K271" s="179">
        <v>120</v>
      </c>
      <c r="L271" s="177"/>
      <c r="M271" s="177"/>
      <c r="N271" s="177"/>
      <c r="O271" s="177"/>
      <c r="P271" s="177"/>
      <c r="Q271" s="177"/>
      <c r="R271" s="180"/>
      <c r="T271" s="181"/>
      <c r="U271" s="177"/>
      <c r="V271" s="177"/>
      <c r="W271" s="177"/>
      <c r="X271" s="177"/>
      <c r="Y271" s="177"/>
      <c r="Z271" s="177"/>
      <c r="AA271" s="182"/>
      <c r="AT271" s="183" t="s">
        <v>156</v>
      </c>
      <c r="AU271" s="183" t="s">
        <v>160</v>
      </c>
      <c r="AV271" s="10" t="s">
        <v>109</v>
      </c>
      <c r="AW271" s="10" t="s">
        <v>36</v>
      </c>
      <c r="AX271" s="10" t="s">
        <v>87</v>
      </c>
      <c r="AY271" s="183" t="s">
        <v>148</v>
      </c>
    </row>
    <row r="272" spans="2:65" s="1" customFormat="1" ht="25.5" customHeight="1">
      <c r="B272" s="37"/>
      <c r="C272" s="169" t="s">
        <v>609</v>
      </c>
      <c r="D272" s="169" t="s">
        <v>149</v>
      </c>
      <c r="E272" s="170" t="s">
        <v>610</v>
      </c>
      <c r="F272" s="270" t="s">
        <v>611</v>
      </c>
      <c r="G272" s="270"/>
      <c r="H272" s="270"/>
      <c r="I272" s="270"/>
      <c r="J272" s="171" t="s">
        <v>246</v>
      </c>
      <c r="K272" s="172">
        <v>0.016</v>
      </c>
      <c r="L272" s="271">
        <v>0</v>
      </c>
      <c r="M272" s="272"/>
      <c r="N272" s="273">
        <f>ROUND(L272*K272,2)</f>
        <v>0</v>
      </c>
      <c r="O272" s="273"/>
      <c r="P272" s="273"/>
      <c r="Q272" s="273"/>
      <c r="R272" s="39"/>
      <c r="T272" s="173" t="s">
        <v>22</v>
      </c>
      <c r="U272" s="46" t="s">
        <v>44</v>
      </c>
      <c r="V272" s="38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21" t="s">
        <v>164</v>
      </c>
      <c r="AT272" s="21" t="s">
        <v>149</v>
      </c>
      <c r="AU272" s="21" t="s">
        <v>160</v>
      </c>
      <c r="AY272" s="21" t="s">
        <v>148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1" t="s">
        <v>87</v>
      </c>
      <c r="BK272" s="112">
        <f>ROUND(L272*K272,2)</f>
        <v>0</v>
      </c>
      <c r="BL272" s="21" t="s">
        <v>164</v>
      </c>
      <c r="BM272" s="21" t="s">
        <v>612</v>
      </c>
    </row>
    <row r="273" spans="2:51" s="10" customFormat="1" ht="16.5" customHeight="1">
      <c r="B273" s="176"/>
      <c r="C273" s="177"/>
      <c r="D273" s="177"/>
      <c r="E273" s="178" t="s">
        <v>22</v>
      </c>
      <c r="F273" s="274" t="s">
        <v>613</v>
      </c>
      <c r="G273" s="275"/>
      <c r="H273" s="275"/>
      <c r="I273" s="275"/>
      <c r="J273" s="177"/>
      <c r="K273" s="179">
        <v>0.016</v>
      </c>
      <c r="L273" s="177"/>
      <c r="M273" s="177"/>
      <c r="N273" s="177"/>
      <c r="O273" s="177"/>
      <c r="P273" s="177"/>
      <c r="Q273" s="177"/>
      <c r="R273" s="180"/>
      <c r="T273" s="181"/>
      <c r="U273" s="177"/>
      <c r="V273" s="177"/>
      <c r="W273" s="177"/>
      <c r="X273" s="177"/>
      <c r="Y273" s="177"/>
      <c r="Z273" s="177"/>
      <c r="AA273" s="182"/>
      <c r="AT273" s="183" t="s">
        <v>156</v>
      </c>
      <c r="AU273" s="183" t="s">
        <v>160</v>
      </c>
      <c r="AV273" s="10" t="s">
        <v>109</v>
      </c>
      <c r="AW273" s="10" t="s">
        <v>36</v>
      </c>
      <c r="AX273" s="10" t="s">
        <v>87</v>
      </c>
      <c r="AY273" s="183" t="s">
        <v>148</v>
      </c>
    </row>
    <row r="274" spans="2:65" s="1" customFormat="1" ht="16.5" customHeight="1">
      <c r="B274" s="37"/>
      <c r="C274" s="199" t="s">
        <v>614</v>
      </c>
      <c r="D274" s="199" t="s">
        <v>275</v>
      </c>
      <c r="E274" s="200" t="s">
        <v>615</v>
      </c>
      <c r="F274" s="290" t="s">
        <v>616</v>
      </c>
      <c r="G274" s="290"/>
      <c r="H274" s="290"/>
      <c r="I274" s="290"/>
      <c r="J274" s="201" t="s">
        <v>591</v>
      </c>
      <c r="K274" s="202">
        <v>16.2</v>
      </c>
      <c r="L274" s="291">
        <v>0</v>
      </c>
      <c r="M274" s="292"/>
      <c r="N274" s="293">
        <f>ROUND(L274*K274,2)</f>
        <v>0</v>
      </c>
      <c r="O274" s="273"/>
      <c r="P274" s="273"/>
      <c r="Q274" s="273"/>
      <c r="R274" s="39"/>
      <c r="T274" s="173" t="s">
        <v>22</v>
      </c>
      <c r="U274" s="46" t="s">
        <v>44</v>
      </c>
      <c r="V274" s="38"/>
      <c r="W274" s="174">
        <f>V274*K274</f>
        <v>0</v>
      </c>
      <c r="X274" s="174">
        <v>0.001</v>
      </c>
      <c r="Y274" s="174">
        <f>X274*K274</f>
        <v>0.0162</v>
      </c>
      <c r="Z274" s="174">
        <v>0</v>
      </c>
      <c r="AA274" s="175">
        <f>Z274*K274</f>
        <v>0</v>
      </c>
      <c r="AR274" s="21" t="s">
        <v>181</v>
      </c>
      <c r="AT274" s="21" t="s">
        <v>275</v>
      </c>
      <c r="AU274" s="21" t="s">
        <v>160</v>
      </c>
      <c r="AY274" s="21" t="s">
        <v>148</v>
      </c>
      <c r="BE274" s="112">
        <f>IF(U274="základní",N274,0)</f>
        <v>0</v>
      </c>
      <c r="BF274" s="112">
        <f>IF(U274="snížená",N274,0)</f>
        <v>0</v>
      </c>
      <c r="BG274" s="112">
        <f>IF(U274="zákl. přenesená",N274,0)</f>
        <v>0</v>
      </c>
      <c r="BH274" s="112">
        <f>IF(U274="sníž. přenesená",N274,0)</f>
        <v>0</v>
      </c>
      <c r="BI274" s="112">
        <f>IF(U274="nulová",N274,0)</f>
        <v>0</v>
      </c>
      <c r="BJ274" s="21" t="s">
        <v>87</v>
      </c>
      <c r="BK274" s="112">
        <f>ROUND(L274*K274,2)</f>
        <v>0</v>
      </c>
      <c r="BL274" s="21" t="s">
        <v>164</v>
      </c>
      <c r="BM274" s="21" t="s">
        <v>617</v>
      </c>
    </row>
    <row r="275" spans="2:51" s="10" customFormat="1" ht="16.5" customHeight="1">
      <c r="B275" s="176"/>
      <c r="C275" s="177"/>
      <c r="D275" s="177"/>
      <c r="E275" s="178" t="s">
        <v>22</v>
      </c>
      <c r="F275" s="274" t="s">
        <v>618</v>
      </c>
      <c r="G275" s="275"/>
      <c r="H275" s="275"/>
      <c r="I275" s="275"/>
      <c r="J275" s="177"/>
      <c r="K275" s="179">
        <v>16.2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156</v>
      </c>
      <c r="AU275" s="183" t="s">
        <v>160</v>
      </c>
      <c r="AV275" s="10" t="s">
        <v>109</v>
      </c>
      <c r="AW275" s="10" t="s">
        <v>36</v>
      </c>
      <c r="AX275" s="10" t="s">
        <v>87</v>
      </c>
      <c r="AY275" s="183" t="s">
        <v>148</v>
      </c>
    </row>
    <row r="276" spans="2:65" s="1" customFormat="1" ht="25.5" customHeight="1">
      <c r="B276" s="37"/>
      <c r="C276" s="169" t="s">
        <v>391</v>
      </c>
      <c r="D276" s="169" t="s">
        <v>149</v>
      </c>
      <c r="E276" s="170" t="s">
        <v>365</v>
      </c>
      <c r="F276" s="270" t="s">
        <v>619</v>
      </c>
      <c r="G276" s="270"/>
      <c r="H276" s="270"/>
      <c r="I276" s="270"/>
      <c r="J276" s="171" t="s">
        <v>152</v>
      </c>
      <c r="K276" s="172">
        <v>2700</v>
      </c>
      <c r="L276" s="271">
        <v>0</v>
      </c>
      <c r="M276" s="272"/>
      <c r="N276" s="273">
        <f>ROUND(L276*K276,2)</f>
        <v>0</v>
      </c>
      <c r="O276" s="273"/>
      <c r="P276" s="273"/>
      <c r="Q276" s="273"/>
      <c r="R276" s="39"/>
      <c r="T276" s="173" t="s">
        <v>22</v>
      </c>
      <c r="U276" s="46" t="s">
        <v>44</v>
      </c>
      <c r="V276" s="38"/>
      <c r="W276" s="174">
        <f>V276*K276</f>
        <v>0</v>
      </c>
      <c r="X276" s="174">
        <v>0</v>
      </c>
      <c r="Y276" s="174">
        <f>X276*K276</f>
        <v>0</v>
      </c>
      <c r="Z276" s="174">
        <v>0</v>
      </c>
      <c r="AA276" s="175">
        <f>Z276*K276</f>
        <v>0</v>
      </c>
      <c r="AR276" s="21" t="s">
        <v>164</v>
      </c>
      <c r="AT276" s="21" t="s">
        <v>149</v>
      </c>
      <c r="AU276" s="21" t="s">
        <v>160</v>
      </c>
      <c r="AY276" s="21" t="s">
        <v>148</v>
      </c>
      <c r="BE276" s="112">
        <f>IF(U276="základní",N276,0)</f>
        <v>0</v>
      </c>
      <c r="BF276" s="112">
        <f>IF(U276="snížená",N276,0)</f>
        <v>0</v>
      </c>
      <c r="BG276" s="112">
        <f>IF(U276="zákl. přenesená",N276,0)</f>
        <v>0</v>
      </c>
      <c r="BH276" s="112">
        <f>IF(U276="sníž. přenesená",N276,0)</f>
        <v>0</v>
      </c>
      <c r="BI276" s="112">
        <f>IF(U276="nulová",N276,0)</f>
        <v>0</v>
      </c>
      <c r="BJ276" s="21" t="s">
        <v>87</v>
      </c>
      <c r="BK276" s="112">
        <f>ROUND(L276*K276,2)</f>
        <v>0</v>
      </c>
      <c r="BL276" s="21" t="s">
        <v>164</v>
      </c>
      <c r="BM276" s="21" t="s">
        <v>620</v>
      </c>
    </row>
    <row r="277" spans="2:51" s="10" customFormat="1" ht="16.5" customHeight="1">
      <c r="B277" s="176"/>
      <c r="C277" s="177"/>
      <c r="D277" s="177"/>
      <c r="E277" s="178" t="s">
        <v>22</v>
      </c>
      <c r="F277" s="274" t="s">
        <v>621</v>
      </c>
      <c r="G277" s="275"/>
      <c r="H277" s="275"/>
      <c r="I277" s="275"/>
      <c r="J277" s="177"/>
      <c r="K277" s="179">
        <v>2700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156</v>
      </c>
      <c r="AU277" s="183" t="s">
        <v>160</v>
      </c>
      <c r="AV277" s="10" t="s">
        <v>109</v>
      </c>
      <c r="AW277" s="10" t="s">
        <v>36</v>
      </c>
      <c r="AX277" s="10" t="s">
        <v>87</v>
      </c>
      <c r="AY277" s="183" t="s">
        <v>148</v>
      </c>
    </row>
    <row r="278" spans="2:65" s="1" customFormat="1" ht="38.25" customHeight="1">
      <c r="B278" s="37"/>
      <c r="C278" s="169" t="s">
        <v>622</v>
      </c>
      <c r="D278" s="169" t="s">
        <v>149</v>
      </c>
      <c r="E278" s="170" t="s">
        <v>623</v>
      </c>
      <c r="F278" s="270" t="s">
        <v>624</v>
      </c>
      <c r="G278" s="270"/>
      <c r="H278" s="270"/>
      <c r="I278" s="270"/>
      <c r="J278" s="171" t="s">
        <v>267</v>
      </c>
      <c r="K278" s="172">
        <v>5</v>
      </c>
      <c r="L278" s="271">
        <v>0</v>
      </c>
      <c r="M278" s="272"/>
      <c r="N278" s="273">
        <f>ROUND(L278*K278,2)</f>
        <v>0</v>
      </c>
      <c r="O278" s="273"/>
      <c r="P278" s="273"/>
      <c r="Q278" s="273"/>
      <c r="R278" s="39"/>
      <c r="T278" s="173" t="s">
        <v>22</v>
      </c>
      <c r="U278" s="46" t="s">
        <v>44</v>
      </c>
      <c r="V278" s="38"/>
      <c r="W278" s="174">
        <f>V278*K278</f>
        <v>0</v>
      </c>
      <c r="X278" s="174">
        <v>0</v>
      </c>
      <c r="Y278" s="174">
        <f>X278*K278</f>
        <v>0</v>
      </c>
      <c r="Z278" s="174">
        <v>0</v>
      </c>
      <c r="AA278" s="175">
        <f>Z278*K278</f>
        <v>0</v>
      </c>
      <c r="AR278" s="21" t="s">
        <v>164</v>
      </c>
      <c r="AT278" s="21" t="s">
        <v>149</v>
      </c>
      <c r="AU278" s="21" t="s">
        <v>160</v>
      </c>
      <c r="AY278" s="21" t="s">
        <v>148</v>
      </c>
      <c r="BE278" s="112">
        <f>IF(U278="základní",N278,0)</f>
        <v>0</v>
      </c>
      <c r="BF278" s="112">
        <f>IF(U278="snížená",N278,0)</f>
        <v>0</v>
      </c>
      <c r="BG278" s="112">
        <f>IF(U278="zákl. přenesená",N278,0)</f>
        <v>0</v>
      </c>
      <c r="BH278" s="112">
        <f>IF(U278="sníž. přenesená",N278,0)</f>
        <v>0</v>
      </c>
      <c r="BI278" s="112">
        <f>IF(U278="nulová",N278,0)</f>
        <v>0</v>
      </c>
      <c r="BJ278" s="21" t="s">
        <v>87</v>
      </c>
      <c r="BK278" s="112">
        <f>ROUND(L278*K278,2)</f>
        <v>0</v>
      </c>
      <c r="BL278" s="21" t="s">
        <v>164</v>
      </c>
      <c r="BM278" s="21" t="s">
        <v>625</v>
      </c>
    </row>
    <row r="279" spans="2:51" s="11" customFormat="1" ht="16.5" customHeight="1">
      <c r="B279" s="184"/>
      <c r="C279" s="185"/>
      <c r="D279" s="185"/>
      <c r="E279" s="186" t="s">
        <v>22</v>
      </c>
      <c r="F279" s="276" t="s">
        <v>626</v>
      </c>
      <c r="G279" s="277"/>
      <c r="H279" s="277"/>
      <c r="I279" s="277"/>
      <c r="J279" s="185"/>
      <c r="K279" s="186" t="s">
        <v>22</v>
      </c>
      <c r="L279" s="185"/>
      <c r="M279" s="185"/>
      <c r="N279" s="185"/>
      <c r="O279" s="185"/>
      <c r="P279" s="185"/>
      <c r="Q279" s="185"/>
      <c r="R279" s="187"/>
      <c r="T279" s="188"/>
      <c r="U279" s="185"/>
      <c r="V279" s="185"/>
      <c r="W279" s="185"/>
      <c r="X279" s="185"/>
      <c r="Y279" s="185"/>
      <c r="Z279" s="185"/>
      <c r="AA279" s="189"/>
      <c r="AT279" s="190" t="s">
        <v>156</v>
      </c>
      <c r="AU279" s="190" t="s">
        <v>160</v>
      </c>
      <c r="AV279" s="11" t="s">
        <v>87</v>
      </c>
      <c r="AW279" s="11" t="s">
        <v>36</v>
      </c>
      <c r="AX279" s="11" t="s">
        <v>79</v>
      </c>
      <c r="AY279" s="190" t="s">
        <v>148</v>
      </c>
    </row>
    <row r="280" spans="2:51" s="10" customFormat="1" ht="16.5" customHeight="1">
      <c r="B280" s="176"/>
      <c r="C280" s="177"/>
      <c r="D280" s="177"/>
      <c r="E280" s="178" t="s">
        <v>22</v>
      </c>
      <c r="F280" s="278" t="s">
        <v>475</v>
      </c>
      <c r="G280" s="279"/>
      <c r="H280" s="279"/>
      <c r="I280" s="279"/>
      <c r="J280" s="177"/>
      <c r="K280" s="179">
        <v>5</v>
      </c>
      <c r="L280" s="177"/>
      <c r="M280" s="177"/>
      <c r="N280" s="177"/>
      <c r="O280" s="177"/>
      <c r="P280" s="177"/>
      <c r="Q280" s="177"/>
      <c r="R280" s="180"/>
      <c r="T280" s="181"/>
      <c r="U280" s="177"/>
      <c r="V280" s="177"/>
      <c r="W280" s="177"/>
      <c r="X280" s="177"/>
      <c r="Y280" s="177"/>
      <c r="Z280" s="177"/>
      <c r="AA280" s="182"/>
      <c r="AT280" s="183" t="s">
        <v>156</v>
      </c>
      <c r="AU280" s="183" t="s">
        <v>160</v>
      </c>
      <c r="AV280" s="10" t="s">
        <v>109</v>
      </c>
      <c r="AW280" s="10" t="s">
        <v>36</v>
      </c>
      <c r="AX280" s="10" t="s">
        <v>87</v>
      </c>
      <c r="AY280" s="183" t="s">
        <v>148</v>
      </c>
    </row>
    <row r="281" spans="2:65" s="1" customFormat="1" ht="16.5" customHeight="1">
      <c r="B281" s="37"/>
      <c r="C281" s="199" t="s">
        <v>627</v>
      </c>
      <c r="D281" s="199" t="s">
        <v>275</v>
      </c>
      <c r="E281" s="200" t="s">
        <v>628</v>
      </c>
      <c r="F281" s="290" t="s">
        <v>629</v>
      </c>
      <c r="G281" s="290"/>
      <c r="H281" s="290"/>
      <c r="I281" s="290"/>
      <c r="J281" s="201" t="s">
        <v>199</v>
      </c>
      <c r="K281" s="202">
        <v>0.72</v>
      </c>
      <c r="L281" s="291">
        <v>0</v>
      </c>
      <c r="M281" s="292"/>
      <c r="N281" s="293">
        <f>ROUND(L281*K281,2)</f>
        <v>0</v>
      </c>
      <c r="O281" s="273"/>
      <c r="P281" s="273"/>
      <c r="Q281" s="273"/>
      <c r="R281" s="39"/>
      <c r="T281" s="173" t="s">
        <v>22</v>
      </c>
      <c r="U281" s="46" t="s">
        <v>44</v>
      </c>
      <c r="V281" s="38"/>
      <c r="W281" s="174">
        <f>V281*K281</f>
        <v>0</v>
      </c>
      <c r="X281" s="174">
        <v>0.22</v>
      </c>
      <c r="Y281" s="174">
        <f>X281*K281</f>
        <v>0.15839999999999999</v>
      </c>
      <c r="Z281" s="174">
        <v>0</v>
      </c>
      <c r="AA281" s="175">
        <f>Z281*K281</f>
        <v>0</v>
      </c>
      <c r="AR281" s="21" t="s">
        <v>181</v>
      </c>
      <c r="AT281" s="21" t="s">
        <v>275</v>
      </c>
      <c r="AU281" s="21" t="s">
        <v>160</v>
      </c>
      <c r="AY281" s="21" t="s">
        <v>148</v>
      </c>
      <c r="BE281" s="112">
        <f>IF(U281="základní",N281,0)</f>
        <v>0</v>
      </c>
      <c r="BF281" s="112">
        <f>IF(U281="snížená",N281,0)</f>
        <v>0</v>
      </c>
      <c r="BG281" s="112">
        <f>IF(U281="zákl. přenesená",N281,0)</f>
        <v>0</v>
      </c>
      <c r="BH281" s="112">
        <f>IF(U281="sníž. přenesená",N281,0)</f>
        <v>0</v>
      </c>
      <c r="BI281" s="112">
        <f>IF(U281="nulová",N281,0)</f>
        <v>0</v>
      </c>
      <c r="BJ281" s="21" t="s">
        <v>87</v>
      </c>
      <c r="BK281" s="112">
        <f>ROUND(L281*K281,2)</f>
        <v>0</v>
      </c>
      <c r="BL281" s="21" t="s">
        <v>164</v>
      </c>
      <c r="BM281" s="21" t="s">
        <v>630</v>
      </c>
    </row>
    <row r="282" spans="2:51" s="10" customFormat="1" ht="16.5" customHeight="1">
      <c r="B282" s="176"/>
      <c r="C282" s="177"/>
      <c r="D282" s="177"/>
      <c r="E282" s="178" t="s">
        <v>22</v>
      </c>
      <c r="F282" s="274" t="s">
        <v>631</v>
      </c>
      <c r="G282" s="275"/>
      <c r="H282" s="275"/>
      <c r="I282" s="275"/>
      <c r="J282" s="177"/>
      <c r="K282" s="179">
        <v>0.72</v>
      </c>
      <c r="L282" s="177"/>
      <c r="M282" s="177"/>
      <c r="N282" s="177"/>
      <c r="O282" s="177"/>
      <c r="P282" s="177"/>
      <c r="Q282" s="177"/>
      <c r="R282" s="180"/>
      <c r="T282" s="181"/>
      <c r="U282" s="177"/>
      <c r="V282" s="177"/>
      <c r="W282" s="177"/>
      <c r="X282" s="177"/>
      <c r="Y282" s="177"/>
      <c r="Z282" s="177"/>
      <c r="AA282" s="182"/>
      <c r="AT282" s="183" t="s">
        <v>156</v>
      </c>
      <c r="AU282" s="183" t="s">
        <v>160</v>
      </c>
      <c r="AV282" s="10" t="s">
        <v>109</v>
      </c>
      <c r="AW282" s="10" t="s">
        <v>36</v>
      </c>
      <c r="AX282" s="10" t="s">
        <v>87</v>
      </c>
      <c r="AY282" s="183" t="s">
        <v>148</v>
      </c>
    </row>
    <row r="283" spans="2:65" s="1" customFormat="1" ht="38.25" customHeight="1">
      <c r="B283" s="37"/>
      <c r="C283" s="169" t="s">
        <v>632</v>
      </c>
      <c r="D283" s="169" t="s">
        <v>149</v>
      </c>
      <c r="E283" s="170" t="s">
        <v>633</v>
      </c>
      <c r="F283" s="270" t="s">
        <v>634</v>
      </c>
      <c r="G283" s="270"/>
      <c r="H283" s="270"/>
      <c r="I283" s="270"/>
      <c r="J283" s="171" t="s">
        <v>267</v>
      </c>
      <c r="K283" s="172">
        <v>50</v>
      </c>
      <c r="L283" s="271">
        <v>0</v>
      </c>
      <c r="M283" s="272"/>
      <c r="N283" s="273">
        <f>ROUND(L283*K283,2)</f>
        <v>0</v>
      </c>
      <c r="O283" s="273"/>
      <c r="P283" s="273"/>
      <c r="Q283" s="273"/>
      <c r="R283" s="39"/>
      <c r="T283" s="173" t="s">
        <v>22</v>
      </c>
      <c r="U283" s="46" t="s">
        <v>44</v>
      </c>
      <c r="V283" s="38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21" t="s">
        <v>164</v>
      </c>
      <c r="AT283" s="21" t="s">
        <v>149</v>
      </c>
      <c r="AU283" s="21" t="s">
        <v>160</v>
      </c>
      <c r="AY283" s="21" t="s">
        <v>148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87</v>
      </c>
      <c r="BK283" s="112">
        <f>ROUND(L283*K283,2)</f>
        <v>0</v>
      </c>
      <c r="BL283" s="21" t="s">
        <v>164</v>
      </c>
      <c r="BM283" s="21" t="s">
        <v>635</v>
      </c>
    </row>
    <row r="284" spans="2:51" s="10" customFormat="1" ht="16.5" customHeight="1">
      <c r="B284" s="176"/>
      <c r="C284" s="177"/>
      <c r="D284" s="177"/>
      <c r="E284" s="178" t="s">
        <v>22</v>
      </c>
      <c r="F284" s="274" t="s">
        <v>391</v>
      </c>
      <c r="G284" s="275"/>
      <c r="H284" s="275"/>
      <c r="I284" s="275"/>
      <c r="J284" s="177"/>
      <c r="K284" s="179">
        <v>50</v>
      </c>
      <c r="L284" s="177"/>
      <c r="M284" s="177"/>
      <c r="N284" s="177"/>
      <c r="O284" s="177"/>
      <c r="P284" s="177"/>
      <c r="Q284" s="177"/>
      <c r="R284" s="180"/>
      <c r="T284" s="181"/>
      <c r="U284" s="177"/>
      <c r="V284" s="177"/>
      <c r="W284" s="177"/>
      <c r="X284" s="177"/>
      <c r="Y284" s="177"/>
      <c r="Z284" s="177"/>
      <c r="AA284" s="182"/>
      <c r="AT284" s="183" t="s">
        <v>156</v>
      </c>
      <c r="AU284" s="183" t="s">
        <v>160</v>
      </c>
      <c r="AV284" s="10" t="s">
        <v>109</v>
      </c>
      <c r="AW284" s="10" t="s">
        <v>36</v>
      </c>
      <c r="AX284" s="10" t="s">
        <v>87</v>
      </c>
      <c r="AY284" s="183" t="s">
        <v>148</v>
      </c>
    </row>
    <row r="285" spans="2:65" s="1" customFormat="1" ht="16.5" customHeight="1">
      <c r="B285" s="37"/>
      <c r="C285" s="199" t="s">
        <v>636</v>
      </c>
      <c r="D285" s="199" t="s">
        <v>275</v>
      </c>
      <c r="E285" s="200" t="s">
        <v>628</v>
      </c>
      <c r="F285" s="290" t="s">
        <v>629</v>
      </c>
      <c r="G285" s="290"/>
      <c r="H285" s="290"/>
      <c r="I285" s="290"/>
      <c r="J285" s="201" t="s">
        <v>199</v>
      </c>
      <c r="K285" s="202">
        <v>0.6</v>
      </c>
      <c r="L285" s="291">
        <v>0</v>
      </c>
      <c r="M285" s="292"/>
      <c r="N285" s="293">
        <f>ROUND(L285*K285,2)</f>
        <v>0</v>
      </c>
      <c r="O285" s="273"/>
      <c r="P285" s="273"/>
      <c r="Q285" s="273"/>
      <c r="R285" s="39"/>
      <c r="T285" s="173" t="s">
        <v>22</v>
      </c>
      <c r="U285" s="46" t="s">
        <v>44</v>
      </c>
      <c r="V285" s="38"/>
      <c r="W285" s="174">
        <f>V285*K285</f>
        <v>0</v>
      </c>
      <c r="X285" s="174">
        <v>0.22</v>
      </c>
      <c r="Y285" s="174">
        <f>X285*K285</f>
        <v>0.132</v>
      </c>
      <c r="Z285" s="174">
        <v>0</v>
      </c>
      <c r="AA285" s="175">
        <f>Z285*K285</f>
        <v>0</v>
      </c>
      <c r="AR285" s="21" t="s">
        <v>181</v>
      </c>
      <c r="AT285" s="21" t="s">
        <v>275</v>
      </c>
      <c r="AU285" s="21" t="s">
        <v>160</v>
      </c>
      <c r="AY285" s="21" t="s">
        <v>148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1" t="s">
        <v>87</v>
      </c>
      <c r="BK285" s="112">
        <f>ROUND(L285*K285,2)</f>
        <v>0</v>
      </c>
      <c r="BL285" s="21" t="s">
        <v>164</v>
      </c>
      <c r="BM285" s="21" t="s">
        <v>637</v>
      </c>
    </row>
    <row r="286" spans="2:51" s="10" customFormat="1" ht="16.5" customHeight="1">
      <c r="B286" s="176"/>
      <c r="C286" s="177"/>
      <c r="D286" s="177"/>
      <c r="E286" s="178" t="s">
        <v>22</v>
      </c>
      <c r="F286" s="274" t="s">
        <v>638</v>
      </c>
      <c r="G286" s="275"/>
      <c r="H286" s="275"/>
      <c r="I286" s="275"/>
      <c r="J286" s="177"/>
      <c r="K286" s="179">
        <v>0.6</v>
      </c>
      <c r="L286" s="177"/>
      <c r="M286" s="177"/>
      <c r="N286" s="177"/>
      <c r="O286" s="177"/>
      <c r="P286" s="177"/>
      <c r="Q286" s="177"/>
      <c r="R286" s="180"/>
      <c r="T286" s="181"/>
      <c r="U286" s="177"/>
      <c r="V286" s="177"/>
      <c r="W286" s="177"/>
      <c r="X286" s="177"/>
      <c r="Y286" s="177"/>
      <c r="Z286" s="177"/>
      <c r="AA286" s="182"/>
      <c r="AT286" s="183" t="s">
        <v>156</v>
      </c>
      <c r="AU286" s="183" t="s">
        <v>160</v>
      </c>
      <c r="AV286" s="10" t="s">
        <v>109</v>
      </c>
      <c r="AW286" s="10" t="s">
        <v>36</v>
      </c>
      <c r="AX286" s="10" t="s">
        <v>87</v>
      </c>
      <c r="AY286" s="183" t="s">
        <v>148</v>
      </c>
    </row>
    <row r="287" spans="2:65" s="1" customFormat="1" ht="38.25" customHeight="1">
      <c r="B287" s="37"/>
      <c r="C287" s="169" t="s">
        <v>639</v>
      </c>
      <c r="D287" s="169" t="s">
        <v>149</v>
      </c>
      <c r="E287" s="170" t="s">
        <v>640</v>
      </c>
      <c r="F287" s="270" t="s">
        <v>641</v>
      </c>
      <c r="G287" s="270"/>
      <c r="H287" s="270"/>
      <c r="I287" s="270"/>
      <c r="J287" s="171" t="s">
        <v>267</v>
      </c>
      <c r="K287" s="172">
        <v>50</v>
      </c>
      <c r="L287" s="271">
        <v>0</v>
      </c>
      <c r="M287" s="272"/>
      <c r="N287" s="273">
        <f>ROUND(L287*K287,2)</f>
        <v>0</v>
      </c>
      <c r="O287" s="273"/>
      <c r="P287" s="273"/>
      <c r="Q287" s="273"/>
      <c r="R287" s="39"/>
      <c r="T287" s="173" t="s">
        <v>22</v>
      </c>
      <c r="U287" s="46" t="s">
        <v>44</v>
      </c>
      <c r="V287" s="38"/>
      <c r="W287" s="174">
        <f>V287*K287</f>
        <v>0</v>
      </c>
      <c r="X287" s="174">
        <v>0</v>
      </c>
      <c r="Y287" s="174">
        <f>X287*K287</f>
        <v>0</v>
      </c>
      <c r="Z287" s="174">
        <v>0</v>
      </c>
      <c r="AA287" s="175">
        <f>Z287*K287</f>
        <v>0</v>
      </c>
      <c r="AR287" s="21" t="s">
        <v>164</v>
      </c>
      <c r="AT287" s="21" t="s">
        <v>149</v>
      </c>
      <c r="AU287" s="21" t="s">
        <v>160</v>
      </c>
      <c r="AY287" s="21" t="s">
        <v>148</v>
      </c>
      <c r="BE287" s="112">
        <f>IF(U287="základní",N287,0)</f>
        <v>0</v>
      </c>
      <c r="BF287" s="112">
        <f>IF(U287="snížená",N287,0)</f>
        <v>0</v>
      </c>
      <c r="BG287" s="112">
        <f>IF(U287="zákl. přenesená",N287,0)</f>
        <v>0</v>
      </c>
      <c r="BH287" s="112">
        <f>IF(U287="sníž. přenesená",N287,0)</f>
        <v>0</v>
      </c>
      <c r="BI287" s="112">
        <f>IF(U287="nulová",N287,0)</f>
        <v>0</v>
      </c>
      <c r="BJ287" s="21" t="s">
        <v>87</v>
      </c>
      <c r="BK287" s="112">
        <f>ROUND(L287*K287,2)</f>
        <v>0</v>
      </c>
      <c r="BL287" s="21" t="s">
        <v>164</v>
      </c>
      <c r="BM287" s="21" t="s">
        <v>642</v>
      </c>
    </row>
    <row r="288" spans="2:51" s="10" customFormat="1" ht="16.5" customHeight="1">
      <c r="B288" s="176"/>
      <c r="C288" s="177"/>
      <c r="D288" s="177"/>
      <c r="E288" s="178" t="s">
        <v>22</v>
      </c>
      <c r="F288" s="274" t="s">
        <v>391</v>
      </c>
      <c r="G288" s="275"/>
      <c r="H288" s="275"/>
      <c r="I288" s="275"/>
      <c r="J288" s="177"/>
      <c r="K288" s="179">
        <v>50</v>
      </c>
      <c r="L288" s="177"/>
      <c r="M288" s="177"/>
      <c r="N288" s="177"/>
      <c r="O288" s="177"/>
      <c r="P288" s="177"/>
      <c r="Q288" s="177"/>
      <c r="R288" s="180"/>
      <c r="T288" s="181"/>
      <c r="U288" s="177"/>
      <c r="V288" s="177"/>
      <c r="W288" s="177"/>
      <c r="X288" s="177"/>
      <c r="Y288" s="177"/>
      <c r="Z288" s="177"/>
      <c r="AA288" s="182"/>
      <c r="AT288" s="183" t="s">
        <v>156</v>
      </c>
      <c r="AU288" s="183" t="s">
        <v>160</v>
      </c>
      <c r="AV288" s="10" t="s">
        <v>109</v>
      </c>
      <c r="AW288" s="10" t="s">
        <v>36</v>
      </c>
      <c r="AX288" s="10" t="s">
        <v>87</v>
      </c>
      <c r="AY288" s="183" t="s">
        <v>148</v>
      </c>
    </row>
    <row r="289" spans="2:65" s="1" customFormat="1" ht="25.5" customHeight="1">
      <c r="B289" s="37"/>
      <c r="C289" s="199" t="s">
        <v>643</v>
      </c>
      <c r="D289" s="199" t="s">
        <v>275</v>
      </c>
      <c r="E289" s="200" t="s">
        <v>287</v>
      </c>
      <c r="F289" s="290" t="s">
        <v>644</v>
      </c>
      <c r="G289" s="290"/>
      <c r="H289" s="290"/>
      <c r="I289" s="290"/>
      <c r="J289" s="201" t="s">
        <v>267</v>
      </c>
      <c r="K289" s="202">
        <v>55</v>
      </c>
      <c r="L289" s="291">
        <v>0</v>
      </c>
      <c r="M289" s="292"/>
      <c r="N289" s="293">
        <f>ROUND(L289*K289,2)</f>
        <v>0</v>
      </c>
      <c r="O289" s="273"/>
      <c r="P289" s="273"/>
      <c r="Q289" s="273"/>
      <c r="R289" s="39"/>
      <c r="T289" s="173" t="s">
        <v>22</v>
      </c>
      <c r="U289" s="46" t="s">
        <v>44</v>
      </c>
      <c r="V289" s="38"/>
      <c r="W289" s="174">
        <f>V289*K289</f>
        <v>0</v>
      </c>
      <c r="X289" s="174">
        <v>3E-05</v>
      </c>
      <c r="Y289" s="174">
        <f>X289*K289</f>
        <v>0.00165</v>
      </c>
      <c r="Z289" s="174">
        <v>0</v>
      </c>
      <c r="AA289" s="175">
        <f>Z289*K289</f>
        <v>0</v>
      </c>
      <c r="AR289" s="21" t="s">
        <v>181</v>
      </c>
      <c r="AT289" s="21" t="s">
        <v>275</v>
      </c>
      <c r="AU289" s="21" t="s">
        <v>160</v>
      </c>
      <c r="AY289" s="21" t="s">
        <v>148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1" t="s">
        <v>87</v>
      </c>
      <c r="BK289" s="112">
        <f>ROUND(L289*K289,2)</f>
        <v>0</v>
      </c>
      <c r="BL289" s="21" t="s">
        <v>164</v>
      </c>
      <c r="BM289" s="21" t="s">
        <v>645</v>
      </c>
    </row>
    <row r="290" spans="2:51" s="10" customFormat="1" ht="16.5" customHeight="1">
      <c r="B290" s="176"/>
      <c r="C290" s="177"/>
      <c r="D290" s="177"/>
      <c r="E290" s="178" t="s">
        <v>22</v>
      </c>
      <c r="F290" s="274" t="s">
        <v>646</v>
      </c>
      <c r="G290" s="275"/>
      <c r="H290" s="275"/>
      <c r="I290" s="275"/>
      <c r="J290" s="177"/>
      <c r="K290" s="179">
        <v>55</v>
      </c>
      <c r="L290" s="177"/>
      <c r="M290" s="177"/>
      <c r="N290" s="177"/>
      <c r="O290" s="177"/>
      <c r="P290" s="177"/>
      <c r="Q290" s="177"/>
      <c r="R290" s="180"/>
      <c r="T290" s="181"/>
      <c r="U290" s="177"/>
      <c r="V290" s="177"/>
      <c r="W290" s="177"/>
      <c r="X290" s="177"/>
      <c r="Y290" s="177"/>
      <c r="Z290" s="177"/>
      <c r="AA290" s="182"/>
      <c r="AT290" s="183" t="s">
        <v>156</v>
      </c>
      <c r="AU290" s="183" t="s">
        <v>160</v>
      </c>
      <c r="AV290" s="10" t="s">
        <v>109</v>
      </c>
      <c r="AW290" s="10" t="s">
        <v>36</v>
      </c>
      <c r="AX290" s="10" t="s">
        <v>87</v>
      </c>
      <c r="AY290" s="183" t="s">
        <v>148</v>
      </c>
    </row>
    <row r="291" spans="2:65" s="1" customFormat="1" ht="38.25" customHeight="1">
      <c r="B291" s="37"/>
      <c r="C291" s="169" t="s">
        <v>647</v>
      </c>
      <c r="D291" s="169" t="s">
        <v>149</v>
      </c>
      <c r="E291" s="170" t="s">
        <v>648</v>
      </c>
      <c r="F291" s="270" t="s">
        <v>649</v>
      </c>
      <c r="G291" s="270"/>
      <c r="H291" s="270"/>
      <c r="I291" s="270"/>
      <c r="J291" s="171" t="s">
        <v>267</v>
      </c>
      <c r="K291" s="172">
        <v>5</v>
      </c>
      <c r="L291" s="271">
        <v>0</v>
      </c>
      <c r="M291" s="272"/>
      <c r="N291" s="273">
        <f>ROUND(L291*K291,2)</f>
        <v>0</v>
      </c>
      <c r="O291" s="273"/>
      <c r="P291" s="273"/>
      <c r="Q291" s="273"/>
      <c r="R291" s="39"/>
      <c r="T291" s="173" t="s">
        <v>22</v>
      </c>
      <c r="U291" s="46" t="s">
        <v>44</v>
      </c>
      <c r="V291" s="38"/>
      <c r="W291" s="174">
        <f>V291*K291</f>
        <v>0</v>
      </c>
      <c r="X291" s="174">
        <v>0</v>
      </c>
      <c r="Y291" s="174">
        <f>X291*K291</f>
        <v>0</v>
      </c>
      <c r="Z291" s="174">
        <v>0</v>
      </c>
      <c r="AA291" s="175">
        <f>Z291*K291</f>
        <v>0</v>
      </c>
      <c r="AR291" s="21" t="s">
        <v>164</v>
      </c>
      <c r="AT291" s="21" t="s">
        <v>149</v>
      </c>
      <c r="AU291" s="21" t="s">
        <v>160</v>
      </c>
      <c r="AY291" s="21" t="s">
        <v>148</v>
      </c>
      <c r="BE291" s="112">
        <f>IF(U291="základní",N291,0)</f>
        <v>0</v>
      </c>
      <c r="BF291" s="112">
        <f>IF(U291="snížená",N291,0)</f>
        <v>0</v>
      </c>
      <c r="BG291" s="112">
        <f>IF(U291="zákl. přenesená",N291,0)</f>
        <v>0</v>
      </c>
      <c r="BH291" s="112">
        <f>IF(U291="sníž. přenesená",N291,0)</f>
        <v>0</v>
      </c>
      <c r="BI291" s="112">
        <f>IF(U291="nulová",N291,0)</f>
        <v>0</v>
      </c>
      <c r="BJ291" s="21" t="s">
        <v>87</v>
      </c>
      <c r="BK291" s="112">
        <f>ROUND(L291*K291,2)</f>
        <v>0</v>
      </c>
      <c r="BL291" s="21" t="s">
        <v>164</v>
      </c>
      <c r="BM291" s="21" t="s">
        <v>650</v>
      </c>
    </row>
    <row r="292" spans="2:51" s="10" customFormat="1" ht="16.5" customHeight="1">
      <c r="B292" s="176"/>
      <c r="C292" s="177"/>
      <c r="D292" s="177"/>
      <c r="E292" s="178" t="s">
        <v>22</v>
      </c>
      <c r="F292" s="274" t="s">
        <v>475</v>
      </c>
      <c r="G292" s="275"/>
      <c r="H292" s="275"/>
      <c r="I292" s="275"/>
      <c r="J292" s="177"/>
      <c r="K292" s="179">
        <v>5</v>
      </c>
      <c r="L292" s="177"/>
      <c r="M292" s="177"/>
      <c r="N292" s="177"/>
      <c r="O292" s="177"/>
      <c r="P292" s="177"/>
      <c r="Q292" s="177"/>
      <c r="R292" s="180"/>
      <c r="T292" s="181"/>
      <c r="U292" s="177"/>
      <c r="V292" s="177"/>
      <c r="W292" s="177"/>
      <c r="X292" s="177"/>
      <c r="Y292" s="177"/>
      <c r="Z292" s="177"/>
      <c r="AA292" s="182"/>
      <c r="AT292" s="183" t="s">
        <v>156</v>
      </c>
      <c r="AU292" s="183" t="s">
        <v>160</v>
      </c>
      <c r="AV292" s="10" t="s">
        <v>109</v>
      </c>
      <c r="AW292" s="10" t="s">
        <v>36</v>
      </c>
      <c r="AX292" s="10" t="s">
        <v>87</v>
      </c>
      <c r="AY292" s="183" t="s">
        <v>148</v>
      </c>
    </row>
    <row r="293" spans="2:65" s="1" customFormat="1" ht="25.5" customHeight="1">
      <c r="B293" s="37"/>
      <c r="C293" s="199" t="s">
        <v>651</v>
      </c>
      <c r="D293" s="199" t="s">
        <v>275</v>
      </c>
      <c r="E293" s="200" t="s">
        <v>301</v>
      </c>
      <c r="F293" s="290" t="s">
        <v>652</v>
      </c>
      <c r="G293" s="290"/>
      <c r="H293" s="290"/>
      <c r="I293" s="290"/>
      <c r="J293" s="201" t="s">
        <v>267</v>
      </c>
      <c r="K293" s="202">
        <v>5.5</v>
      </c>
      <c r="L293" s="291">
        <v>0</v>
      </c>
      <c r="M293" s="292"/>
      <c r="N293" s="293">
        <f>ROUND(L293*K293,2)</f>
        <v>0</v>
      </c>
      <c r="O293" s="273"/>
      <c r="P293" s="273"/>
      <c r="Q293" s="273"/>
      <c r="R293" s="39"/>
      <c r="T293" s="173" t="s">
        <v>22</v>
      </c>
      <c r="U293" s="46" t="s">
        <v>44</v>
      </c>
      <c r="V293" s="38"/>
      <c r="W293" s="174">
        <f>V293*K293</f>
        <v>0</v>
      </c>
      <c r="X293" s="174">
        <v>0.027</v>
      </c>
      <c r="Y293" s="174">
        <f>X293*K293</f>
        <v>0.1485</v>
      </c>
      <c r="Z293" s="174">
        <v>0</v>
      </c>
      <c r="AA293" s="175">
        <f>Z293*K293</f>
        <v>0</v>
      </c>
      <c r="AR293" s="21" t="s">
        <v>181</v>
      </c>
      <c r="AT293" s="21" t="s">
        <v>275</v>
      </c>
      <c r="AU293" s="21" t="s">
        <v>160</v>
      </c>
      <c r="AY293" s="21" t="s">
        <v>148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1" t="s">
        <v>87</v>
      </c>
      <c r="BK293" s="112">
        <f>ROUND(L293*K293,2)</f>
        <v>0</v>
      </c>
      <c r="BL293" s="21" t="s">
        <v>164</v>
      </c>
      <c r="BM293" s="21" t="s">
        <v>653</v>
      </c>
    </row>
    <row r="294" spans="2:51" s="10" customFormat="1" ht="16.5" customHeight="1">
      <c r="B294" s="176"/>
      <c r="C294" s="177"/>
      <c r="D294" s="177"/>
      <c r="E294" s="178" t="s">
        <v>22</v>
      </c>
      <c r="F294" s="274" t="s">
        <v>654</v>
      </c>
      <c r="G294" s="275"/>
      <c r="H294" s="275"/>
      <c r="I294" s="275"/>
      <c r="J294" s="177"/>
      <c r="K294" s="179">
        <v>5.5</v>
      </c>
      <c r="L294" s="177"/>
      <c r="M294" s="177"/>
      <c r="N294" s="177"/>
      <c r="O294" s="177"/>
      <c r="P294" s="177"/>
      <c r="Q294" s="177"/>
      <c r="R294" s="180"/>
      <c r="T294" s="181"/>
      <c r="U294" s="177"/>
      <c r="V294" s="177"/>
      <c r="W294" s="177"/>
      <c r="X294" s="177"/>
      <c r="Y294" s="177"/>
      <c r="Z294" s="177"/>
      <c r="AA294" s="182"/>
      <c r="AT294" s="183" t="s">
        <v>156</v>
      </c>
      <c r="AU294" s="183" t="s">
        <v>160</v>
      </c>
      <c r="AV294" s="10" t="s">
        <v>109</v>
      </c>
      <c r="AW294" s="10" t="s">
        <v>36</v>
      </c>
      <c r="AX294" s="10" t="s">
        <v>87</v>
      </c>
      <c r="AY294" s="183" t="s">
        <v>148</v>
      </c>
    </row>
    <row r="295" spans="2:65" s="1" customFormat="1" ht="25.5" customHeight="1">
      <c r="B295" s="37"/>
      <c r="C295" s="169" t="s">
        <v>655</v>
      </c>
      <c r="D295" s="169" t="s">
        <v>149</v>
      </c>
      <c r="E295" s="170" t="s">
        <v>656</v>
      </c>
      <c r="F295" s="270" t="s">
        <v>657</v>
      </c>
      <c r="G295" s="270"/>
      <c r="H295" s="270"/>
      <c r="I295" s="270"/>
      <c r="J295" s="171" t="s">
        <v>267</v>
      </c>
      <c r="K295" s="172">
        <v>5</v>
      </c>
      <c r="L295" s="271">
        <v>0</v>
      </c>
      <c r="M295" s="272"/>
      <c r="N295" s="273">
        <f>ROUND(L295*K295,2)</f>
        <v>0</v>
      </c>
      <c r="O295" s="273"/>
      <c r="P295" s="273"/>
      <c r="Q295" s="273"/>
      <c r="R295" s="39"/>
      <c r="T295" s="173" t="s">
        <v>22</v>
      </c>
      <c r="U295" s="46" t="s">
        <v>44</v>
      </c>
      <c r="V295" s="38"/>
      <c r="W295" s="174">
        <f>V295*K295</f>
        <v>0</v>
      </c>
      <c r="X295" s="174">
        <v>5E-05</v>
      </c>
      <c r="Y295" s="174">
        <f>X295*K295</f>
        <v>0.00025</v>
      </c>
      <c r="Z295" s="174">
        <v>0</v>
      </c>
      <c r="AA295" s="175">
        <f>Z295*K295</f>
        <v>0</v>
      </c>
      <c r="AR295" s="21" t="s">
        <v>164</v>
      </c>
      <c r="AT295" s="21" t="s">
        <v>149</v>
      </c>
      <c r="AU295" s="21" t="s">
        <v>160</v>
      </c>
      <c r="AY295" s="21" t="s">
        <v>148</v>
      </c>
      <c r="BE295" s="112">
        <f>IF(U295="základní",N295,0)</f>
        <v>0</v>
      </c>
      <c r="BF295" s="112">
        <f>IF(U295="snížená",N295,0)</f>
        <v>0</v>
      </c>
      <c r="BG295" s="112">
        <f>IF(U295="zákl. přenesená",N295,0)</f>
        <v>0</v>
      </c>
      <c r="BH295" s="112">
        <f>IF(U295="sníž. přenesená",N295,0)</f>
        <v>0</v>
      </c>
      <c r="BI295" s="112">
        <f>IF(U295="nulová",N295,0)</f>
        <v>0</v>
      </c>
      <c r="BJ295" s="21" t="s">
        <v>87</v>
      </c>
      <c r="BK295" s="112">
        <f>ROUND(L295*K295,2)</f>
        <v>0</v>
      </c>
      <c r="BL295" s="21" t="s">
        <v>164</v>
      </c>
      <c r="BM295" s="21" t="s">
        <v>658</v>
      </c>
    </row>
    <row r="296" spans="2:51" s="10" customFormat="1" ht="16.5" customHeight="1">
      <c r="B296" s="176"/>
      <c r="C296" s="177"/>
      <c r="D296" s="177"/>
      <c r="E296" s="178" t="s">
        <v>22</v>
      </c>
      <c r="F296" s="274" t="s">
        <v>147</v>
      </c>
      <c r="G296" s="275"/>
      <c r="H296" s="275"/>
      <c r="I296" s="275"/>
      <c r="J296" s="177"/>
      <c r="K296" s="179">
        <v>5</v>
      </c>
      <c r="L296" s="177"/>
      <c r="M296" s="177"/>
      <c r="N296" s="177"/>
      <c r="O296" s="177"/>
      <c r="P296" s="177"/>
      <c r="Q296" s="177"/>
      <c r="R296" s="180"/>
      <c r="T296" s="181"/>
      <c r="U296" s="177"/>
      <c r="V296" s="177"/>
      <c r="W296" s="177"/>
      <c r="X296" s="177"/>
      <c r="Y296" s="177"/>
      <c r="Z296" s="177"/>
      <c r="AA296" s="182"/>
      <c r="AT296" s="183" t="s">
        <v>156</v>
      </c>
      <c r="AU296" s="183" t="s">
        <v>160</v>
      </c>
      <c r="AV296" s="10" t="s">
        <v>109</v>
      </c>
      <c r="AW296" s="10" t="s">
        <v>36</v>
      </c>
      <c r="AX296" s="10" t="s">
        <v>87</v>
      </c>
      <c r="AY296" s="183" t="s">
        <v>148</v>
      </c>
    </row>
    <row r="297" spans="2:65" s="1" customFormat="1" ht="16.5" customHeight="1">
      <c r="B297" s="37"/>
      <c r="C297" s="199" t="s">
        <v>259</v>
      </c>
      <c r="D297" s="199" t="s">
        <v>275</v>
      </c>
      <c r="E297" s="200" t="s">
        <v>659</v>
      </c>
      <c r="F297" s="290" t="s">
        <v>660</v>
      </c>
      <c r="G297" s="290"/>
      <c r="H297" s="290"/>
      <c r="I297" s="290"/>
      <c r="J297" s="201" t="s">
        <v>199</v>
      </c>
      <c r="K297" s="202">
        <v>0.181</v>
      </c>
      <c r="L297" s="291">
        <v>0</v>
      </c>
      <c r="M297" s="292"/>
      <c r="N297" s="293">
        <f>ROUND(L297*K297,2)</f>
        <v>0</v>
      </c>
      <c r="O297" s="273"/>
      <c r="P297" s="273"/>
      <c r="Q297" s="273"/>
      <c r="R297" s="39"/>
      <c r="T297" s="173" t="s">
        <v>22</v>
      </c>
      <c r="U297" s="46" t="s">
        <v>44</v>
      </c>
      <c r="V297" s="38"/>
      <c r="W297" s="174">
        <f>V297*K297</f>
        <v>0</v>
      </c>
      <c r="X297" s="174">
        <v>0.65</v>
      </c>
      <c r="Y297" s="174">
        <f>X297*K297</f>
        <v>0.11765</v>
      </c>
      <c r="Z297" s="174">
        <v>0</v>
      </c>
      <c r="AA297" s="175">
        <f>Z297*K297</f>
        <v>0</v>
      </c>
      <c r="AR297" s="21" t="s">
        <v>181</v>
      </c>
      <c r="AT297" s="21" t="s">
        <v>275</v>
      </c>
      <c r="AU297" s="21" t="s">
        <v>160</v>
      </c>
      <c r="AY297" s="21" t="s">
        <v>148</v>
      </c>
      <c r="BE297" s="112">
        <f>IF(U297="základní",N297,0)</f>
        <v>0</v>
      </c>
      <c r="BF297" s="112">
        <f>IF(U297="snížená",N297,0)</f>
        <v>0</v>
      </c>
      <c r="BG297" s="112">
        <f>IF(U297="zákl. přenesená",N297,0)</f>
        <v>0</v>
      </c>
      <c r="BH297" s="112">
        <f>IF(U297="sníž. přenesená",N297,0)</f>
        <v>0</v>
      </c>
      <c r="BI297" s="112">
        <f>IF(U297="nulová",N297,0)</f>
        <v>0</v>
      </c>
      <c r="BJ297" s="21" t="s">
        <v>87</v>
      </c>
      <c r="BK297" s="112">
        <f>ROUND(L297*K297,2)</f>
        <v>0</v>
      </c>
      <c r="BL297" s="21" t="s">
        <v>164</v>
      </c>
      <c r="BM297" s="21" t="s">
        <v>661</v>
      </c>
    </row>
    <row r="298" spans="2:51" s="10" customFormat="1" ht="16.5" customHeight="1">
      <c r="B298" s="176"/>
      <c r="C298" s="177"/>
      <c r="D298" s="177"/>
      <c r="E298" s="178" t="s">
        <v>22</v>
      </c>
      <c r="F298" s="274" t="s">
        <v>662</v>
      </c>
      <c r="G298" s="275"/>
      <c r="H298" s="275"/>
      <c r="I298" s="275"/>
      <c r="J298" s="177"/>
      <c r="K298" s="179">
        <v>0.181</v>
      </c>
      <c r="L298" s="177"/>
      <c r="M298" s="177"/>
      <c r="N298" s="177"/>
      <c r="O298" s="177"/>
      <c r="P298" s="177"/>
      <c r="Q298" s="177"/>
      <c r="R298" s="180"/>
      <c r="T298" s="181"/>
      <c r="U298" s="177"/>
      <c r="V298" s="177"/>
      <c r="W298" s="177"/>
      <c r="X298" s="177"/>
      <c r="Y298" s="177"/>
      <c r="Z298" s="177"/>
      <c r="AA298" s="182"/>
      <c r="AT298" s="183" t="s">
        <v>156</v>
      </c>
      <c r="AU298" s="183" t="s">
        <v>160</v>
      </c>
      <c r="AV298" s="10" t="s">
        <v>109</v>
      </c>
      <c r="AW298" s="10" t="s">
        <v>36</v>
      </c>
      <c r="AX298" s="10" t="s">
        <v>87</v>
      </c>
      <c r="AY298" s="183" t="s">
        <v>148</v>
      </c>
    </row>
    <row r="299" spans="2:65" s="1" customFormat="1" ht="25.5" customHeight="1">
      <c r="B299" s="37"/>
      <c r="C299" s="169" t="s">
        <v>663</v>
      </c>
      <c r="D299" s="169" t="s">
        <v>149</v>
      </c>
      <c r="E299" s="170" t="s">
        <v>664</v>
      </c>
      <c r="F299" s="270" t="s">
        <v>665</v>
      </c>
      <c r="G299" s="270"/>
      <c r="H299" s="270"/>
      <c r="I299" s="270"/>
      <c r="J299" s="171" t="s">
        <v>152</v>
      </c>
      <c r="K299" s="172">
        <v>1.57</v>
      </c>
      <c r="L299" s="271">
        <v>0</v>
      </c>
      <c r="M299" s="272"/>
      <c r="N299" s="273">
        <f>ROUND(L299*K299,2)</f>
        <v>0</v>
      </c>
      <c r="O299" s="273"/>
      <c r="P299" s="273"/>
      <c r="Q299" s="273"/>
      <c r="R299" s="39"/>
      <c r="T299" s="173" t="s">
        <v>22</v>
      </c>
      <c r="U299" s="46" t="s">
        <v>44</v>
      </c>
      <c r="V299" s="38"/>
      <c r="W299" s="174">
        <f>V299*K299</f>
        <v>0</v>
      </c>
      <c r="X299" s="174">
        <v>0.00069</v>
      </c>
      <c r="Y299" s="174">
        <f>X299*K299</f>
        <v>0.0010833</v>
      </c>
      <c r="Z299" s="174">
        <v>0</v>
      </c>
      <c r="AA299" s="175">
        <f>Z299*K299</f>
        <v>0</v>
      </c>
      <c r="AR299" s="21" t="s">
        <v>164</v>
      </c>
      <c r="AT299" s="21" t="s">
        <v>149</v>
      </c>
      <c r="AU299" s="21" t="s">
        <v>160</v>
      </c>
      <c r="AY299" s="21" t="s">
        <v>148</v>
      </c>
      <c r="BE299" s="112">
        <f>IF(U299="základní",N299,0)</f>
        <v>0</v>
      </c>
      <c r="BF299" s="112">
        <f>IF(U299="snížená",N299,0)</f>
        <v>0</v>
      </c>
      <c r="BG299" s="112">
        <f>IF(U299="zákl. přenesená",N299,0)</f>
        <v>0</v>
      </c>
      <c r="BH299" s="112">
        <f>IF(U299="sníž. přenesená",N299,0)</f>
        <v>0</v>
      </c>
      <c r="BI299" s="112">
        <f>IF(U299="nulová",N299,0)</f>
        <v>0</v>
      </c>
      <c r="BJ299" s="21" t="s">
        <v>87</v>
      </c>
      <c r="BK299" s="112">
        <f>ROUND(L299*K299,2)</f>
        <v>0</v>
      </c>
      <c r="BL299" s="21" t="s">
        <v>164</v>
      </c>
      <c r="BM299" s="21" t="s">
        <v>666</v>
      </c>
    </row>
    <row r="300" spans="2:51" s="10" customFormat="1" ht="16.5" customHeight="1">
      <c r="B300" s="176"/>
      <c r="C300" s="177"/>
      <c r="D300" s="177"/>
      <c r="E300" s="178" t="s">
        <v>22</v>
      </c>
      <c r="F300" s="274" t="s">
        <v>667</v>
      </c>
      <c r="G300" s="275"/>
      <c r="H300" s="275"/>
      <c r="I300" s="275"/>
      <c r="J300" s="177"/>
      <c r="K300" s="179">
        <v>1.57</v>
      </c>
      <c r="L300" s="177"/>
      <c r="M300" s="177"/>
      <c r="N300" s="177"/>
      <c r="O300" s="177"/>
      <c r="P300" s="177"/>
      <c r="Q300" s="177"/>
      <c r="R300" s="180"/>
      <c r="T300" s="181"/>
      <c r="U300" s="177"/>
      <c r="V300" s="177"/>
      <c r="W300" s="177"/>
      <c r="X300" s="177"/>
      <c r="Y300" s="177"/>
      <c r="Z300" s="177"/>
      <c r="AA300" s="182"/>
      <c r="AT300" s="183" t="s">
        <v>156</v>
      </c>
      <c r="AU300" s="183" t="s">
        <v>160</v>
      </c>
      <c r="AV300" s="10" t="s">
        <v>109</v>
      </c>
      <c r="AW300" s="10" t="s">
        <v>36</v>
      </c>
      <c r="AX300" s="10" t="s">
        <v>87</v>
      </c>
      <c r="AY300" s="183" t="s">
        <v>148</v>
      </c>
    </row>
    <row r="301" spans="2:65" s="1" customFormat="1" ht="25.5" customHeight="1">
      <c r="B301" s="37"/>
      <c r="C301" s="169" t="s">
        <v>668</v>
      </c>
      <c r="D301" s="169" t="s">
        <v>149</v>
      </c>
      <c r="E301" s="170" t="s">
        <v>669</v>
      </c>
      <c r="F301" s="270" t="s">
        <v>670</v>
      </c>
      <c r="G301" s="270"/>
      <c r="H301" s="270"/>
      <c r="I301" s="270"/>
      <c r="J301" s="171" t="s">
        <v>152</v>
      </c>
      <c r="K301" s="172">
        <v>28.925</v>
      </c>
      <c r="L301" s="271">
        <v>0</v>
      </c>
      <c r="M301" s="272"/>
      <c r="N301" s="273">
        <f>ROUND(L301*K301,2)</f>
        <v>0</v>
      </c>
      <c r="O301" s="273"/>
      <c r="P301" s="273"/>
      <c r="Q301" s="273"/>
      <c r="R301" s="39"/>
      <c r="T301" s="173" t="s">
        <v>22</v>
      </c>
      <c r="U301" s="46" t="s">
        <v>44</v>
      </c>
      <c r="V301" s="38"/>
      <c r="W301" s="174">
        <f>V301*K301</f>
        <v>0</v>
      </c>
      <c r="X301" s="174">
        <v>0</v>
      </c>
      <c r="Y301" s="174">
        <f>X301*K301</f>
        <v>0</v>
      </c>
      <c r="Z301" s="174">
        <v>0</v>
      </c>
      <c r="AA301" s="175">
        <f>Z301*K301</f>
        <v>0</v>
      </c>
      <c r="AR301" s="21" t="s">
        <v>164</v>
      </c>
      <c r="AT301" s="21" t="s">
        <v>149</v>
      </c>
      <c r="AU301" s="21" t="s">
        <v>160</v>
      </c>
      <c r="AY301" s="21" t="s">
        <v>148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1" t="s">
        <v>87</v>
      </c>
      <c r="BK301" s="112">
        <f>ROUND(L301*K301,2)</f>
        <v>0</v>
      </c>
      <c r="BL301" s="21" t="s">
        <v>164</v>
      </c>
      <c r="BM301" s="21" t="s">
        <v>671</v>
      </c>
    </row>
    <row r="302" spans="2:51" s="10" customFormat="1" ht="16.5" customHeight="1">
      <c r="B302" s="176"/>
      <c r="C302" s="177"/>
      <c r="D302" s="177"/>
      <c r="E302" s="178" t="s">
        <v>22</v>
      </c>
      <c r="F302" s="274" t="s">
        <v>672</v>
      </c>
      <c r="G302" s="275"/>
      <c r="H302" s="275"/>
      <c r="I302" s="275"/>
      <c r="J302" s="177"/>
      <c r="K302" s="179">
        <v>28.925</v>
      </c>
      <c r="L302" s="177"/>
      <c r="M302" s="177"/>
      <c r="N302" s="177"/>
      <c r="O302" s="177"/>
      <c r="P302" s="177"/>
      <c r="Q302" s="177"/>
      <c r="R302" s="180"/>
      <c r="T302" s="181"/>
      <c r="U302" s="177"/>
      <c r="V302" s="177"/>
      <c r="W302" s="177"/>
      <c r="X302" s="177"/>
      <c r="Y302" s="177"/>
      <c r="Z302" s="177"/>
      <c r="AA302" s="182"/>
      <c r="AT302" s="183" t="s">
        <v>156</v>
      </c>
      <c r="AU302" s="183" t="s">
        <v>160</v>
      </c>
      <c r="AV302" s="10" t="s">
        <v>109</v>
      </c>
      <c r="AW302" s="10" t="s">
        <v>36</v>
      </c>
      <c r="AX302" s="10" t="s">
        <v>87</v>
      </c>
      <c r="AY302" s="183" t="s">
        <v>148</v>
      </c>
    </row>
    <row r="303" spans="2:65" s="1" customFormat="1" ht="16.5" customHeight="1">
      <c r="B303" s="37"/>
      <c r="C303" s="199" t="s">
        <v>673</v>
      </c>
      <c r="D303" s="199" t="s">
        <v>275</v>
      </c>
      <c r="E303" s="200" t="s">
        <v>674</v>
      </c>
      <c r="F303" s="290" t="s">
        <v>675</v>
      </c>
      <c r="G303" s="290"/>
      <c r="H303" s="290"/>
      <c r="I303" s="290"/>
      <c r="J303" s="201" t="s">
        <v>199</v>
      </c>
      <c r="K303" s="202">
        <v>3.471</v>
      </c>
      <c r="L303" s="291">
        <v>0</v>
      </c>
      <c r="M303" s="292"/>
      <c r="N303" s="293">
        <f>ROUND(L303*K303,2)</f>
        <v>0</v>
      </c>
      <c r="O303" s="273"/>
      <c r="P303" s="273"/>
      <c r="Q303" s="273"/>
      <c r="R303" s="39"/>
      <c r="T303" s="173" t="s">
        <v>22</v>
      </c>
      <c r="U303" s="46" t="s">
        <v>44</v>
      </c>
      <c r="V303" s="38"/>
      <c r="W303" s="174">
        <f>V303*K303</f>
        <v>0</v>
      </c>
      <c r="X303" s="174">
        <v>0.2</v>
      </c>
      <c r="Y303" s="174">
        <f>X303*K303</f>
        <v>0.6942</v>
      </c>
      <c r="Z303" s="174">
        <v>0</v>
      </c>
      <c r="AA303" s="175">
        <f>Z303*K303</f>
        <v>0</v>
      </c>
      <c r="AR303" s="21" t="s">
        <v>181</v>
      </c>
      <c r="AT303" s="21" t="s">
        <v>275</v>
      </c>
      <c r="AU303" s="21" t="s">
        <v>160</v>
      </c>
      <c r="AY303" s="21" t="s">
        <v>148</v>
      </c>
      <c r="BE303" s="112">
        <f>IF(U303="základní",N303,0)</f>
        <v>0</v>
      </c>
      <c r="BF303" s="112">
        <f>IF(U303="snížená",N303,0)</f>
        <v>0</v>
      </c>
      <c r="BG303" s="112">
        <f>IF(U303="zákl. přenesená",N303,0)</f>
        <v>0</v>
      </c>
      <c r="BH303" s="112">
        <f>IF(U303="sníž. přenesená",N303,0)</f>
        <v>0</v>
      </c>
      <c r="BI303" s="112">
        <f>IF(U303="nulová",N303,0)</f>
        <v>0</v>
      </c>
      <c r="BJ303" s="21" t="s">
        <v>87</v>
      </c>
      <c r="BK303" s="112">
        <f>ROUND(L303*K303,2)</f>
        <v>0</v>
      </c>
      <c r="BL303" s="21" t="s">
        <v>164</v>
      </c>
      <c r="BM303" s="21" t="s">
        <v>676</v>
      </c>
    </row>
    <row r="304" spans="2:51" s="10" customFormat="1" ht="16.5" customHeight="1">
      <c r="B304" s="176"/>
      <c r="C304" s="177"/>
      <c r="D304" s="177"/>
      <c r="E304" s="178" t="s">
        <v>22</v>
      </c>
      <c r="F304" s="274" t="s">
        <v>677</v>
      </c>
      <c r="G304" s="275"/>
      <c r="H304" s="275"/>
      <c r="I304" s="275"/>
      <c r="J304" s="177"/>
      <c r="K304" s="179">
        <v>3.471</v>
      </c>
      <c r="L304" s="177"/>
      <c r="M304" s="177"/>
      <c r="N304" s="177"/>
      <c r="O304" s="177"/>
      <c r="P304" s="177"/>
      <c r="Q304" s="177"/>
      <c r="R304" s="180"/>
      <c r="T304" s="181"/>
      <c r="U304" s="177"/>
      <c r="V304" s="177"/>
      <c r="W304" s="177"/>
      <c r="X304" s="177"/>
      <c r="Y304" s="177"/>
      <c r="Z304" s="177"/>
      <c r="AA304" s="182"/>
      <c r="AT304" s="183" t="s">
        <v>156</v>
      </c>
      <c r="AU304" s="183" t="s">
        <v>160</v>
      </c>
      <c r="AV304" s="10" t="s">
        <v>109</v>
      </c>
      <c r="AW304" s="10" t="s">
        <v>36</v>
      </c>
      <c r="AX304" s="10" t="s">
        <v>87</v>
      </c>
      <c r="AY304" s="183" t="s">
        <v>148</v>
      </c>
    </row>
    <row r="305" spans="2:63" s="9" customFormat="1" ht="29.85" customHeight="1">
      <c r="B305" s="158"/>
      <c r="C305" s="159"/>
      <c r="D305" s="168" t="s">
        <v>192</v>
      </c>
      <c r="E305" s="168"/>
      <c r="F305" s="168"/>
      <c r="G305" s="168"/>
      <c r="H305" s="168"/>
      <c r="I305" s="168"/>
      <c r="J305" s="168"/>
      <c r="K305" s="168"/>
      <c r="L305" s="168"/>
      <c r="M305" s="168"/>
      <c r="N305" s="283">
        <f>BK305</f>
        <v>0</v>
      </c>
      <c r="O305" s="284"/>
      <c r="P305" s="284"/>
      <c r="Q305" s="284"/>
      <c r="R305" s="161"/>
      <c r="T305" s="162"/>
      <c r="U305" s="159"/>
      <c r="V305" s="159"/>
      <c r="W305" s="163">
        <f>SUM(W306:W315)</f>
        <v>0</v>
      </c>
      <c r="X305" s="159"/>
      <c r="Y305" s="163">
        <f>SUM(Y306:Y315)</f>
        <v>10.875275949999999</v>
      </c>
      <c r="Z305" s="159"/>
      <c r="AA305" s="164">
        <f>SUM(AA306:AA315)</f>
        <v>0</v>
      </c>
      <c r="AR305" s="165" t="s">
        <v>87</v>
      </c>
      <c r="AT305" s="166" t="s">
        <v>78</v>
      </c>
      <c r="AU305" s="166" t="s">
        <v>87</v>
      </c>
      <c r="AY305" s="165" t="s">
        <v>148</v>
      </c>
      <c r="BK305" s="167">
        <f>SUM(BK306:BK315)</f>
        <v>0</v>
      </c>
    </row>
    <row r="306" spans="2:65" s="1" customFormat="1" ht="25.5" customHeight="1">
      <c r="B306" s="37"/>
      <c r="C306" s="169" t="s">
        <v>678</v>
      </c>
      <c r="D306" s="169" t="s">
        <v>149</v>
      </c>
      <c r="E306" s="170" t="s">
        <v>271</v>
      </c>
      <c r="F306" s="270" t="s">
        <v>272</v>
      </c>
      <c r="G306" s="270"/>
      <c r="H306" s="270"/>
      <c r="I306" s="270"/>
      <c r="J306" s="171" t="s">
        <v>152</v>
      </c>
      <c r="K306" s="172">
        <v>196.75</v>
      </c>
      <c r="L306" s="271">
        <v>0</v>
      </c>
      <c r="M306" s="272"/>
      <c r="N306" s="273">
        <f>ROUND(L306*K306,2)</f>
        <v>0</v>
      </c>
      <c r="O306" s="273"/>
      <c r="P306" s="273"/>
      <c r="Q306" s="273"/>
      <c r="R306" s="39"/>
      <c r="T306" s="173" t="s">
        <v>22</v>
      </c>
      <c r="U306" s="46" t="s">
        <v>44</v>
      </c>
      <c r="V306" s="38"/>
      <c r="W306" s="174">
        <f>V306*K306</f>
        <v>0</v>
      </c>
      <c r="X306" s="174">
        <v>0.00014</v>
      </c>
      <c r="Y306" s="174">
        <f>X306*K306</f>
        <v>0.027544999999999997</v>
      </c>
      <c r="Z306" s="174">
        <v>0</v>
      </c>
      <c r="AA306" s="175">
        <f>Z306*K306</f>
        <v>0</v>
      </c>
      <c r="AR306" s="21" t="s">
        <v>164</v>
      </c>
      <c r="AT306" s="21" t="s">
        <v>149</v>
      </c>
      <c r="AU306" s="21" t="s">
        <v>109</v>
      </c>
      <c r="AY306" s="21" t="s">
        <v>148</v>
      </c>
      <c r="BE306" s="112">
        <f>IF(U306="základní",N306,0)</f>
        <v>0</v>
      </c>
      <c r="BF306" s="112">
        <f>IF(U306="snížená",N306,0)</f>
        <v>0</v>
      </c>
      <c r="BG306" s="112">
        <f>IF(U306="zákl. přenesená",N306,0)</f>
        <v>0</v>
      </c>
      <c r="BH306" s="112">
        <f>IF(U306="sníž. přenesená",N306,0)</f>
        <v>0</v>
      </c>
      <c r="BI306" s="112">
        <f>IF(U306="nulová",N306,0)</f>
        <v>0</v>
      </c>
      <c r="BJ306" s="21" t="s">
        <v>87</v>
      </c>
      <c r="BK306" s="112">
        <f>ROUND(L306*K306,2)</f>
        <v>0</v>
      </c>
      <c r="BL306" s="21" t="s">
        <v>164</v>
      </c>
      <c r="BM306" s="21" t="s">
        <v>679</v>
      </c>
    </row>
    <row r="307" spans="2:51" s="10" customFormat="1" ht="16.5" customHeight="1">
      <c r="B307" s="176"/>
      <c r="C307" s="177"/>
      <c r="D307" s="177"/>
      <c r="E307" s="178" t="s">
        <v>22</v>
      </c>
      <c r="F307" s="274" t="s">
        <v>445</v>
      </c>
      <c r="G307" s="275"/>
      <c r="H307" s="275"/>
      <c r="I307" s="275"/>
      <c r="J307" s="177"/>
      <c r="K307" s="179">
        <v>196.75</v>
      </c>
      <c r="L307" s="177"/>
      <c r="M307" s="177"/>
      <c r="N307" s="177"/>
      <c r="O307" s="177"/>
      <c r="P307" s="177"/>
      <c r="Q307" s="177"/>
      <c r="R307" s="180"/>
      <c r="T307" s="181"/>
      <c r="U307" s="177"/>
      <c r="V307" s="177"/>
      <c r="W307" s="177"/>
      <c r="X307" s="177"/>
      <c r="Y307" s="177"/>
      <c r="Z307" s="177"/>
      <c r="AA307" s="182"/>
      <c r="AT307" s="183" t="s">
        <v>156</v>
      </c>
      <c r="AU307" s="183" t="s">
        <v>109</v>
      </c>
      <c r="AV307" s="10" t="s">
        <v>109</v>
      </c>
      <c r="AW307" s="10" t="s">
        <v>36</v>
      </c>
      <c r="AX307" s="10" t="s">
        <v>87</v>
      </c>
      <c r="AY307" s="183" t="s">
        <v>148</v>
      </c>
    </row>
    <row r="308" spans="2:65" s="1" customFormat="1" ht="16.5" customHeight="1">
      <c r="B308" s="37"/>
      <c r="C308" s="199" t="s">
        <v>680</v>
      </c>
      <c r="D308" s="199" t="s">
        <v>275</v>
      </c>
      <c r="E308" s="200" t="s">
        <v>276</v>
      </c>
      <c r="F308" s="290" t="s">
        <v>277</v>
      </c>
      <c r="G308" s="290"/>
      <c r="H308" s="290"/>
      <c r="I308" s="290"/>
      <c r="J308" s="201" t="s">
        <v>152</v>
      </c>
      <c r="K308" s="202">
        <v>206.588</v>
      </c>
      <c r="L308" s="291">
        <v>0</v>
      </c>
      <c r="M308" s="292"/>
      <c r="N308" s="293">
        <f>ROUND(L308*K308,2)</f>
        <v>0</v>
      </c>
      <c r="O308" s="273"/>
      <c r="P308" s="273"/>
      <c r="Q308" s="273"/>
      <c r="R308" s="39"/>
      <c r="T308" s="173" t="s">
        <v>22</v>
      </c>
      <c r="U308" s="46" t="s">
        <v>44</v>
      </c>
      <c r="V308" s="38"/>
      <c r="W308" s="174">
        <f>V308*K308</f>
        <v>0</v>
      </c>
      <c r="X308" s="174">
        <v>0.0004</v>
      </c>
      <c r="Y308" s="174">
        <f>X308*K308</f>
        <v>0.0826352</v>
      </c>
      <c r="Z308" s="174">
        <v>0</v>
      </c>
      <c r="AA308" s="175">
        <f>Z308*K308</f>
        <v>0</v>
      </c>
      <c r="AR308" s="21" t="s">
        <v>181</v>
      </c>
      <c r="AT308" s="21" t="s">
        <v>275</v>
      </c>
      <c r="AU308" s="21" t="s">
        <v>109</v>
      </c>
      <c r="AY308" s="21" t="s">
        <v>148</v>
      </c>
      <c r="BE308" s="112">
        <f>IF(U308="základní",N308,0)</f>
        <v>0</v>
      </c>
      <c r="BF308" s="112">
        <f>IF(U308="snížená",N308,0)</f>
        <v>0</v>
      </c>
      <c r="BG308" s="112">
        <f>IF(U308="zákl. přenesená",N308,0)</f>
        <v>0</v>
      </c>
      <c r="BH308" s="112">
        <f>IF(U308="sníž. přenesená",N308,0)</f>
        <v>0</v>
      </c>
      <c r="BI308" s="112">
        <f>IF(U308="nulová",N308,0)</f>
        <v>0</v>
      </c>
      <c r="BJ308" s="21" t="s">
        <v>87</v>
      </c>
      <c r="BK308" s="112">
        <f>ROUND(L308*K308,2)</f>
        <v>0</v>
      </c>
      <c r="BL308" s="21" t="s">
        <v>164</v>
      </c>
      <c r="BM308" s="21" t="s">
        <v>681</v>
      </c>
    </row>
    <row r="309" spans="2:51" s="10" customFormat="1" ht="16.5" customHeight="1">
      <c r="B309" s="176"/>
      <c r="C309" s="177"/>
      <c r="D309" s="177"/>
      <c r="E309" s="178" t="s">
        <v>22</v>
      </c>
      <c r="F309" s="274" t="s">
        <v>682</v>
      </c>
      <c r="G309" s="275"/>
      <c r="H309" s="275"/>
      <c r="I309" s="275"/>
      <c r="J309" s="177"/>
      <c r="K309" s="179">
        <v>206.588</v>
      </c>
      <c r="L309" s="177"/>
      <c r="M309" s="177"/>
      <c r="N309" s="177"/>
      <c r="O309" s="177"/>
      <c r="P309" s="177"/>
      <c r="Q309" s="177"/>
      <c r="R309" s="180"/>
      <c r="T309" s="181"/>
      <c r="U309" s="177"/>
      <c r="V309" s="177"/>
      <c r="W309" s="177"/>
      <c r="X309" s="177"/>
      <c r="Y309" s="177"/>
      <c r="Z309" s="177"/>
      <c r="AA309" s="182"/>
      <c r="AT309" s="183" t="s">
        <v>156</v>
      </c>
      <c r="AU309" s="183" t="s">
        <v>109</v>
      </c>
      <c r="AV309" s="10" t="s">
        <v>109</v>
      </c>
      <c r="AW309" s="10" t="s">
        <v>36</v>
      </c>
      <c r="AX309" s="10" t="s">
        <v>87</v>
      </c>
      <c r="AY309" s="183" t="s">
        <v>148</v>
      </c>
    </row>
    <row r="310" spans="2:65" s="1" customFormat="1" ht="16.5" customHeight="1">
      <c r="B310" s="37"/>
      <c r="C310" s="169" t="s">
        <v>683</v>
      </c>
      <c r="D310" s="169" t="s">
        <v>149</v>
      </c>
      <c r="E310" s="170" t="s">
        <v>684</v>
      </c>
      <c r="F310" s="270" t="s">
        <v>685</v>
      </c>
      <c r="G310" s="270"/>
      <c r="H310" s="270"/>
      <c r="I310" s="270"/>
      <c r="J310" s="171" t="s">
        <v>199</v>
      </c>
      <c r="K310" s="172">
        <v>4.425</v>
      </c>
      <c r="L310" s="271">
        <v>0</v>
      </c>
      <c r="M310" s="272"/>
      <c r="N310" s="273">
        <f>ROUND(L310*K310,2)</f>
        <v>0</v>
      </c>
      <c r="O310" s="273"/>
      <c r="P310" s="273"/>
      <c r="Q310" s="273"/>
      <c r="R310" s="39"/>
      <c r="T310" s="173" t="s">
        <v>22</v>
      </c>
      <c r="U310" s="46" t="s">
        <v>44</v>
      </c>
      <c r="V310" s="38"/>
      <c r="W310" s="174">
        <f>V310*K310</f>
        <v>0</v>
      </c>
      <c r="X310" s="174">
        <v>2.43279</v>
      </c>
      <c r="Y310" s="174">
        <f>X310*K310</f>
        <v>10.765095749999999</v>
      </c>
      <c r="Z310" s="174">
        <v>0</v>
      </c>
      <c r="AA310" s="175">
        <f>Z310*K310</f>
        <v>0</v>
      </c>
      <c r="AR310" s="21" t="s">
        <v>164</v>
      </c>
      <c r="AT310" s="21" t="s">
        <v>149</v>
      </c>
      <c r="AU310" s="21" t="s">
        <v>109</v>
      </c>
      <c r="AY310" s="21" t="s">
        <v>148</v>
      </c>
      <c r="BE310" s="112">
        <f>IF(U310="základní",N310,0)</f>
        <v>0</v>
      </c>
      <c r="BF310" s="112">
        <f>IF(U310="snížená",N310,0)</f>
        <v>0</v>
      </c>
      <c r="BG310" s="112">
        <f>IF(U310="zákl. přenesená",N310,0)</f>
        <v>0</v>
      </c>
      <c r="BH310" s="112">
        <f>IF(U310="sníž. přenesená",N310,0)</f>
        <v>0</v>
      </c>
      <c r="BI310" s="112">
        <f>IF(U310="nulová",N310,0)</f>
        <v>0</v>
      </c>
      <c r="BJ310" s="21" t="s">
        <v>87</v>
      </c>
      <c r="BK310" s="112">
        <f>ROUND(L310*K310,2)</f>
        <v>0</v>
      </c>
      <c r="BL310" s="21" t="s">
        <v>164</v>
      </c>
      <c r="BM310" s="21" t="s">
        <v>686</v>
      </c>
    </row>
    <row r="311" spans="2:51" s="11" customFormat="1" ht="16.5" customHeight="1">
      <c r="B311" s="184"/>
      <c r="C311" s="185"/>
      <c r="D311" s="185"/>
      <c r="E311" s="186" t="s">
        <v>22</v>
      </c>
      <c r="F311" s="276" t="s">
        <v>687</v>
      </c>
      <c r="G311" s="277"/>
      <c r="H311" s="277"/>
      <c r="I311" s="277"/>
      <c r="J311" s="185"/>
      <c r="K311" s="186" t="s">
        <v>22</v>
      </c>
      <c r="L311" s="185"/>
      <c r="M311" s="185"/>
      <c r="N311" s="185"/>
      <c r="O311" s="185"/>
      <c r="P311" s="185"/>
      <c r="Q311" s="185"/>
      <c r="R311" s="187"/>
      <c r="T311" s="188"/>
      <c r="U311" s="185"/>
      <c r="V311" s="185"/>
      <c r="W311" s="185"/>
      <c r="X311" s="185"/>
      <c r="Y311" s="185"/>
      <c r="Z311" s="185"/>
      <c r="AA311" s="189"/>
      <c r="AT311" s="190" t="s">
        <v>156</v>
      </c>
      <c r="AU311" s="190" t="s">
        <v>109</v>
      </c>
      <c r="AV311" s="11" t="s">
        <v>87</v>
      </c>
      <c r="AW311" s="11" t="s">
        <v>36</v>
      </c>
      <c r="AX311" s="11" t="s">
        <v>79</v>
      </c>
      <c r="AY311" s="190" t="s">
        <v>148</v>
      </c>
    </row>
    <row r="312" spans="2:51" s="10" customFormat="1" ht="16.5" customHeight="1">
      <c r="B312" s="176"/>
      <c r="C312" s="177"/>
      <c r="D312" s="177"/>
      <c r="E312" s="178" t="s">
        <v>22</v>
      </c>
      <c r="F312" s="278" t="s">
        <v>688</v>
      </c>
      <c r="G312" s="279"/>
      <c r="H312" s="279"/>
      <c r="I312" s="279"/>
      <c r="J312" s="177"/>
      <c r="K312" s="179">
        <v>0.125</v>
      </c>
      <c r="L312" s="177"/>
      <c r="M312" s="177"/>
      <c r="N312" s="177"/>
      <c r="O312" s="177"/>
      <c r="P312" s="177"/>
      <c r="Q312" s="177"/>
      <c r="R312" s="180"/>
      <c r="T312" s="181"/>
      <c r="U312" s="177"/>
      <c r="V312" s="177"/>
      <c r="W312" s="177"/>
      <c r="X312" s="177"/>
      <c r="Y312" s="177"/>
      <c r="Z312" s="177"/>
      <c r="AA312" s="182"/>
      <c r="AT312" s="183" t="s">
        <v>156</v>
      </c>
      <c r="AU312" s="183" t="s">
        <v>109</v>
      </c>
      <c r="AV312" s="10" t="s">
        <v>109</v>
      </c>
      <c r="AW312" s="10" t="s">
        <v>36</v>
      </c>
      <c r="AX312" s="10" t="s">
        <v>79</v>
      </c>
      <c r="AY312" s="183" t="s">
        <v>148</v>
      </c>
    </row>
    <row r="313" spans="2:51" s="11" customFormat="1" ht="16.5" customHeight="1">
      <c r="B313" s="184"/>
      <c r="C313" s="185"/>
      <c r="D313" s="185"/>
      <c r="E313" s="186" t="s">
        <v>22</v>
      </c>
      <c r="F313" s="286" t="s">
        <v>689</v>
      </c>
      <c r="G313" s="287"/>
      <c r="H313" s="287"/>
      <c r="I313" s="287"/>
      <c r="J313" s="185"/>
      <c r="K313" s="186" t="s">
        <v>22</v>
      </c>
      <c r="L313" s="185"/>
      <c r="M313" s="185"/>
      <c r="N313" s="185"/>
      <c r="O313" s="185"/>
      <c r="P313" s="185"/>
      <c r="Q313" s="185"/>
      <c r="R313" s="187"/>
      <c r="T313" s="188"/>
      <c r="U313" s="185"/>
      <c r="V313" s="185"/>
      <c r="W313" s="185"/>
      <c r="X313" s="185"/>
      <c r="Y313" s="185"/>
      <c r="Z313" s="185"/>
      <c r="AA313" s="189"/>
      <c r="AT313" s="190" t="s">
        <v>156</v>
      </c>
      <c r="AU313" s="190" t="s">
        <v>109</v>
      </c>
      <c r="AV313" s="11" t="s">
        <v>87</v>
      </c>
      <c r="AW313" s="11" t="s">
        <v>36</v>
      </c>
      <c r="AX313" s="11" t="s">
        <v>79</v>
      </c>
      <c r="AY313" s="190" t="s">
        <v>148</v>
      </c>
    </row>
    <row r="314" spans="2:51" s="10" customFormat="1" ht="16.5" customHeight="1">
      <c r="B314" s="176"/>
      <c r="C314" s="177"/>
      <c r="D314" s="177"/>
      <c r="E314" s="178" t="s">
        <v>22</v>
      </c>
      <c r="F314" s="278" t="s">
        <v>690</v>
      </c>
      <c r="G314" s="279"/>
      <c r="H314" s="279"/>
      <c r="I314" s="279"/>
      <c r="J314" s="177"/>
      <c r="K314" s="179">
        <v>4.3</v>
      </c>
      <c r="L314" s="177"/>
      <c r="M314" s="177"/>
      <c r="N314" s="177"/>
      <c r="O314" s="177"/>
      <c r="P314" s="177"/>
      <c r="Q314" s="177"/>
      <c r="R314" s="180"/>
      <c r="T314" s="181"/>
      <c r="U314" s="177"/>
      <c r="V314" s="177"/>
      <c r="W314" s="177"/>
      <c r="X314" s="177"/>
      <c r="Y314" s="177"/>
      <c r="Z314" s="177"/>
      <c r="AA314" s="182"/>
      <c r="AT314" s="183" t="s">
        <v>156</v>
      </c>
      <c r="AU314" s="183" t="s">
        <v>109</v>
      </c>
      <c r="AV314" s="10" t="s">
        <v>109</v>
      </c>
      <c r="AW314" s="10" t="s">
        <v>36</v>
      </c>
      <c r="AX314" s="10" t="s">
        <v>79</v>
      </c>
      <c r="AY314" s="183" t="s">
        <v>148</v>
      </c>
    </row>
    <row r="315" spans="2:51" s="12" customFormat="1" ht="16.5" customHeight="1">
      <c r="B315" s="191"/>
      <c r="C315" s="192"/>
      <c r="D315" s="192"/>
      <c r="E315" s="193" t="s">
        <v>22</v>
      </c>
      <c r="F315" s="288" t="s">
        <v>206</v>
      </c>
      <c r="G315" s="289"/>
      <c r="H315" s="289"/>
      <c r="I315" s="289"/>
      <c r="J315" s="192"/>
      <c r="K315" s="194">
        <v>4.425</v>
      </c>
      <c r="L315" s="192"/>
      <c r="M315" s="192"/>
      <c r="N315" s="192"/>
      <c r="O315" s="192"/>
      <c r="P315" s="192"/>
      <c r="Q315" s="192"/>
      <c r="R315" s="195"/>
      <c r="T315" s="196"/>
      <c r="U315" s="192"/>
      <c r="V315" s="192"/>
      <c r="W315" s="192"/>
      <c r="X315" s="192"/>
      <c r="Y315" s="192"/>
      <c r="Z315" s="192"/>
      <c r="AA315" s="197"/>
      <c r="AT315" s="198" t="s">
        <v>156</v>
      </c>
      <c r="AU315" s="198" t="s">
        <v>109</v>
      </c>
      <c r="AV315" s="12" t="s">
        <v>164</v>
      </c>
      <c r="AW315" s="12" t="s">
        <v>36</v>
      </c>
      <c r="AX315" s="12" t="s">
        <v>87</v>
      </c>
      <c r="AY315" s="198" t="s">
        <v>148</v>
      </c>
    </row>
    <row r="316" spans="2:63" s="9" customFormat="1" ht="29.85" customHeight="1">
      <c r="B316" s="158"/>
      <c r="C316" s="159"/>
      <c r="D316" s="168" t="s">
        <v>194</v>
      </c>
      <c r="E316" s="168"/>
      <c r="F316" s="168"/>
      <c r="G316" s="168"/>
      <c r="H316" s="168"/>
      <c r="I316" s="168"/>
      <c r="J316" s="168"/>
      <c r="K316" s="168"/>
      <c r="L316" s="168"/>
      <c r="M316" s="168"/>
      <c r="N316" s="283">
        <f>BK316</f>
        <v>0</v>
      </c>
      <c r="O316" s="284"/>
      <c r="P316" s="284"/>
      <c r="Q316" s="284"/>
      <c r="R316" s="161"/>
      <c r="T316" s="162"/>
      <c r="U316" s="159"/>
      <c r="V316" s="159"/>
      <c r="W316" s="163">
        <f>SUM(W317:W343)</f>
        <v>0</v>
      </c>
      <c r="X316" s="159"/>
      <c r="Y316" s="163">
        <f>SUM(Y317:Y343)</f>
        <v>18.64756</v>
      </c>
      <c r="Z316" s="159"/>
      <c r="AA316" s="164">
        <f>SUM(AA317:AA343)</f>
        <v>2.436</v>
      </c>
      <c r="AR316" s="165" t="s">
        <v>87</v>
      </c>
      <c r="AT316" s="166" t="s">
        <v>78</v>
      </c>
      <c r="AU316" s="166" t="s">
        <v>87</v>
      </c>
      <c r="AY316" s="165" t="s">
        <v>148</v>
      </c>
      <c r="BK316" s="167">
        <f>SUM(BK317:BK343)</f>
        <v>0</v>
      </c>
    </row>
    <row r="317" spans="2:65" s="1" customFormat="1" ht="16.5" customHeight="1">
      <c r="B317" s="37"/>
      <c r="C317" s="169" t="s">
        <v>691</v>
      </c>
      <c r="D317" s="169" t="s">
        <v>149</v>
      </c>
      <c r="E317" s="170" t="s">
        <v>692</v>
      </c>
      <c r="F317" s="270" t="s">
        <v>693</v>
      </c>
      <c r="G317" s="270"/>
      <c r="H317" s="270"/>
      <c r="I317" s="270"/>
      <c r="J317" s="171" t="s">
        <v>152</v>
      </c>
      <c r="K317" s="172">
        <v>174</v>
      </c>
      <c r="L317" s="271">
        <v>0</v>
      </c>
      <c r="M317" s="272"/>
      <c r="N317" s="273">
        <f>ROUND(L317*K317,2)</f>
        <v>0</v>
      </c>
      <c r="O317" s="273"/>
      <c r="P317" s="273"/>
      <c r="Q317" s="273"/>
      <c r="R317" s="39"/>
      <c r="T317" s="173" t="s">
        <v>22</v>
      </c>
      <c r="U317" s="46" t="s">
        <v>44</v>
      </c>
      <c r="V317" s="38"/>
      <c r="W317" s="174">
        <f>V317*K317</f>
        <v>0</v>
      </c>
      <c r="X317" s="174">
        <v>0</v>
      </c>
      <c r="Y317" s="174">
        <f>X317*K317</f>
        <v>0</v>
      </c>
      <c r="Z317" s="174">
        <v>0</v>
      </c>
      <c r="AA317" s="175">
        <f>Z317*K317</f>
        <v>0</v>
      </c>
      <c r="AR317" s="21" t="s">
        <v>164</v>
      </c>
      <c r="AT317" s="21" t="s">
        <v>149</v>
      </c>
      <c r="AU317" s="21" t="s">
        <v>109</v>
      </c>
      <c r="AY317" s="21" t="s">
        <v>148</v>
      </c>
      <c r="BE317" s="112">
        <f>IF(U317="základní",N317,0)</f>
        <v>0</v>
      </c>
      <c r="BF317" s="112">
        <f>IF(U317="snížená",N317,0)</f>
        <v>0</v>
      </c>
      <c r="BG317" s="112">
        <f>IF(U317="zákl. přenesená",N317,0)</f>
        <v>0</v>
      </c>
      <c r="BH317" s="112">
        <f>IF(U317="sníž. přenesená",N317,0)</f>
        <v>0</v>
      </c>
      <c r="BI317" s="112">
        <f>IF(U317="nulová",N317,0)</f>
        <v>0</v>
      </c>
      <c r="BJ317" s="21" t="s">
        <v>87</v>
      </c>
      <c r="BK317" s="112">
        <f>ROUND(L317*K317,2)</f>
        <v>0</v>
      </c>
      <c r="BL317" s="21" t="s">
        <v>164</v>
      </c>
      <c r="BM317" s="21" t="s">
        <v>694</v>
      </c>
    </row>
    <row r="318" spans="2:51" s="11" customFormat="1" ht="25.5" customHeight="1">
      <c r="B318" s="184"/>
      <c r="C318" s="185"/>
      <c r="D318" s="185"/>
      <c r="E318" s="186" t="s">
        <v>22</v>
      </c>
      <c r="F318" s="276" t="s">
        <v>695</v>
      </c>
      <c r="G318" s="277"/>
      <c r="H318" s="277"/>
      <c r="I318" s="277"/>
      <c r="J318" s="185"/>
      <c r="K318" s="186" t="s">
        <v>22</v>
      </c>
      <c r="L318" s="185"/>
      <c r="M318" s="185"/>
      <c r="N318" s="185"/>
      <c r="O318" s="185"/>
      <c r="P318" s="185"/>
      <c r="Q318" s="185"/>
      <c r="R318" s="187"/>
      <c r="T318" s="188"/>
      <c r="U318" s="185"/>
      <c r="V318" s="185"/>
      <c r="W318" s="185"/>
      <c r="X318" s="185"/>
      <c r="Y318" s="185"/>
      <c r="Z318" s="185"/>
      <c r="AA318" s="189"/>
      <c r="AT318" s="190" t="s">
        <v>156</v>
      </c>
      <c r="AU318" s="190" t="s">
        <v>109</v>
      </c>
      <c r="AV318" s="11" t="s">
        <v>87</v>
      </c>
      <c r="AW318" s="11" t="s">
        <v>36</v>
      </c>
      <c r="AX318" s="11" t="s">
        <v>79</v>
      </c>
      <c r="AY318" s="190" t="s">
        <v>148</v>
      </c>
    </row>
    <row r="319" spans="2:51" s="10" customFormat="1" ht="16.5" customHeight="1">
      <c r="B319" s="176"/>
      <c r="C319" s="177"/>
      <c r="D319" s="177"/>
      <c r="E319" s="178" t="s">
        <v>22</v>
      </c>
      <c r="F319" s="278" t="s">
        <v>696</v>
      </c>
      <c r="G319" s="279"/>
      <c r="H319" s="279"/>
      <c r="I319" s="279"/>
      <c r="J319" s="177"/>
      <c r="K319" s="179">
        <v>86</v>
      </c>
      <c r="L319" s="177"/>
      <c r="M319" s="177"/>
      <c r="N319" s="177"/>
      <c r="O319" s="177"/>
      <c r="P319" s="177"/>
      <c r="Q319" s="177"/>
      <c r="R319" s="180"/>
      <c r="T319" s="181"/>
      <c r="U319" s="177"/>
      <c r="V319" s="177"/>
      <c r="W319" s="177"/>
      <c r="X319" s="177"/>
      <c r="Y319" s="177"/>
      <c r="Z319" s="177"/>
      <c r="AA319" s="182"/>
      <c r="AT319" s="183" t="s">
        <v>156</v>
      </c>
      <c r="AU319" s="183" t="s">
        <v>109</v>
      </c>
      <c r="AV319" s="10" t="s">
        <v>109</v>
      </c>
      <c r="AW319" s="10" t="s">
        <v>36</v>
      </c>
      <c r="AX319" s="10" t="s">
        <v>79</v>
      </c>
      <c r="AY319" s="183" t="s">
        <v>148</v>
      </c>
    </row>
    <row r="320" spans="2:51" s="11" customFormat="1" ht="16.5" customHeight="1">
      <c r="B320" s="184"/>
      <c r="C320" s="185"/>
      <c r="D320" s="185"/>
      <c r="E320" s="186" t="s">
        <v>22</v>
      </c>
      <c r="F320" s="286" t="s">
        <v>697</v>
      </c>
      <c r="G320" s="287"/>
      <c r="H320" s="287"/>
      <c r="I320" s="287"/>
      <c r="J320" s="185"/>
      <c r="K320" s="186" t="s">
        <v>22</v>
      </c>
      <c r="L320" s="185"/>
      <c r="M320" s="185"/>
      <c r="N320" s="185"/>
      <c r="O320" s="185"/>
      <c r="P320" s="185"/>
      <c r="Q320" s="185"/>
      <c r="R320" s="187"/>
      <c r="T320" s="188"/>
      <c r="U320" s="185"/>
      <c r="V320" s="185"/>
      <c r="W320" s="185"/>
      <c r="X320" s="185"/>
      <c r="Y320" s="185"/>
      <c r="Z320" s="185"/>
      <c r="AA320" s="189"/>
      <c r="AT320" s="190" t="s">
        <v>156</v>
      </c>
      <c r="AU320" s="190" t="s">
        <v>109</v>
      </c>
      <c r="AV320" s="11" t="s">
        <v>87</v>
      </c>
      <c r="AW320" s="11" t="s">
        <v>36</v>
      </c>
      <c r="AX320" s="11" t="s">
        <v>79</v>
      </c>
      <c r="AY320" s="190" t="s">
        <v>148</v>
      </c>
    </row>
    <row r="321" spans="2:51" s="10" customFormat="1" ht="16.5" customHeight="1">
      <c r="B321" s="176"/>
      <c r="C321" s="177"/>
      <c r="D321" s="177"/>
      <c r="E321" s="178" t="s">
        <v>22</v>
      </c>
      <c r="F321" s="278" t="s">
        <v>698</v>
      </c>
      <c r="G321" s="279"/>
      <c r="H321" s="279"/>
      <c r="I321" s="279"/>
      <c r="J321" s="177"/>
      <c r="K321" s="179">
        <v>88</v>
      </c>
      <c r="L321" s="177"/>
      <c r="M321" s="177"/>
      <c r="N321" s="177"/>
      <c r="O321" s="177"/>
      <c r="P321" s="177"/>
      <c r="Q321" s="177"/>
      <c r="R321" s="180"/>
      <c r="T321" s="181"/>
      <c r="U321" s="177"/>
      <c r="V321" s="177"/>
      <c r="W321" s="177"/>
      <c r="X321" s="177"/>
      <c r="Y321" s="177"/>
      <c r="Z321" s="177"/>
      <c r="AA321" s="182"/>
      <c r="AT321" s="183" t="s">
        <v>156</v>
      </c>
      <c r="AU321" s="183" t="s">
        <v>109</v>
      </c>
      <c r="AV321" s="10" t="s">
        <v>109</v>
      </c>
      <c r="AW321" s="10" t="s">
        <v>36</v>
      </c>
      <c r="AX321" s="10" t="s">
        <v>79</v>
      </c>
      <c r="AY321" s="183" t="s">
        <v>148</v>
      </c>
    </row>
    <row r="322" spans="2:51" s="12" customFormat="1" ht="16.5" customHeight="1">
      <c r="B322" s="191"/>
      <c r="C322" s="192"/>
      <c r="D322" s="192"/>
      <c r="E322" s="193" t="s">
        <v>22</v>
      </c>
      <c r="F322" s="288" t="s">
        <v>206</v>
      </c>
      <c r="G322" s="289"/>
      <c r="H322" s="289"/>
      <c r="I322" s="289"/>
      <c r="J322" s="192"/>
      <c r="K322" s="194">
        <v>174</v>
      </c>
      <c r="L322" s="192"/>
      <c r="M322" s="192"/>
      <c r="N322" s="192"/>
      <c r="O322" s="192"/>
      <c r="P322" s="192"/>
      <c r="Q322" s="192"/>
      <c r="R322" s="195"/>
      <c r="T322" s="196"/>
      <c r="U322" s="192"/>
      <c r="V322" s="192"/>
      <c r="W322" s="192"/>
      <c r="X322" s="192"/>
      <c r="Y322" s="192"/>
      <c r="Z322" s="192"/>
      <c r="AA322" s="197"/>
      <c r="AT322" s="198" t="s">
        <v>156</v>
      </c>
      <c r="AU322" s="198" t="s">
        <v>109</v>
      </c>
      <c r="AV322" s="12" t="s">
        <v>164</v>
      </c>
      <c r="AW322" s="12" t="s">
        <v>36</v>
      </c>
      <c r="AX322" s="12" t="s">
        <v>87</v>
      </c>
      <c r="AY322" s="198" t="s">
        <v>148</v>
      </c>
    </row>
    <row r="323" spans="2:65" s="1" customFormat="1" ht="16.5" customHeight="1">
      <c r="B323" s="37"/>
      <c r="C323" s="169" t="s">
        <v>699</v>
      </c>
      <c r="D323" s="169" t="s">
        <v>149</v>
      </c>
      <c r="E323" s="170" t="s">
        <v>700</v>
      </c>
      <c r="F323" s="270" t="s">
        <v>701</v>
      </c>
      <c r="G323" s="270"/>
      <c r="H323" s="270"/>
      <c r="I323" s="270"/>
      <c r="J323" s="171" t="s">
        <v>152</v>
      </c>
      <c r="K323" s="172">
        <v>86</v>
      </c>
      <c r="L323" s="271">
        <v>0</v>
      </c>
      <c r="M323" s="272"/>
      <c r="N323" s="273">
        <f>ROUND(L323*K323,2)</f>
        <v>0</v>
      </c>
      <c r="O323" s="273"/>
      <c r="P323" s="273"/>
      <c r="Q323" s="273"/>
      <c r="R323" s="39"/>
      <c r="T323" s="173" t="s">
        <v>22</v>
      </c>
      <c r="U323" s="46" t="s">
        <v>44</v>
      </c>
      <c r="V323" s="38"/>
      <c r="W323" s="174">
        <f>V323*K323</f>
        <v>0</v>
      </c>
      <c r="X323" s="174">
        <v>0</v>
      </c>
      <c r="Y323" s="174">
        <f>X323*K323</f>
        <v>0</v>
      </c>
      <c r="Z323" s="174">
        <v>0</v>
      </c>
      <c r="AA323" s="175">
        <f>Z323*K323</f>
        <v>0</v>
      </c>
      <c r="AR323" s="21" t="s">
        <v>164</v>
      </c>
      <c r="AT323" s="21" t="s">
        <v>149</v>
      </c>
      <c r="AU323" s="21" t="s">
        <v>109</v>
      </c>
      <c r="AY323" s="21" t="s">
        <v>148</v>
      </c>
      <c r="BE323" s="112">
        <f>IF(U323="základní",N323,0)</f>
        <v>0</v>
      </c>
      <c r="BF323" s="112">
        <f>IF(U323="snížená",N323,0)</f>
        <v>0</v>
      </c>
      <c r="BG323" s="112">
        <f>IF(U323="zákl. přenesená",N323,0)</f>
        <v>0</v>
      </c>
      <c r="BH323" s="112">
        <f>IF(U323="sníž. přenesená",N323,0)</f>
        <v>0</v>
      </c>
      <c r="BI323" s="112">
        <f>IF(U323="nulová",N323,0)</f>
        <v>0</v>
      </c>
      <c r="BJ323" s="21" t="s">
        <v>87</v>
      </c>
      <c r="BK323" s="112">
        <f>ROUND(L323*K323,2)</f>
        <v>0</v>
      </c>
      <c r="BL323" s="21" t="s">
        <v>164</v>
      </c>
      <c r="BM323" s="21" t="s">
        <v>702</v>
      </c>
    </row>
    <row r="324" spans="2:51" s="11" customFormat="1" ht="16.5" customHeight="1">
      <c r="B324" s="184"/>
      <c r="C324" s="185"/>
      <c r="D324" s="185"/>
      <c r="E324" s="186" t="s">
        <v>22</v>
      </c>
      <c r="F324" s="276" t="s">
        <v>703</v>
      </c>
      <c r="G324" s="277"/>
      <c r="H324" s="277"/>
      <c r="I324" s="277"/>
      <c r="J324" s="185"/>
      <c r="K324" s="186" t="s">
        <v>22</v>
      </c>
      <c r="L324" s="185"/>
      <c r="M324" s="185"/>
      <c r="N324" s="185"/>
      <c r="O324" s="185"/>
      <c r="P324" s="185"/>
      <c r="Q324" s="185"/>
      <c r="R324" s="187"/>
      <c r="T324" s="188"/>
      <c r="U324" s="185"/>
      <c r="V324" s="185"/>
      <c r="W324" s="185"/>
      <c r="X324" s="185"/>
      <c r="Y324" s="185"/>
      <c r="Z324" s="185"/>
      <c r="AA324" s="189"/>
      <c r="AT324" s="190" t="s">
        <v>156</v>
      </c>
      <c r="AU324" s="190" t="s">
        <v>109</v>
      </c>
      <c r="AV324" s="11" t="s">
        <v>87</v>
      </c>
      <c r="AW324" s="11" t="s">
        <v>36</v>
      </c>
      <c r="AX324" s="11" t="s">
        <v>79</v>
      </c>
      <c r="AY324" s="190" t="s">
        <v>148</v>
      </c>
    </row>
    <row r="325" spans="2:51" s="10" customFormat="1" ht="16.5" customHeight="1">
      <c r="B325" s="176"/>
      <c r="C325" s="177"/>
      <c r="D325" s="177"/>
      <c r="E325" s="178" t="s">
        <v>22</v>
      </c>
      <c r="F325" s="278" t="s">
        <v>696</v>
      </c>
      <c r="G325" s="279"/>
      <c r="H325" s="279"/>
      <c r="I325" s="279"/>
      <c r="J325" s="177"/>
      <c r="K325" s="179">
        <v>86</v>
      </c>
      <c r="L325" s="177"/>
      <c r="M325" s="177"/>
      <c r="N325" s="177"/>
      <c r="O325" s="177"/>
      <c r="P325" s="177"/>
      <c r="Q325" s="177"/>
      <c r="R325" s="180"/>
      <c r="T325" s="181"/>
      <c r="U325" s="177"/>
      <c r="V325" s="177"/>
      <c r="W325" s="177"/>
      <c r="X325" s="177"/>
      <c r="Y325" s="177"/>
      <c r="Z325" s="177"/>
      <c r="AA325" s="182"/>
      <c r="AT325" s="183" t="s">
        <v>156</v>
      </c>
      <c r="AU325" s="183" t="s">
        <v>109</v>
      </c>
      <c r="AV325" s="10" t="s">
        <v>109</v>
      </c>
      <c r="AW325" s="10" t="s">
        <v>36</v>
      </c>
      <c r="AX325" s="10" t="s">
        <v>87</v>
      </c>
      <c r="AY325" s="183" t="s">
        <v>148</v>
      </c>
    </row>
    <row r="326" spans="2:65" s="1" customFormat="1" ht="16.5" customHeight="1">
      <c r="B326" s="37"/>
      <c r="C326" s="169" t="s">
        <v>704</v>
      </c>
      <c r="D326" s="169" t="s">
        <v>149</v>
      </c>
      <c r="E326" s="170" t="s">
        <v>705</v>
      </c>
      <c r="F326" s="270" t="s">
        <v>706</v>
      </c>
      <c r="G326" s="270"/>
      <c r="H326" s="270"/>
      <c r="I326" s="270"/>
      <c r="J326" s="171" t="s">
        <v>152</v>
      </c>
      <c r="K326" s="172">
        <v>88</v>
      </c>
      <c r="L326" s="271">
        <v>0</v>
      </c>
      <c r="M326" s="272"/>
      <c r="N326" s="273">
        <f>ROUND(L326*K326,2)</f>
        <v>0</v>
      </c>
      <c r="O326" s="273"/>
      <c r="P326" s="273"/>
      <c r="Q326" s="273"/>
      <c r="R326" s="39"/>
      <c r="T326" s="173" t="s">
        <v>22</v>
      </c>
      <c r="U326" s="46" t="s">
        <v>44</v>
      </c>
      <c r="V326" s="38"/>
      <c r="W326" s="174">
        <f>V326*K326</f>
        <v>0</v>
      </c>
      <c r="X326" s="174">
        <v>0</v>
      </c>
      <c r="Y326" s="174">
        <f>X326*K326</f>
        <v>0</v>
      </c>
      <c r="Z326" s="174">
        <v>0</v>
      </c>
      <c r="AA326" s="175">
        <f>Z326*K326</f>
        <v>0</v>
      </c>
      <c r="AR326" s="21" t="s">
        <v>164</v>
      </c>
      <c r="AT326" s="21" t="s">
        <v>149</v>
      </c>
      <c r="AU326" s="21" t="s">
        <v>109</v>
      </c>
      <c r="AY326" s="21" t="s">
        <v>148</v>
      </c>
      <c r="BE326" s="112">
        <f>IF(U326="základní",N326,0)</f>
        <v>0</v>
      </c>
      <c r="BF326" s="112">
        <f>IF(U326="snížená",N326,0)</f>
        <v>0</v>
      </c>
      <c r="BG326" s="112">
        <f>IF(U326="zákl. přenesená",N326,0)</f>
        <v>0</v>
      </c>
      <c r="BH326" s="112">
        <f>IF(U326="sníž. přenesená",N326,0)</f>
        <v>0</v>
      </c>
      <c r="BI326" s="112">
        <f>IF(U326="nulová",N326,0)</f>
        <v>0</v>
      </c>
      <c r="BJ326" s="21" t="s">
        <v>87</v>
      </c>
      <c r="BK326" s="112">
        <f>ROUND(L326*K326,2)</f>
        <v>0</v>
      </c>
      <c r="BL326" s="21" t="s">
        <v>164</v>
      </c>
      <c r="BM326" s="21" t="s">
        <v>707</v>
      </c>
    </row>
    <row r="327" spans="2:51" s="11" customFormat="1" ht="16.5" customHeight="1">
      <c r="B327" s="184"/>
      <c r="C327" s="185"/>
      <c r="D327" s="185"/>
      <c r="E327" s="186" t="s">
        <v>22</v>
      </c>
      <c r="F327" s="276" t="s">
        <v>703</v>
      </c>
      <c r="G327" s="277"/>
      <c r="H327" s="277"/>
      <c r="I327" s="277"/>
      <c r="J327" s="185"/>
      <c r="K327" s="186" t="s">
        <v>22</v>
      </c>
      <c r="L327" s="185"/>
      <c r="M327" s="185"/>
      <c r="N327" s="185"/>
      <c r="O327" s="185"/>
      <c r="P327" s="185"/>
      <c r="Q327" s="185"/>
      <c r="R327" s="187"/>
      <c r="T327" s="188"/>
      <c r="U327" s="185"/>
      <c r="V327" s="185"/>
      <c r="W327" s="185"/>
      <c r="X327" s="185"/>
      <c r="Y327" s="185"/>
      <c r="Z327" s="185"/>
      <c r="AA327" s="189"/>
      <c r="AT327" s="190" t="s">
        <v>156</v>
      </c>
      <c r="AU327" s="190" t="s">
        <v>109</v>
      </c>
      <c r="AV327" s="11" t="s">
        <v>87</v>
      </c>
      <c r="AW327" s="11" t="s">
        <v>36</v>
      </c>
      <c r="AX327" s="11" t="s">
        <v>79</v>
      </c>
      <c r="AY327" s="190" t="s">
        <v>148</v>
      </c>
    </row>
    <row r="328" spans="2:51" s="10" customFormat="1" ht="16.5" customHeight="1">
      <c r="B328" s="176"/>
      <c r="C328" s="177"/>
      <c r="D328" s="177"/>
      <c r="E328" s="178" t="s">
        <v>22</v>
      </c>
      <c r="F328" s="278" t="s">
        <v>698</v>
      </c>
      <c r="G328" s="279"/>
      <c r="H328" s="279"/>
      <c r="I328" s="279"/>
      <c r="J328" s="177"/>
      <c r="K328" s="179">
        <v>88</v>
      </c>
      <c r="L328" s="177"/>
      <c r="M328" s="177"/>
      <c r="N328" s="177"/>
      <c r="O328" s="177"/>
      <c r="P328" s="177"/>
      <c r="Q328" s="177"/>
      <c r="R328" s="180"/>
      <c r="T328" s="181"/>
      <c r="U328" s="177"/>
      <c r="V328" s="177"/>
      <c r="W328" s="177"/>
      <c r="X328" s="177"/>
      <c r="Y328" s="177"/>
      <c r="Z328" s="177"/>
      <c r="AA328" s="182"/>
      <c r="AT328" s="183" t="s">
        <v>156</v>
      </c>
      <c r="AU328" s="183" t="s">
        <v>109</v>
      </c>
      <c r="AV328" s="10" t="s">
        <v>109</v>
      </c>
      <c r="AW328" s="10" t="s">
        <v>36</v>
      </c>
      <c r="AX328" s="10" t="s">
        <v>87</v>
      </c>
      <c r="AY328" s="183" t="s">
        <v>148</v>
      </c>
    </row>
    <row r="329" spans="2:65" s="1" customFormat="1" ht="25.5" customHeight="1">
      <c r="B329" s="37"/>
      <c r="C329" s="169" t="s">
        <v>708</v>
      </c>
      <c r="D329" s="169" t="s">
        <v>149</v>
      </c>
      <c r="E329" s="170" t="s">
        <v>709</v>
      </c>
      <c r="F329" s="270" t="s">
        <v>710</v>
      </c>
      <c r="G329" s="270"/>
      <c r="H329" s="270"/>
      <c r="I329" s="270"/>
      <c r="J329" s="171" t="s">
        <v>152</v>
      </c>
      <c r="K329" s="172">
        <v>86</v>
      </c>
      <c r="L329" s="271">
        <v>0</v>
      </c>
      <c r="M329" s="272"/>
      <c r="N329" s="273">
        <f>ROUND(L329*K329,2)</f>
        <v>0</v>
      </c>
      <c r="O329" s="273"/>
      <c r="P329" s="273"/>
      <c r="Q329" s="273"/>
      <c r="R329" s="39"/>
      <c r="T329" s="173" t="s">
        <v>22</v>
      </c>
      <c r="U329" s="46" t="s">
        <v>44</v>
      </c>
      <c r="V329" s="38"/>
      <c r="W329" s="174">
        <f>V329*K329</f>
        <v>0</v>
      </c>
      <c r="X329" s="174">
        <v>0.08425</v>
      </c>
      <c r="Y329" s="174">
        <f>X329*K329</f>
        <v>7.245500000000001</v>
      </c>
      <c r="Z329" s="174">
        <v>0</v>
      </c>
      <c r="AA329" s="175">
        <f>Z329*K329</f>
        <v>0</v>
      </c>
      <c r="AR329" s="21" t="s">
        <v>164</v>
      </c>
      <c r="AT329" s="21" t="s">
        <v>149</v>
      </c>
      <c r="AU329" s="21" t="s">
        <v>109</v>
      </c>
      <c r="AY329" s="21" t="s">
        <v>148</v>
      </c>
      <c r="BE329" s="112">
        <f>IF(U329="základní",N329,0)</f>
        <v>0</v>
      </c>
      <c r="BF329" s="112">
        <f>IF(U329="snížená",N329,0)</f>
        <v>0</v>
      </c>
      <c r="BG329" s="112">
        <f>IF(U329="zákl. přenesená",N329,0)</f>
        <v>0</v>
      </c>
      <c r="BH329" s="112">
        <f>IF(U329="sníž. přenesená",N329,0)</f>
        <v>0</v>
      </c>
      <c r="BI329" s="112">
        <f>IF(U329="nulová",N329,0)</f>
        <v>0</v>
      </c>
      <c r="BJ329" s="21" t="s">
        <v>87</v>
      </c>
      <c r="BK329" s="112">
        <f>ROUND(L329*K329,2)</f>
        <v>0</v>
      </c>
      <c r="BL329" s="21" t="s">
        <v>164</v>
      </c>
      <c r="BM329" s="21" t="s">
        <v>711</v>
      </c>
    </row>
    <row r="330" spans="2:51" s="10" customFormat="1" ht="16.5" customHeight="1">
      <c r="B330" s="176"/>
      <c r="C330" s="177"/>
      <c r="D330" s="177"/>
      <c r="E330" s="178" t="s">
        <v>22</v>
      </c>
      <c r="F330" s="274" t="s">
        <v>696</v>
      </c>
      <c r="G330" s="275"/>
      <c r="H330" s="275"/>
      <c r="I330" s="275"/>
      <c r="J330" s="177"/>
      <c r="K330" s="179">
        <v>86</v>
      </c>
      <c r="L330" s="177"/>
      <c r="M330" s="177"/>
      <c r="N330" s="177"/>
      <c r="O330" s="177"/>
      <c r="P330" s="177"/>
      <c r="Q330" s="177"/>
      <c r="R330" s="180"/>
      <c r="T330" s="181"/>
      <c r="U330" s="177"/>
      <c r="V330" s="177"/>
      <c r="W330" s="177"/>
      <c r="X330" s="177"/>
      <c r="Y330" s="177"/>
      <c r="Z330" s="177"/>
      <c r="AA330" s="182"/>
      <c r="AT330" s="183" t="s">
        <v>156</v>
      </c>
      <c r="AU330" s="183" t="s">
        <v>109</v>
      </c>
      <c r="AV330" s="10" t="s">
        <v>109</v>
      </c>
      <c r="AW330" s="10" t="s">
        <v>36</v>
      </c>
      <c r="AX330" s="10" t="s">
        <v>87</v>
      </c>
      <c r="AY330" s="183" t="s">
        <v>148</v>
      </c>
    </row>
    <row r="331" spans="2:65" s="1" customFormat="1" ht="25.5" customHeight="1">
      <c r="B331" s="37"/>
      <c r="C331" s="199" t="s">
        <v>712</v>
      </c>
      <c r="D331" s="199" t="s">
        <v>275</v>
      </c>
      <c r="E331" s="200" t="s">
        <v>713</v>
      </c>
      <c r="F331" s="290" t="s">
        <v>714</v>
      </c>
      <c r="G331" s="290"/>
      <c r="H331" s="290"/>
      <c r="I331" s="290"/>
      <c r="J331" s="201" t="s">
        <v>152</v>
      </c>
      <c r="K331" s="202">
        <v>85.85</v>
      </c>
      <c r="L331" s="291">
        <v>0</v>
      </c>
      <c r="M331" s="292"/>
      <c r="N331" s="293">
        <f>ROUND(L331*K331,2)</f>
        <v>0</v>
      </c>
      <c r="O331" s="273"/>
      <c r="P331" s="273"/>
      <c r="Q331" s="273"/>
      <c r="R331" s="39"/>
      <c r="T331" s="173" t="s">
        <v>22</v>
      </c>
      <c r="U331" s="46" t="s">
        <v>44</v>
      </c>
      <c r="V331" s="38"/>
      <c r="W331" s="174">
        <f>V331*K331</f>
        <v>0</v>
      </c>
      <c r="X331" s="174">
        <v>0.131</v>
      </c>
      <c r="Y331" s="174">
        <f>X331*K331</f>
        <v>11.24635</v>
      </c>
      <c r="Z331" s="174">
        <v>0</v>
      </c>
      <c r="AA331" s="175">
        <f>Z331*K331</f>
        <v>0</v>
      </c>
      <c r="AR331" s="21" t="s">
        <v>181</v>
      </c>
      <c r="AT331" s="21" t="s">
        <v>275</v>
      </c>
      <c r="AU331" s="21" t="s">
        <v>109</v>
      </c>
      <c r="AY331" s="21" t="s">
        <v>148</v>
      </c>
      <c r="BE331" s="112">
        <f>IF(U331="základní",N331,0)</f>
        <v>0</v>
      </c>
      <c r="BF331" s="112">
        <f>IF(U331="snížená",N331,0)</f>
        <v>0</v>
      </c>
      <c r="BG331" s="112">
        <f>IF(U331="zákl. přenesená",N331,0)</f>
        <v>0</v>
      </c>
      <c r="BH331" s="112">
        <f>IF(U331="sníž. přenesená",N331,0)</f>
        <v>0</v>
      </c>
      <c r="BI331" s="112">
        <f>IF(U331="nulová",N331,0)</f>
        <v>0</v>
      </c>
      <c r="BJ331" s="21" t="s">
        <v>87</v>
      </c>
      <c r="BK331" s="112">
        <f>ROUND(L331*K331,2)</f>
        <v>0</v>
      </c>
      <c r="BL331" s="21" t="s">
        <v>164</v>
      </c>
      <c r="BM331" s="21" t="s">
        <v>715</v>
      </c>
    </row>
    <row r="332" spans="2:51" s="10" customFormat="1" ht="16.5" customHeight="1">
      <c r="B332" s="176"/>
      <c r="C332" s="177"/>
      <c r="D332" s="177"/>
      <c r="E332" s="178" t="s">
        <v>22</v>
      </c>
      <c r="F332" s="274" t="s">
        <v>716</v>
      </c>
      <c r="G332" s="275"/>
      <c r="H332" s="275"/>
      <c r="I332" s="275"/>
      <c r="J332" s="177"/>
      <c r="K332" s="179">
        <v>85.85</v>
      </c>
      <c r="L332" s="177"/>
      <c r="M332" s="177"/>
      <c r="N332" s="177"/>
      <c r="O332" s="177"/>
      <c r="P332" s="177"/>
      <c r="Q332" s="177"/>
      <c r="R332" s="180"/>
      <c r="T332" s="181"/>
      <c r="U332" s="177"/>
      <c r="V332" s="177"/>
      <c r="W332" s="177"/>
      <c r="X332" s="177"/>
      <c r="Y332" s="177"/>
      <c r="Z332" s="177"/>
      <c r="AA332" s="182"/>
      <c r="AT332" s="183" t="s">
        <v>156</v>
      </c>
      <c r="AU332" s="183" t="s">
        <v>109</v>
      </c>
      <c r="AV332" s="10" t="s">
        <v>109</v>
      </c>
      <c r="AW332" s="10" t="s">
        <v>36</v>
      </c>
      <c r="AX332" s="10" t="s">
        <v>87</v>
      </c>
      <c r="AY332" s="183" t="s">
        <v>148</v>
      </c>
    </row>
    <row r="333" spans="2:65" s="1" customFormat="1" ht="25.5" customHeight="1">
      <c r="B333" s="37"/>
      <c r="C333" s="199" t="s">
        <v>717</v>
      </c>
      <c r="D333" s="199" t="s">
        <v>275</v>
      </c>
      <c r="E333" s="200" t="s">
        <v>718</v>
      </c>
      <c r="F333" s="290" t="s">
        <v>719</v>
      </c>
      <c r="G333" s="290"/>
      <c r="H333" s="290"/>
      <c r="I333" s="290"/>
      <c r="J333" s="201" t="s">
        <v>152</v>
      </c>
      <c r="K333" s="202">
        <v>1.01</v>
      </c>
      <c r="L333" s="291">
        <v>0</v>
      </c>
      <c r="M333" s="292"/>
      <c r="N333" s="293">
        <f>ROUND(L333*K333,2)</f>
        <v>0</v>
      </c>
      <c r="O333" s="273"/>
      <c r="P333" s="273"/>
      <c r="Q333" s="273"/>
      <c r="R333" s="39"/>
      <c r="T333" s="173" t="s">
        <v>22</v>
      </c>
      <c r="U333" s="46" t="s">
        <v>44</v>
      </c>
      <c r="V333" s="38"/>
      <c r="W333" s="174">
        <f>V333*K333</f>
        <v>0</v>
      </c>
      <c r="X333" s="174">
        <v>0.131</v>
      </c>
      <c r="Y333" s="174">
        <f>X333*K333</f>
        <v>0.13231</v>
      </c>
      <c r="Z333" s="174">
        <v>0</v>
      </c>
      <c r="AA333" s="175">
        <f>Z333*K333</f>
        <v>0</v>
      </c>
      <c r="AR333" s="21" t="s">
        <v>181</v>
      </c>
      <c r="AT333" s="21" t="s">
        <v>275</v>
      </c>
      <c r="AU333" s="21" t="s">
        <v>109</v>
      </c>
      <c r="AY333" s="21" t="s">
        <v>148</v>
      </c>
      <c r="BE333" s="112">
        <f>IF(U333="základní",N333,0)</f>
        <v>0</v>
      </c>
      <c r="BF333" s="112">
        <f>IF(U333="snížená",N333,0)</f>
        <v>0</v>
      </c>
      <c r="BG333" s="112">
        <f>IF(U333="zákl. přenesená",N333,0)</f>
        <v>0</v>
      </c>
      <c r="BH333" s="112">
        <f>IF(U333="sníž. přenesená",N333,0)</f>
        <v>0</v>
      </c>
      <c r="BI333" s="112">
        <f>IF(U333="nulová",N333,0)</f>
        <v>0</v>
      </c>
      <c r="BJ333" s="21" t="s">
        <v>87</v>
      </c>
      <c r="BK333" s="112">
        <f>ROUND(L333*K333,2)</f>
        <v>0</v>
      </c>
      <c r="BL333" s="21" t="s">
        <v>164</v>
      </c>
      <c r="BM333" s="21" t="s">
        <v>720</v>
      </c>
    </row>
    <row r="334" spans="2:51" s="10" customFormat="1" ht="16.5" customHeight="1">
      <c r="B334" s="176"/>
      <c r="C334" s="177"/>
      <c r="D334" s="177"/>
      <c r="E334" s="178" t="s">
        <v>22</v>
      </c>
      <c r="F334" s="274" t="s">
        <v>721</v>
      </c>
      <c r="G334" s="275"/>
      <c r="H334" s="275"/>
      <c r="I334" s="275"/>
      <c r="J334" s="177"/>
      <c r="K334" s="179">
        <v>1.01</v>
      </c>
      <c r="L334" s="177"/>
      <c r="M334" s="177"/>
      <c r="N334" s="177"/>
      <c r="O334" s="177"/>
      <c r="P334" s="177"/>
      <c r="Q334" s="177"/>
      <c r="R334" s="180"/>
      <c r="T334" s="181"/>
      <c r="U334" s="177"/>
      <c r="V334" s="177"/>
      <c r="W334" s="177"/>
      <c r="X334" s="177"/>
      <c r="Y334" s="177"/>
      <c r="Z334" s="177"/>
      <c r="AA334" s="182"/>
      <c r="AT334" s="183" t="s">
        <v>156</v>
      </c>
      <c r="AU334" s="183" t="s">
        <v>109</v>
      </c>
      <c r="AV334" s="10" t="s">
        <v>109</v>
      </c>
      <c r="AW334" s="10" t="s">
        <v>36</v>
      </c>
      <c r="AX334" s="10" t="s">
        <v>87</v>
      </c>
      <c r="AY334" s="183" t="s">
        <v>148</v>
      </c>
    </row>
    <row r="335" spans="2:65" s="1" customFormat="1" ht="38.25" customHeight="1">
      <c r="B335" s="37"/>
      <c r="C335" s="169" t="s">
        <v>722</v>
      </c>
      <c r="D335" s="169" t="s">
        <v>149</v>
      </c>
      <c r="E335" s="170" t="s">
        <v>380</v>
      </c>
      <c r="F335" s="270" t="s">
        <v>723</v>
      </c>
      <c r="G335" s="270"/>
      <c r="H335" s="270"/>
      <c r="I335" s="270"/>
      <c r="J335" s="171" t="s">
        <v>152</v>
      </c>
      <c r="K335" s="172">
        <v>60</v>
      </c>
      <c r="L335" s="271">
        <v>0</v>
      </c>
      <c r="M335" s="272"/>
      <c r="N335" s="273">
        <f>ROUND(L335*K335,2)</f>
        <v>0</v>
      </c>
      <c r="O335" s="273"/>
      <c r="P335" s="273"/>
      <c r="Q335" s="273"/>
      <c r="R335" s="39"/>
      <c r="T335" s="173" t="s">
        <v>22</v>
      </c>
      <c r="U335" s="46" t="s">
        <v>44</v>
      </c>
      <c r="V335" s="38"/>
      <c r="W335" s="174">
        <f>V335*K335</f>
        <v>0</v>
      </c>
      <c r="X335" s="174">
        <v>0</v>
      </c>
      <c r="Y335" s="174">
        <f>X335*K335</f>
        <v>0</v>
      </c>
      <c r="Z335" s="174">
        <v>0</v>
      </c>
      <c r="AA335" s="175">
        <f>Z335*K335</f>
        <v>0</v>
      </c>
      <c r="AR335" s="21" t="s">
        <v>164</v>
      </c>
      <c r="AT335" s="21" t="s">
        <v>149</v>
      </c>
      <c r="AU335" s="21" t="s">
        <v>109</v>
      </c>
      <c r="AY335" s="21" t="s">
        <v>148</v>
      </c>
      <c r="BE335" s="112">
        <f>IF(U335="základní",N335,0)</f>
        <v>0</v>
      </c>
      <c r="BF335" s="112">
        <f>IF(U335="snížená",N335,0)</f>
        <v>0</v>
      </c>
      <c r="BG335" s="112">
        <f>IF(U335="zákl. přenesená",N335,0)</f>
        <v>0</v>
      </c>
      <c r="BH335" s="112">
        <f>IF(U335="sníž. přenesená",N335,0)</f>
        <v>0</v>
      </c>
      <c r="BI335" s="112">
        <f>IF(U335="nulová",N335,0)</f>
        <v>0</v>
      </c>
      <c r="BJ335" s="21" t="s">
        <v>87</v>
      </c>
      <c r="BK335" s="112">
        <f>ROUND(L335*K335,2)</f>
        <v>0</v>
      </c>
      <c r="BL335" s="21" t="s">
        <v>164</v>
      </c>
      <c r="BM335" s="21" t="s">
        <v>724</v>
      </c>
    </row>
    <row r="336" spans="2:51" s="10" customFormat="1" ht="16.5" customHeight="1">
      <c r="B336" s="176"/>
      <c r="C336" s="177"/>
      <c r="D336" s="177"/>
      <c r="E336" s="178" t="s">
        <v>22</v>
      </c>
      <c r="F336" s="274" t="s">
        <v>259</v>
      </c>
      <c r="G336" s="275"/>
      <c r="H336" s="275"/>
      <c r="I336" s="275"/>
      <c r="J336" s="177"/>
      <c r="K336" s="179">
        <v>60</v>
      </c>
      <c r="L336" s="177"/>
      <c r="M336" s="177"/>
      <c r="N336" s="177"/>
      <c r="O336" s="177"/>
      <c r="P336" s="177"/>
      <c r="Q336" s="177"/>
      <c r="R336" s="180"/>
      <c r="T336" s="181"/>
      <c r="U336" s="177"/>
      <c r="V336" s="177"/>
      <c r="W336" s="177"/>
      <c r="X336" s="177"/>
      <c r="Y336" s="177"/>
      <c r="Z336" s="177"/>
      <c r="AA336" s="182"/>
      <c r="AT336" s="183" t="s">
        <v>156</v>
      </c>
      <c r="AU336" s="183" t="s">
        <v>109</v>
      </c>
      <c r="AV336" s="10" t="s">
        <v>109</v>
      </c>
      <c r="AW336" s="10" t="s">
        <v>36</v>
      </c>
      <c r="AX336" s="10" t="s">
        <v>87</v>
      </c>
      <c r="AY336" s="183" t="s">
        <v>148</v>
      </c>
    </row>
    <row r="337" spans="2:65" s="1" customFormat="1" ht="38.25" customHeight="1">
      <c r="B337" s="37"/>
      <c r="C337" s="169" t="s">
        <v>725</v>
      </c>
      <c r="D337" s="169" t="s">
        <v>149</v>
      </c>
      <c r="E337" s="170" t="s">
        <v>398</v>
      </c>
      <c r="F337" s="270" t="s">
        <v>726</v>
      </c>
      <c r="G337" s="270"/>
      <c r="H337" s="270"/>
      <c r="I337" s="270"/>
      <c r="J337" s="171" t="s">
        <v>315</v>
      </c>
      <c r="K337" s="172">
        <v>28</v>
      </c>
      <c r="L337" s="271">
        <v>0</v>
      </c>
      <c r="M337" s="272"/>
      <c r="N337" s="273">
        <f>ROUND(L337*K337,2)</f>
        <v>0</v>
      </c>
      <c r="O337" s="273"/>
      <c r="P337" s="273"/>
      <c r="Q337" s="273"/>
      <c r="R337" s="39"/>
      <c r="T337" s="173" t="s">
        <v>22</v>
      </c>
      <c r="U337" s="46" t="s">
        <v>44</v>
      </c>
      <c r="V337" s="38"/>
      <c r="W337" s="174">
        <f>V337*K337</f>
        <v>0</v>
      </c>
      <c r="X337" s="174">
        <v>0</v>
      </c>
      <c r="Y337" s="174">
        <f>X337*K337</f>
        <v>0</v>
      </c>
      <c r="Z337" s="174">
        <v>0.087</v>
      </c>
      <c r="AA337" s="175">
        <f>Z337*K337</f>
        <v>2.436</v>
      </c>
      <c r="AR337" s="21" t="s">
        <v>164</v>
      </c>
      <c r="AT337" s="21" t="s">
        <v>149</v>
      </c>
      <c r="AU337" s="21" t="s">
        <v>109</v>
      </c>
      <c r="AY337" s="21" t="s">
        <v>148</v>
      </c>
      <c r="BE337" s="112">
        <f>IF(U337="základní",N337,0)</f>
        <v>0</v>
      </c>
      <c r="BF337" s="112">
        <f>IF(U337="snížená",N337,0)</f>
        <v>0</v>
      </c>
      <c r="BG337" s="112">
        <f>IF(U337="zákl. přenesená",N337,0)</f>
        <v>0</v>
      </c>
      <c r="BH337" s="112">
        <f>IF(U337="sníž. přenesená",N337,0)</f>
        <v>0</v>
      </c>
      <c r="BI337" s="112">
        <f>IF(U337="nulová",N337,0)</f>
        <v>0</v>
      </c>
      <c r="BJ337" s="21" t="s">
        <v>87</v>
      </c>
      <c r="BK337" s="112">
        <f>ROUND(L337*K337,2)</f>
        <v>0</v>
      </c>
      <c r="BL337" s="21" t="s">
        <v>164</v>
      </c>
      <c r="BM337" s="21" t="s">
        <v>727</v>
      </c>
    </row>
    <row r="338" spans="2:51" s="10" customFormat="1" ht="16.5" customHeight="1">
      <c r="B338" s="176"/>
      <c r="C338" s="177"/>
      <c r="D338" s="177"/>
      <c r="E338" s="178" t="s">
        <v>22</v>
      </c>
      <c r="F338" s="274" t="s">
        <v>345</v>
      </c>
      <c r="G338" s="275"/>
      <c r="H338" s="275"/>
      <c r="I338" s="275"/>
      <c r="J338" s="177"/>
      <c r="K338" s="179">
        <v>28</v>
      </c>
      <c r="L338" s="177"/>
      <c r="M338" s="177"/>
      <c r="N338" s="177"/>
      <c r="O338" s="177"/>
      <c r="P338" s="177"/>
      <c r="Q338" s="177"/>
      <c r="R338" s="180"/>
      <c r="T338" s="181"/>
      <c r="U338" s="177"/>
      <c r="V338" s="177"/>
      <c r="W338" s="177"/>
      <c r="X338" s="177"/>
      <c r="Y338" s="177"/>
      <c r="Z338" s="177"/>
      <c r="AA338" s="182"/>
      <c r="AT338" s="183" t="s">
        <v>156</v>
      </c>
      <c r="AU338" s="183" t="s">
        <v>109</v>
      </c>
      <c r="AV338" s="10" t="s">
        <v>109</v>
      </c>
      <c r="AW338" s="10" t="s">
        <v>36</v>
      </c>
      <c r="AX338" s="10" t="s">
        <v>87</v>
      </c>
      <c r="AY338" s="183" t="s">
        <v>148</v>
      </c>
    </row>
    <row r="339" spans="2:65" s="1" customFormat="1" ht="25.5" customHeight="1">
      <c r="B339" s="37"/>
      <c r="C339" s="169" t="s">
        <v>728</v>
      </c>
      <c r="D339" s="169" t="s">
        <v>149</v>
      </c>
      <c r="E339" s="170" t="s">
        <v>402</v>
      </c>
      <c r="F339" s="270" t="s">
        <v>729</v>
      </c>
      <c r="G339" s="270"/>
      <c r="H339" s="270"/>
      <c r="I339" s="270"/>
      <c r="J339" s="171" t="s">
        <v>152</v>
      </c>
      <c r="K339" s="172">
        <v>3.75</v>
      </c>
      <c r="L339" s="271">
        <v>0</v>
      </c>
      <c r="M339" s="272"/>
      <c r="N339" s="273">
        <f>ROUND(L339*K339,2)</f>
        <v>0</v>
      </c>
      <c r="O339" s="273"/>
      <c r="P339" s="273"/>
      <c r="Q339" s="273"/>
      <c r="R339" s="39"/>
      <c r="T339" s="173" t="s">
        <v>22</v>
      </c>
      <c r="U339" s="46" t="s">
        <v>44</v>
      </c>
      <c r="V339" s="38"/>
      <c r="W339" s="174">
        <f>V339*K339</f>
        <v>0</v>
      </c>
      <c r="X339" s="174">
        <v>0</v>
      </c>
      <c r="Y339" s="174">
        <f>X339*K339</f>
        <v>0</v>
      </c>
      <c r="Z339" s="174">
        <v>0</v>
      </c>
      <c r="AA339" s="175">
        <f>Z339*K339</f>
        <v>0</v>
      </c>
      <c r="AR339" s="21" t="s">
        <v>164</v>
      </c>
      <c r="AT339" s="21" t="s">
        <v>149</v>
      </c>
      <c r="AU339" s="21" t="s">
        <v>109</v>
      </c>
      <c r="AY339" s="21" t="s">
        <v>148</v>
      </c>
      <c r="BE339" s="112">
        <f>IF(U339="základní",N339,0)</f>
        <v>0</v>
      </c>
      <c r="BF339" s="112">
        <f>IF(U339="snížená",N339,0)</f>
        <v>0</v>
      </c>
      <c r="BG339" s="112">
        <f>IF(U339="zákl. přenesená",N339,0)</f>
        <v>0</v>
      </c>
      <c r="BH339" s="112">
        <f>IF(U339="sníž. přenesená",N339,0)</f>
        <v>0</v>
      </c>
      <c r="BI339" s="112">
        <f>IF(U339="nulová",N339,0)</f>
        <v>0</v>
      </c>
      <c r="BJ339" s="21" t="s">
        <v>87</v>
      </c>
      <c r="BK339" s="112">
        <f>ROUND(L339*K339,2)</f>
        <v>0</v>
      </c>
      <c r="BL339" s="21" t="s">
        <v>164</v>
      </c>
      <c r="BM339" s="21" t="s">
        <v>730</v>
      </c>
    </row>
    <row r="340" spans="2:51" s="10" customFormat="1" ht="16.5" customHeight="1">
      <c r="B340" s="176"/>
      <c r="C340" s="177"/>
      <c r="D340" s="177"/>
      <c r="E340" s="178" t="s">
        <v>22</v>
      </c>
      <c r="F340" s="274" t="s">
        <v>453</v>
      </c>
      <c r="G340" s="275"/>
      <c r="H340" s="275"/>
      <c r="I340" s="275"/>
      <c r="J340" s="177"/>
      <c r="K340" s="179">
        <v>3.75</v>
      </c>
      <c r="L340" s="177"/>
      <c r="M340" s="177"/>
      <c r="N340" s="177"/>
      <c r="O340" s="177"/>
      <c r="P340" s="177"/>
      <c r="Q340" s="177"/>
      <c r="R340" s="180"/>
      <c r="T340" s="181"/>
      <c r="U340" s="177"/>
      <c r="V340" s="177"/>
      <c r="W340" s="177"/>
      <c r="X340" s="177"/>
      <c r="Y340" s="177"/>
      <c r="Z340" s="177"/>
      <c r="AA340" s="182"/>
      <c r="AT340" s="183" t="s">
        <v>156</v>
      </c>
      <c r="AU340" s="183" t="s">
        <v>109</v>
      </c>
      <c r="AV340" s="10" t="s">
        <v>109</v>
      </c>
      <c r="AW340" s="10" t="s">
        <v>36</v>
      </c>
      <c r="AX340" s="10" t="s">
        <v>87</v>
      </c>
      <c r="AY340" s="183" t="s">
        <v>148</v>
      </c>
    </row>
    <row r="341" spans="2:65" s="1" customFormat="1" ht="25.5" customHeight="1">
      <c r="B341" s="37"/>
      <c r="C341" s="169" t="s">
        <v>731</v>
      </c>
      <c r="D341" s="169" t="s">
        <v>149</v>
      </c>
      <c r="E341" s="170" t="s">
        <v>732</v>
      </c>
      <c r="F341" s="270" t="s">
        <v>733</v>
      </c>
      <c r="G341" s="270"/>
      <c r="H341" s="270"/>
      <c r="I341" s="270"/>
      <c r="J341" s="171" t="s">
        <v>283</v>
      </c>
      <c r="K341" s="172">
        <v>6.5</v>
      </c>
      <c r="L341" s="271">
        <v>0</v>
      </c>
      <c r="M341" s="272"/>
      <c r="N341" s="273">
        <f>ROUND(L341*K341,2)</f>
        <v>0</v>
      </c>
      <c r="O341" s="273"/>
      <c r="P341" s="273"/>
      <c r="Q341" s="273"/>
      <c r="R341" s="39"/>
      <c r="T341" s="173" t="s">
        <v>22</v>
      </c>
      <c r="U341" s="46" t="s">
        <v>44</v>
      </c>
      <c r="V341" s="38"/>
      <c r="W341" s="174">
        <f>V341*K341</f>
        <v>0</v>
      </c>
      <c r="X341" s="174">
        <v>0.0036</v>
      </c>
      <c r="Y341" s="174">
        <f>X341*K341</f>
        <v>0.0234</v>
      </c>
      <c r="Z341" s="174">
        <v>0</v>
      </c>
      <c r="AA341" s="175">
        <f>Z341*K341</f>
        <v>0</v>
      </c>
      <c r="AR341" s="21" t="s">
        <v>164</v>
      </c>
      <c r="AT341" s="21" t="s">
        <v>149</v>
      </c>
      <c r="AU341" s="21" t="s">
        <v>109</v>
      </c>
      <c r="AY341" s="21" t="s">
        <v>148</v>
      </c>
      <c r="BE341" s="112">
        <f>IF(U341="základní",N341,0)</f>
        <v>0</v>
      </c>
      <c r="BF341" s="112">
        <f>IF(U341="snížená",N341,0)</f>
        <v>0</v>
      </c>
      <c r="BG341" s="112">
        <f>IF(U341="zákl. přenesená",N341,0)</f>
        <v>0</v>
      </c>
      <c r="BH341" s="112">
        <f>IF(U341="sníž. přenesená",N341,0)</f>
        <v>0</v>
      </c>
      <c r="BI341" s="112">
        <f>IF(U341="nulová",N341,0)</f>
        <v>0</v>
      </c>
      <c r="BJ341" s="21" t="s">
        <v>87</v>
      </c>
      <c r="BK341" s="112">
        <f>ROUND(L341*K341,2)</f>
        <v>0</v>
      </c>
      <c r="BL341" s="21" t="s">
        <v>164</v>
      </c>
      <c r="BM341" s="21" t="s">
        <v>734</v>
      </c>
    </row>
    <row r="342" spans="2:51" s="11" customFormat="1" ht="25.5" customHeight="1">
      <c r="B342" s="184"/>
      <c r="C342" s="185"/>
      <c r="D342" s="185"/>
      <c r="E342" s="186" t="s">
        <v>22</v>
      </c>
      <c r="F342" s="276" t="s">
        <v>735</v>
      </c>
      <c r="G342" s="277"/>
      <c r="H342" s="277"/>
      <c r="I342" s="277"/>
      <c r="J342" s="185"/>
      <c r="K342" s="186" t="s">
        <v>22</v>
      </c>
      <c r="L342" s="185"/>
      <c r="M342" s="185"/>
      <c r="N342" s="185"/>
      <c r="O342" s="185"/>
      <c r="P342" s="185"/>
      <c r="Q342" s="185"/>
      <c r="R342" s="187"/>
      <c r="T342" s="188"/>
      <c r="U342" s="185"/>
      <c r="V342" s="185"/>
      <c r="W342" s="185"/>
      <c r="X342" s="185"/>
      <c r="Y342" s="185"/>
      <c r="Z342" s="185"/>
      <c r="AA342" s="189"/>
      <c r="AT342" s="190" t="s">
        <v>156</v>
      </c>
      <c r="AU342" s="190" t="s">
        <v>109</v>
      </c>
      <c r="AV342" s="11" t="s">
        <v>87</v>
      </c>
      <c r="AW342" s="11" t="s">
        <v>36</v>
      </c>
      <c r="AX342" s="11" t="s">
        <v>79</v>
      </c>
      <c r="AY342" s="190" t="s">
        <v>148</v>
      </c>
    </row>
    <row r="343" spans="2:51" s="10" customFormat="1" ht="16.5" customHeight="1">
      <c r="B343" s="176"/>
      <c r="C343" s="177"/>
      <c r="D343" s="177"/>
      <c r="E343" s="178" t="s">
        <v>22</v>
      </c>
      <c r="F343" s="278" t="s">
        <v>449</v>
      </c>
      <c r="G343" s="279"/>
      <c r="H343" s="279"/>
      <c r="I343" s="279"/>
      <c r="J343" s="177"/>
      <c r="K343" s="179">
        <v>6.5</v>
      </c>
      <c r="L343" s="177"/>
      <c r="M343" s="177"/>
      <c r="N343" s="177"/>
      <c r="O343" s="177"/>
      <c r="P343" s="177"/>
      <c r="Q343" s="177"/>
      <c r="R343" s="180"/>
      <c r="T343" s="181"/>
      <c r="U343" s="177"/>
      <c r="V343" s="177"/>
      <c r="W343" s="177"/>
      <c r="X343" s="177"/>
      <c r="Y343" s="177"/>
      <c r="Z343" s="177"/>
      <c r="AA343" s="182"/>
      <c r="AT343" s="183" t="s">
        <v>156</v>
      </c>
      <c r="AU343" s="183" t="s">
        <v>109</v>
      </c>
      <c r="AV343" s="10" t="s">
        <v>109</v>
      </c>
      <c r="AW343" s="10" t="s">
        <v>36</v>
      </c>
      <c r="AX343" s="10" t="s">
        <v>87</v>
      </c>
      <c r="AY343" s="183" t="s">
        <v>148</v>
      </c>
    </row>
    <row r="344" spans="2:63" s="9" customFormat="1" ht="29.85" customHeight="1">
      <c r="B344" s="158"/>
      <c r="C344" s="159"/>
      <c r="D344" s="168" t="s">
        <v>195</v>
      </c>
      <c r="E344" s="168"/>
      <c r="F344" s="168"/>
      <c r="G344" s="168"/>
      <c r="H344" s="168"/>
      <c r="I344" s="168"/>
      <c r="J344" s="168"/>
      <c r="K344" s="168"/>
      <c r="L344" s="168"/>
      <c r="M344" s="168"/>
      <c r="N344" s="283">
        <f>BK344</f>
        <v>0</v>
      </c>
      <c r="O344" s="284"/>
      <c r="P344" s="284"/>
      <c r="Q344" s="284"/>
      <c r="R344" s="161"/>
      <c r="T344" s="162"/>
      <c r="U344" s="159"/>
      <c r="V344" s="159"/>
      <c r="W344" s="163">
        <f>SUM(W345:W406)</f>
        <v>0</v>
      </c>
      <c r="X344" s="159"/>
      <c r="Y344" s="163">
        <f>SUM(Y345:Y406)</f>
        <v>23.134199000000002</v>
      </c>
      <c r="Z344" s="159"/>
      <c r="AA344" s="164">
        <f>SUM(AA345:AA406)</f>
        <v>0</v>
      </c>
      <c r="AR344" s="165" t="s">
        <v>87</v>
      </c>
      <c r="AT344" s="166" t="s">
        <v>78</v>
      </c>
      <c r="AU344" s="166" t="s">
        <v>87</v>
      </c>
      <c r="AY344" s="165" t="s">
        <v>148</v>
      </c>
      <c r="BK344" s="167">
        <f>SUM(BK345:BK406)</f>
        <v>0</v>
      </c>
    </row>
    <row r="345" spans="2:65" s="1" customFormat="1" ht="25.5" customHeight="1">
      <c r="B345" s="37"/>
      <c r="C345" s="169" t="s">
        <v>736</v>
      </c>
      <c r="D345" s="169" t="s">
        <v>149</v>
      </c>
      <c r="E345" s="170" t="s">
        <v>737</v>
      </c>
      <c r="F345" s="270" t="s">
        <v>738</v>
      </c>
      <c r="G345" s="270"/>
      <c r="H345" s="270"/>
      <c r="I345" s="270"/>
      <c r="J345" s="171" t="s">
        <v>283</v>
      </c>
      <c r="K345" s="172">
        <v>5</v>
      </c>
      <c r="L345" s="271">
        <v>0</v>
      </c>
      <c r="M345" s="272"/>
      <c r="N345" s="273">
        <f>ROUND(L345*K345,2)</f>
        <v>0</v>
      </c>
      <c r="O345" s="273"/>
      <c r="P345" s="273"/>
      <c r="Q345" s="273"/>
      <c r="R345" s="39"/>
      <c r="T345" s="173" t="s">
        <v>22</v>
      </c>
      <c r="U345" s="46" t="s">
        <v>44</v>
      </c>
      <c r="V345" s="38"/>
      <c r="W345" s="174">
        <f>V345*K345</f>
        <v>0</v>
      </c>
      <c r="X345" s="174">
        <v>0.08978</v>
      </c>
      <c r="Y345" s="174">
        <f>X345*K345</f>
        <v>0.44889999999999997</v>
      </c>
      <c r="Z345" s="174">
        <v>0</v>
      </c>
      <c r="AA345" s="175">
        <f>Z345*K345</f>
        <v>0</v>
      </c>
      <c r="AR345" s="21" t="s">
        <v>164</v>
      </c>
      <c r="AT345" s="21" t="s">
        <v>149</v>
      </c>
      <c r="AU345" s="21" t="s">
        <v>109</v>
      </c>
      <c r="AY345" s="21" t="s">
        <v>148</v>
      </c>
      <c r="BE345" s="112">
        <f>IF(U345="základní",N345,0)</f>
        <v>0</v>
      </c>
      <c r="BF345" s="112">
        <f>IF(U345="snížená",N345,0)</f>
        <v>0</v>
      </c>
      <c r="BG345" s="112">
        <f>IF(U345="zákl. přenesená",N345,0)</f>
        <v>0</v>
      </c>
      <c r="BH345" s="112">
        <f>IF(U345="sníž. přenesená",N345,0)</f>
        <v>0</v>
      </c>
      <c r="BI345" s="112">
        <f>IF(U345="nulová",N345,0)</f>
        <v>0</v>
      </c>
      <c r="BJ345" s="21" t="s">
        <v>87</v>
      </c>
      <c r="BK345" s="112">
        <f>ROUND(L345*K345,2)</f>
        <v>0</v>
      </c>
      <c r="BL345" s="21" t="s">
        <v>164</v>
      </c>
      <c r="BM345" s="21" t="s">
        <v>739</v>
      </c>
    </row>
    <row r="346" spans="2:51" s="11" customFormat="1" ht="25.5" customHeight="1">
      <c r="B346" s="184"/>
      <c r="C346" s="185"/>
      <c r="D346" s="185"/>
      <c r="E346" s="186" t="s">
        <v>22</v>
      </c>
      <c r="F346" s="276" t="s">
        <v>740</v>
      </c>
      <c r="G346" s="277"/>
      <c r="H346" s="277"/>
      <c r="I346" s="277"/>
      <c r="J346" s="185"/>
      <c r="K346" s="186" t="s">
        <v>22</v>
      </c>
      <c r="L346" s="185"/>
      <c r="M346" s="185"/>
      <c r="N346" s="185"/>
      <c r="O346" s="185"/>
      <c r="P346" s="185"/>
      <c r="Q346" s="185"/>
      <c r="R346" s="187"/>
      <c r="T346" s="188"/>
      <c r="U346" s="185"/>
      <c r="V346" s="185"/>
      <c r="W346" s="185"/>
      <c r="X346" s="185"/>
      <c r="Y346" s="185"/>
      <c r="Z346" s="185"/>
      <c r="AA346" s="189"/>
      <c r="AT346" s="190" t="s">
        <v>156</v>
      </c>
      <c r="AU346" s="190" t="s">
        <v>109</v>
      </c>
      <c r="AV346" s="11" t="s">
        <v>87</v>
      </c>
      <c r="AW346" s="11" t="s">
        <v>36</v>
      </c>
      <c r="AX346" s="11" t="s">
        <v>79</v>
      </c>
      <c r="AY346" s="190" t="s">
        <v>148</v>
      </c>
    </row>
    <row r="347" spans="2:51" s="10" customFormat="1" ht="16.5" customHeight="1">
      <c r="B347" s="176"/>
      <c r="C347" s="177"/>
      <c r="D347" s="177"/>
      <c r="E347" s="178" t="s">
        <v>22</v>
      </c>
      <c r="F347" s="278" t="s">
        <v>147</v>
      </c>
      <c r="G347" s="279"/>
      <c r="H347" s="279"/>
      <c r="I347" s="279"/>
      <c r="J347" s="177"/>
      <c r="K347" s="179">
        <v>5</v>
      </c>
      <c r="L347" s="177"/>
      <c r="M347" s="177"/>
      <c r="N347" s="177"/>
      <c r="O347" s="177"/>
      <c r="P347" s="177"/>
      <c r="Q347" s="177"/>
      <c r="R347" s="180"/>
      <c r="T347" s="181"/>
      <c r="U347" s="177"/>
      <c r="V347" s="177"/>
      <c r="W347" s="177"/>
      <c r="X347" s="177"/>
      <c r="Y347" s="177"/>
      <c r="Z347" s="177"/>
      <c r="AA347" s="182"/>
      <c r="AT347" s="183" t="s">
        <v>156</v>
      </c>
      <c r="AU347" s="183" t="s">
        <v>109</v>
      </c>
      <c r="AV347" s="10" t="s">
        <v>109</v>
      </c>
      <c r="AW347" s="10" t="s">
        <v>36</v>
      </c>
      <c r="AX347" s="10" t="s">
        <v>87</v>
      </c>
      <c r="AY347" s="183" t="s">
        <v>148</v>
      </c>
    </row>
    <row r="348" spans="2:65" s="1" customFormat="1" ht="38.25" customHeight="1">
      <c r="B348" s="37"/>
      <c r="C348" s="169" t="s">
        <v>741</v>
      </c>
      <c r="D348" s="169" t="s">
        <v>149</v>
      </c>
      <c r="E348" s="170" t="s">
        <v>742</v>
      </c>
      <c r="F348" s="270" t="s">
        <v>743</v>
      </c>
      <c r="G348" s="270"/>
      <c r="H348" s="270"/>
      <c r="I348" s="270"/>
      <c r="J348" s="171" t="s">
        <v>283</v>
      </c>
      <c r="K348" s="172">
        <v>5</v>
      </c>
      <c r="L348" s="271">
        <v>0</v>
      </c>
      <c r="M348" s="272"/>
      <c r="N348" s="273">
        <f>ROUND(L348*K348,2)</f>
        <v>0</v>
      </c>
      <c r="O348" s="273"/>
      <c r="P348" s="273"/>
      <c r="Q348" s="273"/>
      <c r="R348" s="39"/>
      <c r="T348" s="173" t="s">
        <v>22</v>
      </c>
      <c r="U348" s="46" t="s">
        <v>44</v>
      </c>
      <c r="V348" s="38"/>
      <c r="W348" s="174">
        <f>V348*K348</f>
        <v>0</v>
      </c>
      <c r="X348" s="174">
        <v>0.1554</v>
      </c>
      <c r="Y348" s="174">
        <f>X348*K348</f>
        <v>0.777</v>
      </c>
      <c r="Z348" s="174">
        <v>0</v>
      </c>
      <c r="AA348" s="175">
        <f>Z348*K348</f>
        <v>0</v>
      </c>
      <c r="AR348" s="21" t="s">
        <v>164</v>
      </c>
      <c r="AT348" s="21" t="s">
        <v>149</v>
      </c>
      <c r="AU348" s="21" t="s">
        <v>109</v>
      </c>
      <c r="AY348" s="21" t="s">
        <v>148</v>
      </c>
      <c r="BE348" s="112">
        <f>IF(U348="základní",N348,0)</f>
        <v>0</v>
      </c>
      <c r="BF348" s="112">
        <f>IF(U348="snížená",N348,0)</f>
        <v>0</v>
      </c>
      <c r="BG348" s="112">
        <f>IF(U348="zákl. přenesená",N348,0)</f>
        <v>0</v>
      </c>
      <c r="BH348" s="112">
        <f>IF(U348="sníž. přenesená",N348,0)</f>
        <v>0</v>
      </c>
      <c r="BI348" s="112">
        <f>IF(U348="nulová",N348,0)</f>
        <v>0</v>
      </c>
      <c r="BJ348" s="21" t="s">
        <v>87</v>
      </c>
      <c r="BK348" s="112">
        <f>ROUND(L348*K348,2)</f>
        <v>0</v>
      </c>
      <c r="BL348" s="21" t="s">
        <v>164</v>
      </c>
      <c r="BM348" s="21" t="s">
        <v>744</v>
      </c>
    </row>
    <row r="349" spans="2:51" s="11" customFormat="1" ht="16.5" customHeight="1">
      <c r="B349" s="184"/>
      <c r="C349" s="185"/>
      <c r="D349" s="185"/>
      <c r="E349" s="186" t="s">
        <v>22</v>
      </c>
      <c r="F349" s="276" t="s">
        <v>745</v>
      </c>
      <c r="G349" s="277"/>
      <c r="H349" s="277"/>
      <c r="I349" s="277"/>
      <c r="J349" s="185"/>
      <c r="K349" s="186" t="s">
        <v>22</v>
      </c>
      <c r="L349" s="185"/>
      <c r="M349" s="185"/>
      <c r="N349" s="185"/>
      <c r="O349" s="185"/>
      <c r="P349" s="185"/>
      <c r="Q349" s="185"/>
      <c r="R349" s="187"/>
      <c r="T349" s="188"/>
      <c r="U349" s="185"/>
      <c r="V349" s="185"/>
      <c r="W349" s="185"/>
      <c r="X349" s="185"/>
      <c r="Y349" s="185"/>
      <c r="Z349" s="185"/>
      <c r="AA349" s="189"/>
      <c r="AT349" s="190" t="s">
        <v>156</v>
      </c>
      <c r="AU349" s="190" t="s">
        <v>109</v>
      </c>
      <c r="AV349" s="11" t="s">
        <v>87</v>
      </c>
      <c r="AW349" s="11" t="s">
        <v>36</v>
      </c>
      <c r="AX349" s="11" t="s">
        <v>79</v>
      </c>
      <c r="AY349" s="190" t="s">
        <v>148</v>
      </c>
    </row>
    <row r="350" spans="2:51" s="10" customFormat="1" ht="16.5" customHeight="1">
      <c r="B350" s="176"/>
      <c r="C350" s="177"/>
      <c r="D350" s="177"/>
      <c r="E350" s="178" t="s">
        <v>22</v>
      </c>
      <c r="F350" s="278" t="s">
        <v>160</v>
      </c>
      <c r="G350" s="279"/>
      <c r="H350" s="279"/>
      <c r="I350" s="279"/>
      <c r="J350" s="177"/>
      <c r="K350" s="179">
        <v>3</v>
      </c>
      <c r="L350" s="177"/>
      <c r="M350" s="177"/>
      <c r="N350" s="177"/>
      <c r="O350" s="177"/>
      <c r="P350" s="177"/>
      <c r="Q350" s="177"/>
      <c r="R350" s="180"/>
      <c r="T350" s="181"/>
      <c r="U350" s="177"/>
      <c r="V350" s="177"/>
      <c r="W350" s="177"/>
      <c r="X350" s="177"/>
      <c r="Y350" s="177"/>
      <c r="Z350" s="177"/>
      <c r="AA350" s="182"/>
      <c r="AT350" s="183" t="s">
        <v>156</v>
      </c>
      <c r="AU350" s="183" t="s">
        <v>109</v>
      </c>
      <c r="AV350" s="10" t="s">
        <v>109</v>
      </c>
      <c r="AW350" s="10" t="s">
        <v>36</v>
      </c>
      <c r="AX350" s="10" t="s">
        <v>79</v>
      </c>
      <c r="AY350" s="183" t="s">
        <v>148</v>
      </c>
    </row>
    <row r="351" spans="2:51" s="11" customFormat="1" ht="16.5" customHeight="1">
      <c r="B351" s="184"/>
      <c r="C351" s="185"/>
      <c r="D351" s="185"/>
      <c r="E351" s="186" t="s">
        <v>22</v>
      </c>
      <c r="F351" s="286" t="s">
        <v>746</v>
      </c>
      <c r="G351" s="287"/>
      <c r="H351" s="287"/>
      <c r="I351" s="287"/>
      <c r="J351" s="185"/>
      <c r="K351" s="186" t="s">
        <v>22</v>
      </c>
      <c r="L351" s="185"/>
      <c r="M351" s="185"/>
      <c r="N351" s="185"/>
      <c r="O351" s="185"/>
      <c r="P351" s="185"/>
      <c r="Q351" s="185"/>
      <c r="R351" s="187"/>
      <c r="T351" s="188"/>
      <c r="U351" s="185"/>
      <c r="V351" s="185"/>
      <c r="W351" s="185"/>
      <c r="X351" s="185"/>
      <c r="Y351" s="185"/>
      <c r="Z351" s="185"/>
      <c r="AA351" s="189"/>
      <c r="AT351" s="190" t="s">
        <v>156</v>
      </c>
      <c r="AU351" s="190" t="s">
        <v>109</v>
      </c>
      <c r="AV351" s="11" t="s">
        <v>87</v>
      </c>
      <c r="AW351" s="11" t="s">
        <v>36</v>
      </c>
      <c r="AX351" s="11" t="s">
        <v>79</v>
      </c>
      <c r="AY351" s="190" t="s">
        <v>148</v>
      </c>
    </row>
    <row r="352" spans="2:51" s="10" customFormat="1" ht="16.5" customHeight="1">
      <c r="B352" s="176"/>
      <c r="C352" s="177"/>
      <c r="D352" s="177"/>
      <c r="E352" s="178" t="s">
        <v>22</v>
      </c>
      <c r="F352" s="278" t="s">
        <v>109</v>
      </c>
      <c r="G352" s="279"/>
      <c r="H352" s="279"/>
      <c r="I352" s="279"/>
      <c r="J352" s="177"/>
      <c r="K352" s="179">
        <v>2</v>
      </c>
      <c r="L352" s="177"/>
      <c r="M352" s="177"/>
      <c r="N352" s="177"/>
      <c r="O352" s="177"/>
      <c r="P352" s="177"/>
      <c r="Q352" s="177"/>
      <c r="R352" s="180"/>
      <c r="T352" s="181"/>
      <c r="U352" s="177"/>
      <c r="V352" s="177"/>
      <c r="W352" s="177"/>
      <c r="X352" s="177"/>
      <c r="Y352" s="177"/>
      <c r="Z352" s="177"/>
      <c r="AA352" s="182"/>
      <c r="AT352" s="183" t="s">
        <v>156</v>
      </c>
      <c r="AU352" s="183" t="s">
        <v>109</v>
      </c>
      <c r="AV352" s="10" t="s">
        <v>109</v>
      </c>
      <c r="AW352" s="10" t="s">
        <v>36</v>
      </c>
      <c r="AX352" s="10" t="s">
        <v>79</v>
      </c>
      <c r="AY352" s="183" t="s">
        <v>148</v>
      </c>
    </row>
    <row r="353" spans="2:51" s="12" customFormat="1" ht="16.5" customHeight="1">
      <c r="B353" s="191"/>
      <c r="C353" s="192"/>
      <c r="D353" s="192"/>
      <c r="E353" s="193" t="s">
        <v>22</v>
      </c>
      <c r="F353" s="288" t="s">
        <v>206</v>
      </c>
      <c r="G353" s="289"/>
      <c r="H353" s="289"/>
      <c r="I353" s="289"/>
      <c r="J353" s="192"/>
      <c r="K353" s="194">
        <v>5</v>
      </c>
      <c r="L353" s="192"/>
      <c r="M353" s="192"/>
      <c r="N353" s="192"/>
      <c r="O353" s="192"/>
      <c r="P353" s="192"/>
      <c r="Q353" s="192"/>
      <c r="R353" s="195"/>
      <c r="T353" s="196"/>
      <c r="U353" s="192"/>
      <c r="V353" s="192"/>
      <c r="W353" s="192"/>
      <c r="X353" s="192"/>
      <c r="Y353" s="192"/>
      <c r="Z353" s="192"/>
      <c r="AA353" s="197"/>
      <c r="AT353" s="198" t="s">
        <v>156</v>
      </c>
      <c r="AU353" s="198" t="s">
        <v>109</v>
      </c>
      <c r="AV353" s="12" t="s">
        <v>164</v>
      </c>
      <c r="AW353" s="12" t="s">
        <v>36</v>
      </c>
      <c r="AX353" s="12" t="s">
        <v>87</v>
      </c>
      <c r="AY353" s="198" t="s">
        <v>148</v>
      </c>
    </row>
    <row r="354" spans="2:65" s="1" customFormat="1" ht="25.5" customHeight="1">
      <c r="B354" s="37"/>
      <c r="C354" s="199" t="s">
        <v>747</v>
      </c>
      <c r="D354" s="199" t="s">
        <v>275</v>
      </c>
      <c r="E354" s="200" t="s">
        <v>748</v>
      </c>
      <c r="F354" s="290" t="s">
        <v>749</v>
      </c>
      <c r="G354" s="290"/>
      <c r="H354" s="290"/>
      <c r="I354" s="290"/>
      <c r="J354" s="201" t="s">
        <v>283</v>
      </c>
      <c r="K354" s="202">
        <v>3.03</v>
      </c>
      <c r="L354" s="291">
        <v>0</v>
      </c>
      <c r="M354" s="292"/>
      <c r="N354" s="293">
        <f>ROUND(L354*K354,2)</f>
        <v>0</v>
      </c>
      <c r="O354" s="273"/>
      <c r="P354" s="273"/>
      <c r="Q354" s="273"/>
      <c r="R354" s="39"/>
      <c r="T354" s="173" t="s">
        <v>22</v>
      </c>
      <c r="U354" s="46" t="s">
        <v>44</v>
      </c>
      <c r="V354" s="38"/>
      <c r="W354" s="174">
        <f>V354*K354</f>
        <v>0</v>
      </c>
      <c r="X354" s="174">
        <v>0.0483</v>
      </c>
      <c r="Y354" s="174">
        <f>X354*K354</f>
        <v>0.146349</v>
      </c>
      <c r="Z354" s="174">
        <v>0</v>
      </c>
      <c r="AA354" s="175">
        <f>Z354*K354</f>
        <v>0</v>
      </c>
      <c r="AR354" s="21" t="s">
        <v>181</v>
      </c>
      <c r="AT354" s="21" t="s">
        <v>275</v>
      </c>
      <c r="AU354" s="21" t="s">
        <v>109</v>
      </c>
      <c r="AY354" s="21" t="s">
        <v>148</v>
      </c>
      <c r="BE354" s="112">
        <f>IF(U354="základní",N354,0)</f>
        <v>0</v>
      </c>
      <c r="BF354" s="112">
        <f>IF(U354="snížená",N354,0)</f>
        <v>0</v>
      </c>
      <c r="BG354" s="112">
        <f>IF(U354="zákl. přenesená",N354,0)</f>
        <v>0</v>
      </c>
      <c r="BH354" s="112">
        <f>IF(U354="sníž. přenesená",N354,0)</f>
        <v>0</v>
      </c>
      <c r="BI354" s="112">
        <f>IF(U354="nulová",N354,0)</f>
        <v>0</v>
      </c>
      <c r="BJ354" s="21" t="s">
        <v>87</v>
      </c>
      <c r="BK354" s="112">
        <f>ROUND(L354*K354,2)</f>
        <v>0</v>
      </c>
      <c r="BL354" s="21" t="s">
        <v>164</v>
      </c>
      <c r="BM354" s="21" t="s">
        <v>750</v>
      </c>
    </row>
    <row r="355" spans="2:51" s="10" customFormat="1" ht="16.5" customHeight="1">
      <c r="B355" s="176"/>
      <c r="C355" s="177"/>
      <c r="D355" s="177"/>
      <c r="E355" s="178" t="s">
        <v>22</v>
      </c>
      <c r="F355" s="274" t="s">
        <v>751</v>
      </c>
      <c r="G355" s="275"/>
      <c r="H355" s="275"/>
      <c r="I355" s="275"/>
      <c r="J355" s="177"/>
      <c r="K355" s="179">
        <v>3.03</v>
      </c>
      <c r="L355" s="177"/>
      <c r="M355" s="177"/>
      <c r="N355" s="177"/>
      <c r="O355" s="177"/>
      <c r="P355" s="177"/>
      <c r="Q355" s="177"/>
      <c r="R355" s="180"/>
      <c r="T355" s="181"/>
      <c r="U355" s="177"/>
      <c r="V355" s="177"/>
      <c r="W355" s="177"/>
      <c r="X355" s="177"/>
      <c r="Y355" s="177"/>
      <c r="Z355" s="177"/>
      <c r="AA355" s="182"/>
      <c r="AT355" s="183" t="s">
        <v>156</v>
      </c>
      <c r="AU355" s="183" t="s">
        <v>109</v>
      </c>
      <c r="AV355" s="10" t="s">
        <v>109</v>
      </c>
      <c r="AW355" s="10" t="s">
        <v>36</v>
      </c>
      <c r="AX355" s="10" t="s">
        <v>87</v>
      </c>
      <c r="AY355" s="183" t="s">
        <v>148</v>
      </c>
    </row>
    <row r="356" spans="2:65" s="1" customFormat="1" ht="25.5" customHeight="1">
      <c r="B356" s="37"/>
      <c r="C356" s="199" t="s">
        <v>752</v>
      </c>
      <c r="D356" s="199" t="s">
        <v>275</v>
      </c>
      <c r="E356" s="200" t="s">
        <v>753</v>
      </c>
      <c r="F356" s="290" t="s">
        <v>754</v>
      </c>
      <c r="G356" s="290"/>
      <c r="H356" s="290"/>
      <c r="I356" s="290"/>
      <c r="J356" s="201" t="s">
        <v>283</v>
      </c>
      <c r="K356" s="202">
        <v>2.02</v>
      </c>
      <c r="L356" s="291">
        <v>0</v>
      </c>
      <c r="M356" s="292"/>
      <c r="N356" s="293">
        <f>ROUND(L356*K356,2)</f>
        <v>0</v>
      </c>
      <c r="O356" s="273"/>
      <c r="P356" s="273"/>
      <c r="Q356" s="273"/>
      <c r="R356" s="39"/>
      <c r="T356" s="173" t="s">
        <v>22</v>
      </c>
      <c r="U356" s="46" t="s">
        <v>44</v>
      </c>
      <c r="V356" s="38"/>
      <c r="W356" s="174">
        <f>V356*K356</f>
        <v>0</v>
      </c>
      <c r="X356" s="174">
        <v>0.064</v>
      </c>
      <c r="Y356" s="174">
        <f>X356*K356</f>
        <v>0.12928</v>
      </c>
      <c r="Z356" s="174">
        <v>0</v>
      </c>
      <c r="AA356" s="175">
        <f>Z356*K356</f>
        <v>0</v>
      </c>
      <c r="AR356" s="21" t="s">
        <v>181</v>
      </c>
      <c r="AT356" s="21" t="s">
        <v>275</v>
      </c>
      <c r="AU356" s="21" t="s">
        <v>109</v>
      </c>
      <c r="AY356" s="21" t="s">
        <v>148</v>
      </c>
      <c r="BE356" s="112">
        <f>IF(U356="základní",N356,0)</f>
        <v>0</v>
      </c>
      <c r="BF356" s="112">
        <f>IF(U356="snížená",N356,0)</f>
        <v>0</v>
      </c>
      <c r="BG356" s="112">
        <f>IF(U356="zákl. přenesená",N356,0)</f>
        <v>0</v>
      </c>
      <c r="BH356" s="112">
        <f>IF(U356="sníž. přenesená",N356,0)</f>
        <v>0</v>
      </c>
      <c r="BI356" s="112">
        <f>IF(U356="nulová",N356,0)</f>
        <v>0</v>
      </c>
      <c r="BJ356" s="21" t="s">
        <v>87</v>
      </c>
      <c r="BK356" s="112">
        <f>ROUND(L356*K356,2)</f>
        <v>0</v>
      </c>
      <c r="BL356" s="21" t="s">
        <v>164</v>
      </c>
      <c r="BM356" s="21" t="s">
        <v>755</v>
      </c>
    </row>
    <row r="357" spans="2:51" s="10" customFormat="1" ht="16.5" customHeight="1">
      <c r="B357" s="176"/>
      <c r="C357" s="177"/>
      <c r="D357" s="177"/>
      <c r="E357" s="178" t="s">
        <v>22</v>
      </c>
      <c r="F357" s="274" t="s">
        <v>756</v>
      </c>
      <c r="G357" s="275"/>
      <c r="H357" s="275"/>
      <c r="I357" s="275"/>
      <c r="J357" s="177"/>
      <c r="K357" s="179">
        <v>2.02</v>
      </c>
      <c r="L357" s="177"/>
      <c r="M357" s="177"/>
      <c r="N357" s="177"/>
      <c r="O357" s="177"/>
      <c r="P357" s="177"/>
      <c r="Q357" s="177"/>
      <c r="R357" s="180"/>
      <c r="T357" s="181"/>
      <c r="U357" s="177"/>
      <c r="V357" s="177"/>
      <c r="W357" s="177"/>
      <c r="X357" s="177"/>
      <c r="Y357" s="177"/>
      <c r="Z357" s="177"/>
      <c r="AA357" s="182"/>
      <c r="AT357" s="183" t="s">
        <v>156</v>
      </c>
      <c r="AU357" s="183" t="s">
        <v>109</v>
      </c>
      <c r="AV357" s="10" t="s">
        <v>109</v>
      </c>
      <c r="AW357" s="10" t="s">
        <v>36</v>
      </c>
      <c r="AX357" s="10" t="s">
        <v>87</v>
      </c>
      <c r="AY357" s="183" t="s">
        <v>148</v>
      </c>
    </row>
    <row r="358" spans="2:65" s="1" customFormat="1" ht="38.25" customHeight="1">
      <c r="B358" s="37"/>
      <c r="C358" s="169" t="s">
        <v>757</v>
      </c>
      <c r="D358" s="169" t="s">
        <v>149</v>
      </c>
      <c r="E358" s="170" t="s">
        <v>387</v>
      </c>
      <c r="F358" s="270" t="s">
        <v>388</v>
      </c>
      <c r="G358" s="270"/>
      <c r="H358" s="270"/>
      <c r="I358" s="270"/>
      <c r="J358" s="171" t="s">
        <v>283</v>
      </c>
      <c r="K358" s="172">
        <v>51</v>
      </c>
      <c r="L358" s="271">
        <v>0</v>
      </c>
      <c r="M358" s="272"/>
      <c r="N358" s="273">
        <f>ROUND(L358*K358,2)</f>
        <v>0</v>
      </c>
      <c r="O358" s="273"/>
      <c r="P358" s="273"/>
      <c r="Q358" s="273"/>
      <c r="R358" s="39"/>
      <c r="T358" s="173" t="s">
        <v>22</v>
      </c>
      <c r="U358" s="46" t="s">
        <v>44</v>
      </c>
      <c r="V358" s="38"/>
      <c r="W358" s="174">
        <f>V358*K358</f>
        <v>0</v>
      </c>
      <c r="X358" s="174">
        <v>0.16849</v>
      </c>
      <c r="Y358" s="174">
        <f>X358*K358</f>
        <v>8.59299</v>
      </c>
      <c r="Z358" s="174">
        <v>0</v>
      </c>
      <c r="AA358" s="175">
        <f>Z358*K358</f>
        <v>0</v>
      </c>
      <c r="AR358" s="21" t="s">
        <v>164</v>
      </c>
      <c r="AT358" s="21" t="s">
        <v>149</v>
      </c>
      <c r="AU358" s="21" t="s">
        <v>109</v>
      </c>
      <c r="AY358" s="21" t="s">
        <v>148</v>
      </c>
      <c r="BE358" s="112">
        <f>IF(U358="základní",N358,0)</f>
        <v>0</v>
      </c>
      <c r="BF358" s="112">
        <f>IF(U358="snížená",N358,0)</f>
        <v>0</v>
      </c>
      <c r="BG358" s="112">
        <f>IF(U358="zákl. přenesená",N358,0)</f>
        <v>0</v>
      </c>
      <c r="BH358" s="112">
        <f>IF(U358="sníž. přenesená",N358,0)</f>
        <v>0</v>
      </c>
      <c r="BI358" s="112">
        <f>IF(U358="nulová",N358,0)</f>
        <v>0</v>
      </c>
      <c r="BJ358" s="21" t="s">
        <v>87</v>
      </c>
      <c r="BK358" s="112">
        <f>ROUND(L358*K358,2)</f>
        <v>0</v>
      </c>
      <c r="BL358" s="21" t="s">
        <v>164</v>
      </c>
      <c r="BM358" s="21" t="s">
        <v>758</v>
      </c>
    </row>
    <row r="359" spans="2:51" s="11" customFormat="1" ht="16.5" customHeight="1">
      <c r="B359" s="184"/>
      <c r="C359" s="185"/>
      <c r="D359" s="185"/>
      <c r="E359" s="186" t="s">
        <v>22</v>
      </c>
      <c r="F359" s="276" t="s">
        <v>390</v>
      </c>
      <c r="G359" s="277"/>
      <c r="H359" s="277"/>
      <c r="I359" s="277"/>
      <c r="J359" s="185"/>
      <c r="K359" s="186" t="s">
        <v>22</v>
      </c>
      <c r="L359" s="185"/>
      <c r="M359" s="185"/>
      <c r="N359" s="185"/>
      <c r="O359" s="185"/>
      <c r="P359" s="185"/>
      <c r="Q359" s="185"/>
      <c r="R359" s="187"/>
      <c r="T359" s="188"/>
      <c r="U359" s="185"/>
      <c r="V359" s="185"/>
      <c r="W359" s="185"/>
      <c r="X359" s="185"/>
      <c r="Y359" s="185"/>
      <c r="Z359" s="185"/>
      <c r="AA359" s="189"/>
      <c r="AT359" s="190" t="s">
        <v>156</v>
      </c>
      <c r="AU359" s="190" t="s">
        <v>109</v>
      </c>
      <c r="AV359" s="11" t="s">
        <v>87</v>
      </c>
      <c r="AW359" s="11" t="s">
        <v>36</v>
      </c>
      <c r="AX359" s="11" t="s">
        <v>79</v>
      </c>
      <c r="AY359" s="190" t="s">
        <v>148</v>
      </c>
    </row>
    <row r="360" spans="2:51" s="10" customFormat="1" ht="16.5" customHeight="1">
      <c r="B360" s="176"/>
      <c r="C360" s="177"/>
      <c r="D360" s="177"/>
      <c r="E360" s="178" t="s">
        <v>22</v>
      </c>
      <c r="F360" s="278" t="s">
        <v>386</v>
      </c>
      <c r="G360" s="279"/>
      <c r="H360" s="279"/>
      <c r="I360" s="279"/>
      <c r="J360" s="177"/>
      <c r="K360" s="179">
        <v>35</v>
      </c>
      <c r="L360" s="177"/>
      <c r="M360" s="177"/>
      <c r="N360" s="177"/>
      <c r="O360" s="177"/>
      <c r="P360" s="177"/>
      <c r="Q360" s="177"/>
      <c r="R360" s="180"/>
      <c r="T360" s="181"/>
      <c r="U360" s="177"/>
      <c r="V360" s="177"/>
      <c r="W360" s="177"/>
      <c r="X360" s="177"/>
      <c r="Y360" s="177"/>
      <c r="Z360" s="177"/>
      <c r="AA360" s="182"/>
      <c r="AT360" s="183" t="s">
        <v>156</v>
      </c>
      <c r="AU360" s="183" t="s">
        <v>109</v>
      </c>
      <c r="AV360" s="10" t="s">
        <v>109</v>
      </c>
      <c r="AW360" s="10" t="s">
        <v>36</v>
      </c>
      <c r="AX360" s="10" t="s">
        <v>79</v>
      </c>
      <c r="AY360" s="183" t="s">
        <v>148</v>
      </c>
    </row>
    <row r="361" spans="2:51" s="11" customFormat="1" ht="16.5" customHeight="1">
      <c r="B361" s="184"/>
      <c r="C361" s="185"/>
      <c r="D361" s="185"/>
      <c r="E361" s="186" t="s">
        <v>22</v>
      </c>
      <c r="F361" s="286" t="s">
        <v>759</v>
      </c>
      <c r="G361" s="287"/>
      <c r="H361" s="287"/>
      <c r="I361" s="287"/>
      <c r="J361" s="185"/>
      <c r="K361" s="186" t="s">
        <v>22</v>
      </c>
      <c r="L361" s="185"/>
      <c r="M361" s="185"/>
      <c r="N361" s="185"/>
      <c r="O361" s="185"/>
      <c r="P361" s="185"/>
      <c r="Q361" s="185"/>
      <c r="R361" s="187"/>
      <c r="T361" s="188"/>
      <c r="U361" s="185"/>
      <c r="V361" s="185"/>
      <c r="W361" s="185"/>
      <c r="X361" s="185"/>
      <c r="Y361" s="185"/>
      <c r="Z361" s="185"/>
      <c r="AA361" s="189"/>
      <c r="AT361" s="190" t="s">
        <v>156</v>
      </c>
      <c r="AU361" s="190" t="s">
        <v>109</v>
      </c>
      <c r="AV361" s="11" t="s">
        <v>87</v>
      </c>
      <c r="AW361" s="11" t="s">
        <v>36</v>
      </c>
      <c r="AX361" s="11" t="s">
        <v>79</v>
      </c>
      <c r="AY361" s="190" t="s">
        <v>148</v>
      </c>
    </row>
    <row r="362" spans="2:51" s="10" customFormat="1" ht="16.5" customHeight="1">
      <c r="B362" s="176"/>
      <c r="C362" s="177"/>
      <c r="D362" s="177"/>
      <c r="E362" s="178" t="s">
        <v>22</v>
      </c>
      <c r="F362" s="278" t="s">
        <v>274</v>
      </c>
      <c r="G362" s="279"/>
      <c r="H362" s="279"/>
      <c r="I362" s="279"/>
      <c r="J362" s="177"/>
      <c r="K362" s="179">
        <v>16</v>
      </c>
      <c r="L362" s="177"/>
      <c r="M362" s="177"/>
      <c r="N362" s="177"/>
      <c r="O362" s="177"/>
      <c r="P362" s="177"/>
      <c r="Q362" s="177"/>
      <c r="R362" s="180"/>
      <c r="T362" s="181"/>
      <c r="U362" s="177"/>
      <c r="V362" s="177"/>
      <c r="W362" s="177"/>
      <c r="X362" s="177"/>
      <c r="Y362" s="177"/>
      <c r="Z362" s="177"/>
      <c r="AA362" s="182"/>
      <c r="AT362" s="183" t="s">
        <v>156</v>
      </c>
      <c r="AU362" s="183" t="s">
        <v>109</v>
      </c>
      <c r="AV362" s="10" t="s">
        <v>109</v>
      </c>
      <c r="AW362" s="10" t="s">
        <v>36</v>
      </c>
      <c r="AX362" s="10" t="s">
        <v>79</v>
      </c>
      <c r="AY362" s="183" t="s">
        <v>148</v>
      </c>
    </row>
    <row r="363" spans="2:51" s="12" customFormat="1" ht="16.5" customHeight="1">
      <c r="B363" s="191"/>
      <c r="C363" s="192"/>
      <c r="D363" s="192"/>
      <c r="E363" s="193" t="s">
        <v>22</v>
      </c>
      <c r="F363" s="288" t="s">
        <v>206</v>
      </c>
      <c r="G363" s="289"/>
      <c r="H363" s="289"/>
      <c r="I363" s="289"/>
      <c r="J363" s="192"/>
      <c r="K363" s="194">
        <v>51</v>
      </c>
      <c r="L363" s="192"/>
      <c r="M363" s="192"/>
      <c r="N363" s="192"/>
      <c r="O363" s="192"/>
      <c r="P363" s="192"/>
      <c r="Q363" s="192"/>
      <c r="R363" s="195"/>
      <c r="T363" s="196"/>
      <c r="U363" s="192"/>
      <c r="V363" s="192"/>
      <c r="W363" s="192"/>
      <c r="X363" s="192"/>
      <c r="Y363" s="192"/>
      <c r="Z363" s="192"/>
      <c r="AA363" s="197"/>
      <c r="AT363" s="198" t="s">
        <v>156</v>
      </c>
      <c r="AU363" s="198" t="s">
        <v>109</v>
      </c>
      <c r="AV363" s="12" t="s">
        <v>164</v>
      </c>
      <c r="AW363" s="12" t="s">
        <v>36</v>
      </c>
      <c r="AX363" s="12" t="s">
        <v>87</v>
      </c>
      <c r="AY363" s="198" t="s">
        <v>148</v>
      </c>
    </row>
    <row r="364" spans="2:65" s="1" customFormat="1" ht="25.5" customHeight="1">
      <c r="B364" s="37"/>
      <c r="C364" s="199" t="s">
        <v>760</v>
      </c>
      <c r="D364" s="199" t="s">
        <v>275</v>
      </c>
      <c r="E364" s="200" t="s">
        <v>393</v>
      </c>
      <c r="F364" s="290" t="s">
        <v>394</v>
      </c>
      <c r="G364" s="290"/>
      <c r="H364" s="290"/>
      <c r="I364" s="290"/>
      <c r="J364" s="201" t="s">
        <v>283</v>
      </c>
      <c r="K364" s="202">
        <v>35.35</v>
      </c>
      <c r="L364" s="291">
        <v>0</v>
      </c>
      <c r="M364" s="292"/>
      <c r="N364" s="293">
        <f>ROUND(L364*K364,2)</f>
        <v>0</v>
      </c>
      <c r="O364" s="273"/>
      <c r="P364" s="273"/>
      <c r="Q364" s="273"/>
      <c r="R364" s="39"/>
      <c r="T364" s="173" t="s">
        <v>22</v>
      </c>
      <c r="U364" s="46" t="s">
        <v>44</v>
      </c>
      <c r="V364" s="38"/>
      <c r="W364" s="174">
        <f>V364*K364</f>
        <v>0</v>
      </c>
      <c r="X364" s="174">
        <v>0.058</v>
      </c>
      <c r="Y364" s="174">
        <f>X364*K364</f>
        <v>2.0503</v>
      </c>
      <c r="Z364" s="174">
        <v>0</v>
      </c>
      <c r="AA364" s="175">
        <f>Z364*K364</f>
        <v>0</v>
      </c>
      <c r="AR364" s="21" t="s">
        <v>181</v>
      </c>
      <c r="AT364" s="21" t="s">
        <v>275</v>
      </c>
      <c r="AU364" s="21" t="s">
        <v>109</v>
      </c>
      <c r="AY364" s="21" t="s">
        <v>148</v>
      </c>
      <c r="BE364" s="112">
        <f>IF(U364="základní",N364,0)</f>
        <v>0</v>
      </c>
      <c r="BF364" s="112">
        <f>IF(U364="snížená",N364,0)</f>
        <v>0</v>
      </c>
      <c r="BG364" s="112">
        <f>IF(U364="zákl. přenesená",N364,0)</f>
        <v>0</v>
      </c>
      <c r="BH364" s="112">
        <f>IF(U364="sníž. přenesená",N364,0)</f>
        <v>0</v>
      </c>
      <c r="BI364" s="112">
        <f>IF(U364="nulová",N364,0)</f>
        <v>0</v>
      </c>
      <c r="BJ364" s="21" t="s">
        <v>87</v>
      </c>
      <c r="BK364" s="112">
        <f>ROUND(L364*K364,2)</f>
        <v>0</v>
      </c>
      <c r="BL364" s="21" t="s">
        <v>164</v>
      </c>
      <c r="BM364" s="21" t="s">
        <v>761</v>
      </c>
    </row>
    <row r="365" spans="2:51" s="10" customFormat="1" ht="16.5" customHeight="1">
      <c r="B365" s="176"/>
      <c r="C365" s="177"/>
      <c r="D365" s="177"/>
      <c r="E365" s="178" t="s">
        <v>22</v>
      </c>
      <c r="F365" s="274" t="s">
        <v>762</v>
      </c>
      <c r="G365" s="275"/>
      <c r="H365" s="275"/>
      <c r="I365" s="275"/>
      <c r="J365" s="177"/>
      <c r="K365" s="179">
        <v>35.35</v>
      </c>
      <c r="L365" s="177"/>
      <c r="M365" s="177"/>
      <c r="N365" s="177"/>
      <c r="O365" s="177"/>
      <c r="P365" s="177"/>
      <c r="Q365" s="177"/>
      <c r="R365" s="180"/>
      <c r="T365" s="181"/>
      <c r="U365" s="177"/>
      <c r="V365" s="177"/>
      <c r="W365" s="177"/>
      <c r="X365" s="177"/>
      <c r="Y365" s="177"/>
      <c r="Z365" s="177"/>
      <c r="AA365" s="182"/>
      <c r="AT365" s="183" t="s">
        <v>156</v>
      </c>
      <c r="AU365" s="183" t="s">
        <v>109</v>
      </c>
      <c r="AV365" s="10" t="s">
        <v>109</v>
      </c>
      <c r="AW365" s="10" t="s">
        <v>36</v>
      </c>
      <c r="AX365" s="10" t="s">
        <v>87</v>
      </c>
      <c r="AY365" s="183" t="s">
        <v>148</v>
      </c>
    </row>
    <row r="366" spans="2:65" s="1" customFormat="1" ht="25.5" customHeight="1">
      <c r="B366" s="37"/>
      <c r="C366" s="199" t="s">
        <v>763</v>
      </c>
      <c r="D366" s="199" t="s">
        <v>275</v>
      </c>
      <c r="E366" s="200" t="s">
        <v>764</v>
      </c>
      <c r="F366" s="290" t="s">
        <v>765</v>
      </c>
      <c r="G366" s="290"/>
      <c r="H366" s="290"/>
      <c r="I366" s="290"/>
      <c r="J366" s="201" t="s">
        <v>283</v>
      </c>
      <c r="K366" s="202">
        <v>32.32</v>
      </c>
      <c r="L366" s="291">
        <v>0</v>
      </c>
      <c r="M366" s="292"/>
      <c r="N366" s="293">
        <f>ROUND(L366*K366,2)</f>
        <v>0</v>
      </c>
      <c r="O366" s="273"/>
      <c r="P366" s="273"/>
      <c r="Q366" s="273"/>
      <c r="R366" s="39"/>
      <c r="T366" s="173" t="s">
        <v>22</v>
      </c>
      <c r="U366" s="46" t="s">
        <v>44</v>
      </c>
      <c r="V366" s="38"/>
      <c r="W366" s="174">
        <f>V366*K366</f>
        <v>0</v>
      </c>
      <c r="X366" s="174">
        <v>0.022</v>
      </c>
      <c r="Y366" s="174">
        <f>X366*K366</f>
        <v>0.71104</v>
      </c>
      <c r="Z366" s="174">
        <v>0</v>
      </c>
      <c r="AA366" s="175">
        <f>Z366*K366</f>
        <v>0</v>
      </c>
      <c r="AR366" s="21" t="s">
        <v>181</v>
      </c>
      <c r="AT366" s="21" t="s">
        <v>275</v>
      </c>
      <c r="AU366" s="21" t="s">
        <v>109</v>
      </c>
      <c r="AY366" s="21" t="s">
        <v>148</v>
      </c>
      <c r="BE366" s="112">
        <f>IF(U366="základní",N366,0)</f>
        <v>0</v>
      </c>
      <c r="BF366" s="112">
        <f>IF(U366="snížená",N366,0)</f>
        <v>0</v>
      </c>
      <c r="BG366" s="112">
        <f>IF(U366="zákl. přenesená",N366,0)</f>
        <v>0</v>
      </c>
      <c r="BH366" s="112">
        <f>IF(U366="sníž. přenesená",N366,0)</f>
        <v>0</v>
      </c>
      <c r="BI366" s="112">
        <f>IF(U366="nulová",N366,0)</f>
        <v>0</v>
      </c>
      <c r="BJ366" s="21" t="s">
        <v>87</v>
      </c>
      <c r="BK366" s="112">
        <f>ROUND(L366*K366,2)</f>
        <v>0</v>
      </c>
      <c r="BL366" s="21" t="s">
        <v>164</v>
      </c>
      <c r="BM366" s="21" t="s">
        <v>766</v>
      </c>
    </row>
    <row r="367" spans="2:51" s="10" customFormat="1" ht="16.5" customHeight="1">
      <c r="B367" s="176"/>
      <c r="C367" s="177"/>
      <c r="D367" s="177"/>
      <c r="E367" s="178" t="s">
        <v>22</v>
      </c>
      <c r="F367" s="274" t="s">
        <v>767</v>
      </c>
      <c r="G367" s="275"/>
      <c r="H367" s="275"/>
      <c r="I367" s="275"/>
      <c r="J367" s="177"/>
      <c r="K367" s="179">
        <v>32.32</v>
      </c>
      <c r="L367" s="177"/>
      <c r="M367" s="177"/>
      <c r="N367" s="177"/>
      <c r="O367" s="177"/>
      <c r="P367" s="177"/>
      <c r="Q367" s="177"/>
      <c r="R367" s="180"/>
      <c r="T367" s="181"/>
      <c r="U367" s="177"/>
      <c r="V367" s="177"/>
      <c r="W367" s="177"/>
      <c r="X367" s="177"/>
      <c r="Y367" s="177"/>
      <c r="Z367" s="177"/>
      <c r="AA367" s="182"/>
      <c r="AT367" s="183" t="s">
        <v>156</v>
      </c>
      <c r="AU367" s="183" t="s">
        <v>109</v>
      </c>
      <c r="AV367" s="10" t="s">
        <v>109</v>
      </c>
      <c r="AW367" s="10" t="s">
        <v>36</v>
      </c>
      <c r="AX367" s="10" t="s">
        <v>87</v>
      </c>
      <c r="AY367" s="183" t="s">
        <v>148</v>
      </c>
    </row>
    <row r="368" spans="2:65" s="1" customFormat="1" ht="38.25" customHeight="1">
      <c r="B368" s="37"/>
      <c r="C368" s="169" t="s">
        <v>768</v>
      </c>
      <c r="D368" s="169" t="s">
        <v>149</v>
      </c>
      <c r="E368" s="170" t="s">
        <v>769</v>
      </c>
      <c r="F368" s="270" t="s">
        <v>770</v>
      </c>
      <c r="G368" s="270"/>
      <c r="H368" s="270"/>
      <c r="I368" s="270"/>
      <c r="J368" s="171" t="s">
        <v>283</v>
      </c>
      <c r="K368" s="172">
        <v>40</v>
      </c>
      <c r="L368" s="271">
        <v>0</v>
      </c>
      <c r="M368" s="272"/>
      <c r="N368" s="273">
        <f>ROUND(L368*K368,2)</f>
        <v>0</v>
      </c>
      <c r="O368" s="273"/>
      <c r="P368" s="273"/>
      <c r="Q368" s="273"/>
      <c r="R368" s="39"/>
      <c r="T368" s="173" t="s">
        <v>22</v>
      </c>
      <c r="U368" s="46" t="s">
        <v>44</v>
      </c>
      <c r="V368" s="38"/>
      <c r="W368" s="174">
        <f>V368*K368</f>
        <v>0</v>
      </c>
      <c r="X368" s="174">
        <v>0.1295</v>
      </c>
      <c r="Y368" s="174">
        <f>X368*K368</f>
        <v>5.18</v>
      </c>
      <c r="Z368" s="174">
        <v>0</v>
      </c>
      <c r="AA368" s="175">
        <f>Z368*K368</f>
        <v>0</v>
      </c>
      <c r="AR368" s="21" t="s">
        <v>164</v>
      </c>
      <c r="AT368" s="21" t="s">
        <v>149</v>
      </c>
      <c r="AU368" s="21" t="s">
        <v>109</v>
      </c>
      <c r="AY368" s="21" t="s">
        <v>148</v>
      </c>
      <c r="BE368" s="112">
        <f>IF(U368="základní",N368,0)</f>
        <v>0</v>
      </c>
      <c r="BF368" s="112">
        <f>IF(U368="snížená",N368,0)</f>
        <v>0</v>
      </c>
      <c r="BG368" s="112">
        <f>IF(U368="zákl. přenesená",N368,0)</f>
        <v>0</v>
      </c>
      <c r="BH368" s="112">
        <f>IF(U368="sníž. přenesená",N368,0)</f>
        <v>0</v>
      </c>
      <c r="BI368" s="112">
        <f>IF(U368="nulová",N368,0)</f>
        <v>0</v>
      </c>
      <c r="BJ368" s="21" t="s">
        <v>87</v>
      </c>
      <c r="BK368" s="112">
        <f>ROUND(L368*K368,2)</f>
        <v>0</v>
      </c>
      <c r="BL368" s="21" t="s">
        <v>164</v>
      </c>
      <c r="BM368" s="21" t="s">
        <v>771</v>
      </c>
    </row>
    <row r="369" spans="2:51" s="11" customFormat="1" ht="16.5" customHeight="1">
      <c r="B369" s="184"/>
      <c r="C369" s="185"/>
      <c r="D369" s="185"/>
      <c r="E369" s="186" t="s">
        <v>22</v>
      </c>
      <c r="F369" s="276" t="s">
        <v>772</v>
      </c>
      <c r="G369" s="277"/>
      <c r="H369" s="277"/>
      <c r="I369" s="277"/>
      <c r="J369" s="185"/>
      <c r="K369" s="186" t="s">
        <v>22</v>
      </c>
      <c r="L369" s="185"/>
      <c r="M369" s="185"/>
      <c r="N369" s="185"/>
      <c r="O369" s="185"/>
      <c r="P369" s="185"/>
      <c r="Q369" s="185"/>
      <c r="R369" s="187"/>
      <c r="T369" s="188"/>
      <c r="U369" s="185"/>
      <c r="V369" s="185"/>
      <c r="W369" s="185"/>
      <c r="X369" s="185"/>
      <c r="Y369" s="185"/>
      <c r="Z369" s="185"/>
      <c r="AA369" s="189"/>
      <c r="AT369" s="190" t="s">
        <v>156</v>
      </c>
      <c r="AU369" s="190" t="s">
        <v>109</v>
      </c>
      <c r="AV369" s="11" t="s">
        <v>87</v>
      </c>
      <c r="AW369" s="11" t="s">
        <v>36</v>
      </c>
      <c r="AX369" s="11" t="s">
        <v>79</v>
      </c>
      <c r="AY369" s="190" t="s">
        <v>148</v>
      </c>
    </row>
    <row r="370" spans="2:51" s="10" customFormat="1" ht="16.5" customHeight="1">
      <c r="B370" s="176"/>
      <c r="C370" s="177"/>
      <c r="D370" s="177"/>
      <c r="E370" s="178" t="s">
        <v>22</v>
      </c>
      <c r="F370" s="278" t="s">
        <v>409</v>
      </c>
      <c r="G370" s="279"/>
      <c r="H370" s="279"/>
      <c r="I370" s="279"/>
      <c r="J370" s="177"/>
      <c r="K370" s="179">
        <v>40</v>
      </c>
      <c r="L370" s="177"/>
      <c r="M370" s="177"/>
      <c r="N370" s="177"/>
      <c r="O370" s="177"/>
      <c r="P370" s="177"/>
      <c r="Q370" s="177"/>
      <c r="R370" s="180"/>
      <c r="T370" s="181"/>
      <c r="U370" s="177"/>
      <c r="V370" s="177"/>
      <c r="W370" s="177"/>
      <c r="X370" s="177"/>
      <c r="Y370" s="177"/>
      <c r="Z370" s="177"/>
      <c r="AA370" s="182"/>
      <c r="AT370" s="183" t="s">
        <v>156</v>
      </c>
      <c r="AU370" s="183" t="s">
        <v>109</v>
      </c>
      <c r="AV370" s="10" t="s">
        <v>109</v>
      </c>
      <c r="AW370" s="10" t="s">
        <v>36</v>
      </c>
      <c r="AX370" s="10" t="s">
        <v>87</v>
      </c>
      <c r="AY370" s="183" t="s">
        <v>148</v>
      </c>
    </row>
    <row r="371" spans="2:65" s="1" customFormat="1" ht="25.5" customHeight="1">
      <c r="B371" s="37"/>
      <c r="C371" s="199" t="s">
        <v>773</v>
      </c>
      <c r="D371" s="199" t="s">
        <v>275</v>
      </c>
      <c r="E371" s="200" t="s">
        <v>393</v>
      </c>
      <c r="F371" s="290" t="s">
        <v>394</v>
      </c>
      <c r="G371" s="290"/>
      <c r="H371" s="290"/>
      <c r="I371" s="290"/>
      <c r="J371" s="201" t="s">
        <v>283</v>
      </c>
      <c r="K371" s="202">
        <v>40.4</v>
      </c>
      <c r="L371" s="291">
        <v>0</v>
      </c>
      <c r="M371" s="292"/>
      <c r="N371" s="293">
        <f>ROUND(L371*K371,2)</f>
        <v>0</v>
      </c>
      <c r="O371" s="273"/>
      <c r="P371" s="273"/>
      <c r="Q371" s="273"/>
      <c r="R371" s="39"/>
      <c r="T371" s="173" t="s">
        <v>22</v>
      </c>
      <c r="U371" s="46" t="s">
        <v>44</v>
      </c>
      <c r="V371" s="38"/>
      <c r="W371" s="174">
        <f>V371*K371</f>
        <v>0</v>
      </c>
      <c r="X371" s="174">
        <v>0.058</v>
      </c>
      <c r="Y371" s="174">
        <f>X371*K371</f>
        <v>2.3432</v>
      </c>
      <c r="Z371" s="174">
        <v>0</v>
      </c>
      <c r="AA371" s="175">
        <f>Z371*K371</f>
        <v>0</v>
      </c>
      <c r="AR371" s="21" t="s">
        <v>181</v>
      </c>
      <c r="AT371" s="21" t="s">
        <v>275</v>
      </c>
      <c r="AU371" s="21" t="s">
        <v>109</v>
      </c>
      <c r="AY371" s="21" t="s">
        <v>148</v>
      </c>
      <c r="BE371" s="112">
        <f>IF(U371="základní",N371,0)</f>
        <v>0</v>
      </c>
      <c r="BF371" s="112">
        <f>IF(U371="snížená",N371,0)</f>
        <v>0</v>
      </c>
      <c r="BG371" s="112">
        <f>IF(U371="zákl. přenesená",N371,0)</f>
        <v>0</v>
      </c>
      <c r="BH371" s="112">
        <f>IF(U371="sníž. přenesená",N371,0)</f>
        <v>0</v>
      </c>
      <c r="BI371" s="112">
        <f>IF(U371="nulová",N371,0)</f>
        <v>0</v>
      </c>
      <c r="BJ371" s="21" t="s">
        <v>87</v>
      </c>
      <c r="BK371" s="112">
        <f>ROUND(L371*K371,2)</f>
        <v>0</v>
      </c>
      <c r="BL371" s="21" t="s">
        <v>164</v>
      </c>
      <c r="BM371" s="21" t="s">
        <v>774</v>
      </c>
    </row>
    <row r="372" spans="2:51" s="10" customFormat="1" ht="16.5" customHeight="1">
      <c r="B372" s="176"/>
      <c r="C372" s="177"/>
      <c r="D372" s="177"/>
      <c r="E372" s="178" t="s">
        <v>22</v>
      </c>
      <c r="F372" s="274" t="s">
        <v>775</v>
      </c>
      <c r="G372" s="275"/>
      <c r="H372" s="275"/>
      <c r="I372" s="275"/>
      <c r="J372" s="177"/>
      <c r="K372" s="179">
        <v>40.4</v>
      </c>
      <c r="L372" s="177"/>
      <c r="M372" s="177"/>
      <c r="N372" s="177"/>
      <c r="O372" s="177"/>
      <c r="P372" s="177"/>
      <c r="Q372" s="177"/>
      <c r="R372" s="180"/>
      <c r="T372" s="181"/>
      <c r="U372" s="177"/>
      <c r="V372" s="177"/>
      <c r="W372" s="177"/>
      <c r="X372" s="177"/>
      <c r="Y372" s="177"/>
      <c r="Z372" s="177"/>
      <c r="AA372" s="182"/>
      <c r="AT372" s="183" t="s">
        <v>156</v>
      </c>
      <c r="AU372" s="183" t="s">
        <v>109</v>
      </c>
      <c r="AV372" s="10" t="s">
        <v>109</v>
      </c>
      <c r="AW372" s="10" t="s">
        <v>36</v>
      </c>
      <c r="AX372" s="10" t="s">
        <v>87</v>
      </c>
      <c r="AY372" s="183" t="s">
        <v>148</v>
      </c>
    </row>
    <row r="373" spans="2:65" s="1" customFormat="1" ht="25.5" customHeight="1">
      <c r="B373" s="37"/>
      <c r="C373" s="169" t="s">
        <v>776</v>
      </c>
      <c r="D373" s="169" t="s">
        <v>149</v>
      </c>
      <c r="E373" s="170" t="s">
        <v>777</v>
      </c>
      <c r="F373" s="270" t="s">
        <v>778</v>
      </c>
      <c r="G373" s="270"/>
      <c r="H373" s="270"/>
      <c r="I373" s="270"/>
      <c r="J373" s="171" t="s">
        <v>267</v>
      </c>
      <c r="K373" s="172">
        <v>1</v>
      </c>
      <c r="L373" s="271">
        <v>0</v>
      </c>
      <c r="M373" s="272"/>
      <c r="N373" s="273">
        <f>ROUND(L373*K373,2)</f>
        <v>0</v>
      </c>
      <c r="O373" s="273"/>
      <c r="P373" s="273"/>
      <c r="Q373" s="273"/>
      <c r="R373" s="39"/>
      <c r="T373" s="173" t="s">
        <v>22</v>
      </c>
      <c r="U373" s="46" t="s">
        <v>44</v>
      </c>
      <c r="V373" s="38"/>
      <c r="W373" s="174">
        <f>V373*K373</f>
        <v>0</v>
      </c>
      <c r="X373" s="174">
        <v>0.00112</v>
      </c>
      <c r="Y373" s="174">
        <f>X373*K373</f>
        <v>0.00112</v>
      </c>
      <c r="Z373" s="174">
        <v>0</v>
      </c>
      <c r="AA373" s="175">
        <f>Z373*K373</f>
        <v>0</v>
      </c>
      <c r="AR373" s="21" t="s">
        <v>164</v>
      </c>
      <c r="AT373" s="21" t="s">
        <v>149</v>
      </c>
      <c r="AU373" s="21" t="s">
        <v>109</v>
      </c>
      <c r="AY373" s="21" t="s">
        <v>148</v>
      </c>
      <c r="BE373" s="112">
        <f>IF(U373="základní",N373,0)</f>
        <v>0</v>
      </c>
      <c r="BF373" s="112">
        <f>IF(U373="snížená",N373,0)</f>
        <v>0</v>
      </c>
      <c r="BG373" s="112">
        <f>IF(U373="zákl. přenesená",N373,0)</f>
        <v>0</v>
      </c>
      <c r="BH373" s="112">
        <f>IF(U373="sníž. přenesená",N373,0)</f>
        <v>0</v>
      </c>
      <c r="BI373" s="112">
        <f>IF(U373="nulová",N373,0)</f>
        <v>0</v>
      </c>
      <c r="BJ373" s="21" t="s">
        <v>87</v>
      </c>
      <c r="BK373" s="112">
        <f>ROUND(L373*K373,2)</f>
        <v>0</v>
      </c>
      <c r="BL373" s="21" t="s">
        <v>164</v>
      </c>
      <c r="BM373" s="21" t="s">
        <v>779</v>
      </c>
    </row>
    <row r="374" spans="2:51" s="10" customFormat="1" ht="16.5" customHeight="1">
      <c r="B374" s="176"/>
      <c r="C374" s="177"/>
      <c r="D374" s="177"/>
      <c r="E374" s="178" t="s">
        <v>22</v>
      </c>
      <c r="F374" s="274" t="s">
        <v>87</v>
      </c>
      <c r="G374" s="275"/>
      <c r="H374" s="275"/>
      <c r="I374" s="275"/>
      <c r="J374" s="177"/>
      <c r="K374" s="179">
        <v>1</v>
      </c>
      <c r="L374" s="177"/>
      <c r="M374" s="177"/>
      <c r="N374" s="177"/>
      <c r="O374" s="177"/>
      <c r="P374" s="177"/>
      <c r="Q374" s="177"/>
      <c r="R374" s="180"/>
      <c r="T374" s="181"/>
      <c r="U374" s="177"/>
      <c r="V374" s="177"/>
      <c r="W374" s="177"/>
      <c r="X374" s="177"/>
      <c r="Y374" s="177"/>
      <c r="Z374" s="177"/>
      <c r="AA374" s="182"/>
      <c r="AT374" s="183" t="s">
        <v>156</v>
      </c>
      <c r="AU374" s="183" t="s">
        <v>109</v>
      </c>
      <c r="AV374" s="10" t="s">
        <v>109</v>
      </c>
      <c r="AW374" s="10" t="s">
        <v>36</v>
      </c>
      <c r="AX374" s="10" t="s">
        <v>87</v>
      </c>
      <c r="AY374" s="183" t="s">
        <v>148</v>
      </c>
    </row>
    <row r="375" spans="2:65" s="1" customFormat="1" ht="25.5" customHeight="1">
      <c r="B375" s="37"/>
      <c r="C375" s="199" t="s">
        <v>780</v>
      </c>
      <c r="D375" s="199" t="s">
        <v>275</v>
      </c>
      <c r="E375" s="200" t="s">
        <v>781</v>
      </c>
      <c r="F375" s="290" t="s">
        <v>782</v>
      </c>
      <c r="G375" s="290"/>
      <c r="H375" s="290"/>
      <c r="I375" s="290"/>
      <c r="J375" s="201" t="s">
        <v>267</v>
      </c>
      <c r="K375" s="202">
        <v>1</v>
      </c>
      <c r="L375" s="291">
        <v>0</v>
      </c>
      <c r="M375" s="292"/>
      <c r="N375" s="293">
        <f>ROUND(L375*K375,2)</f>
        <v>0</v>
      </c>
      <c r="O375" s="273"/>
      <c r="P375" s="273"/>
      <c r="Q375" s="273"/>
      <c r="R375" s="39"/>
      <c r="T375" s="173" t="s">
        <v>22</v>
      </c>
      <c r="U375" s="46" t="s">
        <v>44</v>
      </c>
      <c r="V375" s="38"/>
      <c r="W375" s="174">
        <f>V375*K375</f>
        <v>0</v>
      </c>
      <c r="X375" s="174">
        <v>0.0125</v>
      </c>
      <c r="Y375" s="174">
        <f>X375*K375</f>
        <v>0.0125</v>
      </c>
      <c r="Z375" s="174">
        <v>0</v>
      </c>
      <c r="AA375" s="175">
        <f>Z375*K375</f>
        <v>0</v>
      </c>
      <c r="AR375" s="21" t="s">
        <v>181</v>
      </c>
      <c r="AT375" s="21" t="s">
        <v>275</v>
      </c>
      <c r="AU375" s="21" t="s">
        <v>109</v>
      </c>
      <c r="AY375" s="21" t="s">
        <v>148</v>
      </c>
      <c r="BE375" s="112">
        <f>IF(U375="základní",N375,0)</f>
        <v>0</v>
      </c>
      <c r="BF375" s="112">
        <f>IF(U375="snížená",N375,0)</f>
        <v>0</v>
      </c>
      <c r="BG375" s="112">
        <f>IF(U375="zákl. přenesená",N375,0)</f>
        <v>0</v>
      </c>
      <c r="BH375" s="112">
        <f>IF(U375="sníž. přenesená",N375,0)</f>
        <v>0</v>
      </c>
      <c r="BI375" s="112">
        <f>IF(U375="nulová",N375,0)</f>
        <v>0</v>
      </c>
      <c r="BJ375" s="21" t="s">
        <v>87</v>
      </c>
      <c r="BK375" s="112">
        <f>ROUND(L375*K375,2)</f>
        <v>0</v>
      </c>
      <c r="BL375" s="21" t="s">
        <v>164</v>
      </c>
      <c r="BM375" s="21" t="s">
        <v>783</v>
      </c>
    </row>
    <row r="376" spans="2:51" s="10" customFormat="1" ht="16.5" customHeight="1">
      <c r="B376" s="176"/>
      <c r="C376" s="177"/>
      <c r="D376" s="177"/>
      <c r="E376" s="178" t="s">
        <v>22</v>
      </c>
      <c r="F376" s="274" t="s">
        <v>87</v>
      </c>
      <c r="G376" s="275"/>
      <c r="H376" s="275"/>
      <c r="I376" s="275"/>
      <c r="J376" s="177"/>
      <c r="K376" s="179">
        <v>1</v>
      </c>
      <c r="L376" s="177"/>
      <c r="M376" s="177"/>
      <c r="N376" s="177"/>
      <c r="O376" s="177"/>
      <c r="P376" s="177"/>
      <c r="Q376" s="177"/>
      <c r="R376" s="180"/>
      <c r="T376" s="181"/>
      <c r="U376" s="177"/>
      <c r="V376" s="177"/>
      <c r="W376" s="177"/>
      <c r="X376" s="177"/>
      <c r="Y376" s="177"/>
      <c r="Z376" s="177"/>
      <c r="AA376" s="182"/>
      <c r="AT376" s="183" t="s">
        <v>156</v>
      </c>
      <c r="AU376" s="183" t="s">
        <v>109</v>
      </c>
      <c r="AV376" s="10" t="s">
        <v>109</v>
      </c>
      <c r="AW376" s="10" t="s">
        <v>36</v>
      </c>
      <c r="AX376" s="10" t="s">
        <v>87</v>
      </c>
      <c r="AY376" s="183" t="s">
        <v>148</v>
      </c>
    </row>
    <row r="377" spans="2:65" s="1" customFormat="1" ht="25.5" customHeight="1">
      <c r="B377" s="37"/>
      <c r="C377" s="169" t="s">
        <v>698</v>
      </c>
      <c r="D377" s="169" t="s">
        <v>149</v>
      </c>
      <c r="E377" s="170" t="s">
        <v>784</v>
      </c>
      <c r="F377" s="270" t="s">
        <v>785</v>
      </c>
      <c r="G377" s="270"/>
      <c r="H377" s="270"/>
      <c r="I377" s="270"/>
      <c r="J377" s="171" t="s">
        <v>267</v>
      </c>
      <c r="K377" s="172">
        <v>5</v>
      </c>
      <c r="L377" s="271">
        <v>0</v>
      </c>
      <c r="M377" s="272"/>
      <c r="N377" s="273">
        <f>ROUND(L377*K377,2)</f>
        <v>0</v>
      </c>
      <c r="O377" s="273"/>
      <c r="P377" s="273"/>
      <c r="Q377" s="273"/>
      <c r="R377" s="39"/>
      <c r="T377" s="173" t="s">
        <v>22</v>
      </c>
      <c r="U377" s="46" t="s">
        <v>44</v>
      </c>
      <c r="V377" s="38"/>
      <c r="W377" s="174">
        <f>V377*K377</f>
        <v>0</v>
      </c>
      <c r="X377" s="174">
        <v>0.35744</v>
      </c>
      <c r="Y377" s="174">
        <f>X377*K377</f>
        <v>1.7872</v>
      </c>
      <c r="Z377" s="174">
        <v>0</v>
      </c>
      <c r="AA377" s="175">
        <f>Z377*K377</f>
        <v>0</v>
      </c>
      <c r="AR377" s="21" t="s">
        <v>164</v>
      </c>
      <c r="AT377" s="21" t="s">
        <v>149</v>
      </c>
      <c r="AU377" s="21" t="s">
        <v>109</v>
      </c>
      <c r="AY377" s="21" t="s">
        <v>148</v>
      </c>
      <c r="BE377" s="112">
        <f>IF(U377="základní",N377,0)</f>
        <v>0</v>
      </c>
      <c r="BF377" s="112">
        <f>IF(U377="snížená",N377,0)</f>
        <v>0</v>
      </c>
      <c r="BG377" s="112">
        <f>IF(U377="zákl. přenesená",N377,0)</f>
        <v>0</v>
      </c>
      <c r="BH377" s="112">
        <f>IF(U377="sníž. přenesená",N377,0)</f>
        <v>0</v>
      </c>
      <c r="BI377" s="112">
        <f>IF(U377="nulová",N377,0)</f>
        <v>0</v>
      </c>
      <c r="BJ377" s="21" t="s">
        <v>87</v>
      </c>
      <c r="BK377" s="112">
        <f>ROUND(L377*K377,2)</f>
        <v>0</v>
      </c>
      <c r="BL377" s="21" t="s">
        <v>164</v>
      </c>
      <c r="BM377" s="21" t="s">
        <v>786</v>
      </c>
    </row>
    <row r="378" spans="2:51" s="10" customFormat="1" ht="16.5" customHeight="1">
      <c r="B378" s="176"/>
      <c r="C378" s="177"/>
      <c r="D378" s="177"/>
      <c r="E378" s="178" t="s">
        <v>22</v>
      </c>
      <c r="F378" s="274" t="s">
        <v>147</v>
      </c>
      <c r="G378" s="275"/>
      <c r="H378" s="275"/>
      <c r="I378" s="275"/>
      <c r="J378" s="177"/>
      <c r="K378" s="179">
        <v>5</v>
      </c>
      <c r="L378" s="177"/>
      <c r="M378" s="177"/>
      <c r="N378" s="177"/>
      <c r="O378" s="177"/>
      <c r="P378" s="177"/>
      <c r="Q378" s="177"/>
      <c r="R378" s="180"/>
      <c r="T378" s="181"/>
      <c r="U378" s="177"/>
      <c r="V378" s="177"/>
      <c r="W378" s="177"/>
      <c r="X378" s="177"/>
      <c r="Y378" s="177"/>
      <c r="Z378" s="177"/>
      <c r="AA378" s="182"/>
      <c r="AT378" s="183" t="s">
        <v>156</v>
      </c>
      <c r="AU378" s="183" t="s">
        <v>109</v>
      </c>
      <c r="AV378" s="10" t="s">
        <v>109</v>
      </c>
      <c r="AW378" s="10" t="s">
        <v>36</v>
      </c>
      <c r="AX378" s="10" t="s">
        <v>87</v>
      </c>
      <c r="AY378" s="183" t="s">
        <v>148</v>
      </c>
    </row>
    <row r="379" spans="2:65" s="1" customFormat="1" ht="38.25" customHeight="1">
      <c r="B379" s="37"/>
      <c r="C379" s="199" t="s">
        <v>787</v>
      </c>
      <c r="D379" s="199" t="s">
        <v>275</v>
      </c>
      <c r="E379" s="200" t="s">
        <v>310</v>
      </c>
      <c r="F379" s="290" t="s">
        <v>788</v>
      </c>
      <c r="G379" s="290"/>
      <c r="H379" s="290"/>
      <c r="I379" s="290"/>
      <c r="J379" s="201" t="s">
        <v>267</v>
      </c>
      <c r="K379" s="202">
        <v>5</v>
      </c>
      <c r="L379" s="291">
        <v>0</v>
      </c>
      <c r="M379" s="292"/>
      <c r="N379" s="293">
        <f>ROUND(L379*K379,2)</f>
        <v>0</v>
      </c>
      <c r="O379" s="273"/>
      <c r="P379" s="273"/>
      <c r="Q379" s="273"/>
      <c r="R379" s="39"/>
      <c r="T379" s="173" t="s">
        <v>22</v>
      </c>
      <c r="U379" s="46" t="s">
        <v>44</v>
      </c>
      <c r="V379" s="38"/>
      <c r="W379" s="174">
        <f>V379*K379</f>
        <v>0</v>
      </c>
      <c r="X379" s="174">
        <v>0.07</v>
      </c>
      <c r="Y379" s="174">
        <f>X379*K379</f>
        <v>0.35000000000000003</v>
      </c>
      <c r="Z379" s="174">
        <v>0</v>
      </c>
      <c r="AA379" s="175">
        <f>Z379*K379</f>
        <v>0</v>
      </c>
      <c r="AR379" s="21" t="s">
        <v>181</v>
      </c>
      <c r="AT379" s="21" t="s">
        <v>275</v>
      </c>
      <c r="AU379" s="21" t="s">
        <v>109</v>
      </c>
      <c r="AY379" s="21" t="s">
        <v>148</v>
      </c>
      <c r="BE379" s="112">
        <f>IF(U379="základní",N379,0)</f>
        <v>0</v>
      </c>
      <c r="BF379" s="112">
        <f>IF(U379="snížená",N379,0)</f>
        <v>0</v>
      </c>
      <c r="BG379" s="112">
        <f>IF(U379="zákl. přenesená",N379,0)</f>
        <v>0</v>
      </c>
      <c r="BH379" s="112">
        <f>IF(U379="sníž. přenesená",N379,0)</f>
        <v>0</v>
      </c>
      <c r="BI379" s="112">
        <f>IF(U379="nulová",N379,0)</f>
        <v>0</v>
      </c>
      <c r="BJ379" s="21" t="s">
        <v>87</v>
      </c>
      <c r="BK379" s="112">
        <f>ROUND(L379*K379,2)</f>
        <v>0</v>
      </c>
      <c r="BL379" s="21" t="s">
        <v>164</v>
      </c>
      <c r="BM379" s="21" t="s">
        <v>789</v>
      </c>
    </row>
    <row r="380" spans="2:51" s="10" customFormat="1" ht="16.5" customHeight="1">
      <c r="B380" s="176"/>
      <c r="C380" s="177"/>
      <c r="D380" s="177"/>
      <c r="E380" s="178" t="s">
        <v>22</v>
      </c>
      <c r="F380" s="274" t="s">
        <v>147</v>
      </c>
      <c r="G380" s="275"/>
      <c r="H380" s="275"/>
      <c r="I380" s="275"/>
      <c r="J380" s="177"/>
      <c r="K380" s="179">
        <v>5</v>
      </c>
      <c r="L380" s="177"/>
      <c r="M380" s="177"/>
      <c r="N380" s="177"/>
      <c r="O380" s="177"/>
      <c r="P380" s="177"/>
      <c r="Q380" s="177"/>
      <c r="R380" s="180"/>
      <c r="T380" s="181"/>
      <c r="U380" s="177"/>
      <c r="V380" s="177"/>
      <c r="W380" s="177"/>
      <c r="X380" s="177"/>
      <c r="Y380" s="177"/>
      <c r="Z380" s="177"/>
      <c r="AA380" s="182"/>
      <c r="AT380" s="183" t="s">
        <v>156</v>
      </c>
      <c r="AU380" s="183" t="s">
        <v>109</v>
      </c>
      <c r="AV380" s="10" t="s">
        <v>109</v>
      </c>
      <c r="AW380" s="10" t="s">
        <v>36</v>
      </c>
      <c r="AX380" s="10" t="s">
        <v>87</v>
      </c>
      <c r="AY380" s="183" t="s">
        <v>148</v>
      </c>
    </row>
    <row r="381" spans="2:65" s="1" customFormat="1" ht="25.5" customHeight="1">
      <c r="B381" s="37"/>
      <c r="C381" s="169" t="s">
        <v>790</v>
      </c>
      <c r="D381" s="169" t="s">
        <v>149</v>
      </c>
      <c r="E381" s="170" t="s">
        <v>791</v>
      </c>
      <c r="F381" s="270" t="s">
        <v>792</v>
      </c>
      <c r="G381" s="270"/>
      <c r="H381" s="270"/>
      <c r="I381" s="270"/>
      <c r="J381" s="171" t="s">
        <v>267</v>
      </c>
      <c r="K381" s="172">
        <v>1</v>
      </c>
      <c r="L381" s="271">
        <v>0</v>
      </c>
      <c r="M381" s="272"/>
      <c r="N381" s="273">
        <f>ROUND(L381*K381,2)</f>
        <v>0</v>
      </c>
      <c r="O381" s="273"/>
      <c r="P381" s="273"/>
      <c r="Q381" s="273"/>
      <c r="R381" s="39"/>
      <c r="T381" s="173" t="s">
        <v>22</v>
      </c>
      <c r="U381" s="46" t="s">
        <v>44</v>
      </c>
      <c r="V381" s="38"/>
      <c r="W381" s="174">
        <f>V381*K381</f>
        <v>0</v>
      </c>
      <c r="X381" s="174">
        <v>0.0012</v>
      </c>
      <c r="Y381" s="174">
        <f>X381*K381</f>
        <v>0.0012</v>
      </c>
      <c r="Z381" s="174">
        <v>0</v>
      </c>
      <c r="AA381" s="175">
        <f>Z381*K381</f>
        <v>0</v>
      </c>
      <c r="AR381" s="21" t="s">
        <v>164</v>
      </c>
      <c r="AT381" s="21" t="s">
        <v>149</v>
      </c>
      <c r="AU381" s="21" t="s">
        <v>109</v>
      </c>
      <c r="AY381" s="21" t="s">
        <v>148</v>
      </c>
      <c r="BE381" s="112">
        <f>IF(U381="základní",N381,0)</f>
        <v>0</v>
      </c>
      <c r="BF381" s="112">
        <f>IF(U381="snížená",N381,0)</f>
        <v>0</v>
      </c>
      <c r="BG381" s="112">
        <f>IF(U381="zákl. přenesená",N381,0)</f>
        <v>0</v>
      </c>
      <c r="BH381" s="112">
        <f>IF(U381="sníž. přenesená",N381,0)</f>
        <v>0</v>
      </c>
      <c r="BI381" s="112">
        <f>IF(U381="nulová",N381,0)</f>
        <v>0</v>
      </c>
      <c r="BJ381" s="21" t="s">
        <v>87</v>
      </c>
      <c r="BK381" s="112">
        <f>ROUND(L381*K381,2)</f>
        <v>0</v>
      </c>
      <c r="BL381" s="21" t="s">
        <v>164</v>
      </c>
      <c r="BM381" s="21" t="s">
        <v>793</v>
      </c>
    </row>
    <row r="382" spans="2:51" s="10" customFormat="1" ht="16.5" customHeight="1">
      <c r="B382" s="176"/>
      <c r="C382" s="177"/>
      <c r="D382" s="177"/>
      <c r="E382" s="178" t="s">
        <v>22</v>
      </c>
      <c r="F382" s="274" t="s">
        <v>87</v>
      </c>
      <c r="G382" s="275"/>
      <c r="H382" s="275"/>
      <c r="I382" s="275"/>
      <c r="J382" s="177"/>
      <c r="K382" s="179">
        <v>1</v>
      </c>
      <c r="L382" s="177"/>
      <c r="M382" s="177"/>
      <c r="N382" s="177"/>
      <c r="O382" s="177"/>
      <c r="P382" s="177"/>
      <c r="Q382" s="177"/>
      <c r="R382" s="180"/>
      <c r="T382" s="181"/>
      <c r="U382" s="177"/>
      <c r="V382" s="177"/>
      <c r="W382" s="177"/>
      <c r="X382" s="177"/>
      <c r="Y382" s="177"/>
      <c r="Z382" s="177"/>
      <c r="AA382" s="182"/>
      <c r="AT382" s="183" t="s">
        <v>156</v>
      </c>
      <c r="AU382" s="183" t="s">
        <v>109</v>
      </c>
      <c r="AV382" s="10" t="s">
        <v>109</v>
      </c>
      <c r="AW382" s="10" t="s">
        <v>36</v>
      </c>
      <c r="AX382" s="10" t="s">
        <v>87</v>
      </c>
      <c r="AY382" s="183" t="s">
        <v>148</v>
      </c>
    </row>
    <row r="383" spans="2:65" s="1" customFormat="1" ht="25.5" customHeight="1">
      <c r="B383" s="37"/>
      <c r="C383" s="199" t="s">
        <v>794</v>
      </c>
      <c r="D383" s="199" t="s">
        <v>275</v>
      </c>
      <c r="E383" s="200" t="s">
        <v>795</v>
      </c>
      <c r="F383" s="290" t="s">
        <v>796</v>
      </c>
      <c r="G383" s="290"/>
      <c r="H383" s="290"/>
      <c r="I383" s="290"/>
      <c r="J383" s="201" t="s">
        <v>267</v>
      </c>
      <c r="K383" s="202">
        <v>1</v>
      </c>
      <c r="L383" s="291">
        <v>0</v>
      </c>
      <c r="M383" s="292"/>
      <c r="N383" s="293">
        <f>ROUND(L383*K383,2)</f>
        <v>0</v>
      </c>
      <c r="O383" s="273"/>
      <c r="P383" s="273"/>
      <c r="Q383" s="273"/>
      <c r="R383" s="39"/>
      <c r="T383" s="173" t="s">
        <v>22</v>
      </c>
      <c r="U383" s="46" t="s">
        <v>44</v>
      </c>
      <c r="V383" s="38"/>
      <c r="W383" s="174">
        <f>V383*K383</f>
        <v>0</v>
      </c>
      <c r="X383" s="174">
        <v>0.02</v>
      </c>
      <c r="Y383" s="174">
        <f>X383*K383</f>
        <v>0.02</v>
      </c>
      <c r="Z383" s="174">
        <v>0</v>
      </c>
      <c r="AA383" s="175">
        <f>Z383*K383</f>
        <v>0</v>
      </c>
      <c r="AR383" s="21" t="s">
        <v>181</v>
      </c>
      <c r="AT383" s="21" t="s">
        <v>275</v>
      </c>
      <c r="AU383" s="21" t="s">
        <v>109</v>
      </c>
      <c r="AY383" s="21" t="s">
        <v>148</v>
      </c>
      <c r="BE383" s="112">
        <f>IF(U383="základní",N383,0)</f>
        <v>0</v>
      </c>
      <c r="BF383" s="112">
        <f>IF(U383="snížená",N383,0)</f>
        <v>0</v>
      </c>
      <c r="BG383" s="112">
        <f>IF(U383="zákl. přenesená",N383,0)</f>
        <v>0</v>
      </c>
      <c r="BH383" s="112">
        <f>IF(U383="sníž. přenesená",N383,0)</f>
        <v>0</v>
      </c>
      <c r="BI383" s="112">
        <f>IF(U383="nulová",N383,0)</f>
        <v>0</v>
      </c>
      <c r="BJ383" s="21" t="s">
        <v>87</v>
      </c>
      <c r="BK383" s="112">
        <f>ROUND(L383*K383,2)</f>
        <v>0</v>
      </c>
      <c r="BL383" s="21" t="s">
        <v>164</v>
      </c>
      <c r="BM383" s="21" t="s">
        <v>797</v>
      </c>
    </row>
    <row r="384" spans="2:51" s="10" customFormat="1" ht="16.5" customHeight="1">
      <c r="B384" s="176"/>
      <c r="C384" s="177"/>
      <c r="D384" s="177"/>
      <c r="E384" s="178" t="s">
        <v>22</v>
      </c>
      <c r="F384" s="274" t="s">
        <v>87</v>
      </c>
      <c r="G384" s="275"/>
      <c r="H384" s="275"/>
      <c r="I384" s="275"/>
      <c r="J384" s="177"/>
      <c r="K384" s="179">
        <v>1</v>
      </c>
      <c r="L384" s="177"/>
      <c r="M384" s="177"/>
      <c r="N384" s="177"/>
      <c r="O384" s="177"/>
      <c r="P384" s="177"/>
      <c r="Q384" s="177"/>
      <c r="R384" s="180"/>
      <c r="T384" s="181"/>
      <c r="U384" s="177"/>
      <c r="V384" s="177"/>
      <c r="W384" s="177"/>
      <c r="X384" s="177"/>
      <c r="Y384" s="177"/>
      <c r="Z384" s="177"/>
      <c r="AA384" s="182"/>
      <c r="AT384" s="183" t="s">
        <v>156</v>
      </c>
      <c r="AU384" s="183" t="s">
        <v>109</v>
      </c>
      <c r="AV384" s="10" t="s">
        <v>109</v>
      </c>
      <c r="AW384" s="10" t="s">
        <v>36</v>
      </c>
      <c r="AX384" s="10" t="s">
        <v>87</v>
      </c>
      <c r="AY384" s="183" t="s">
        <v>148</v>
      </c>
    </row>
    <row r="385" spans="2:65" s="1" customFormat="1" ht="38.25" customHeight="1">
      <c r="B385" s="37"/>
      <c r="C385" s="169" t="s">
        <v>798</v>
      </c>
      <c r="D385" s="169" t="s">
        <v>149</v>
      </c>
      <c r="E385" s="170" t="s">
        <v>410</v>
      </c>
      <c r="F385" s="270" t="s">
        <v>799</v>
      </c>
      <c r="G385" s="270"/>
      <c r="H385" s="270"/>
      <c r="I385" s="270"/>
      <c r="J385" s="171" t="s">
        <v>315</v>
      </c>
      <c r="K385" s="172">
        <v>1</v>
      </c>
      <c r="L385" s="271">
        <v>0</v>
      </c>
      <c r="M385" s="272"/>
      <c r="N385" s="273">
        <f>ROUND(L385*K385,2)</f>
        <v>0</v>
      </c>
      <c r="O385" s="273"/>
      <c r="P385" s="273"/>
      <c r="Q385" s="273"/>
      <c r="R385" s="39"/>
      <c r="T385" s="173" t="s">
        <v>22</v>
      </c>
      <c r="U385" s="46" t="s">
        <v>44</v>
      </c>
      <c r="V385" s="38"/>
      <c r="W385" s="174">
        <f>V385*K385</f>
        <v>0</v>
      </c>
      <c r="X385" s="174">
        <v>0.20612</v>
      </c>
      <c r="Y385" s="174">
        <f>X385*K385</f>
        <v>0.20612</v>
      </c>
      <c r="Z385" s="174">
        <v>0</v>
      </c>
      <c r="AA385" s="175">
        <f>Z385*K385</f>
        <v>0</v>
      </c>
      <c r="AR385" s="21" t="s">
        <v>164</v>
      </c>
      <c r="AT385" s="21" t="s">
        <v>149</v>
      </c>
      <c r="AU385" s="21" t="s">
        <v>109</v>
      </c>
      <c r="AY385" s="21" t="s">
        <v>148</v>
      </c>
      <c r="BE385" s="112">
        <f>IF(U385="základní",N385,0)</f>
        <v>0</v>
      </c>
      <c r="BF385" s="112">
        <f>IF(U385="snížená",N385,0)</f>
        <v>0</v>
      </c>
      <c r="BG385" s="112">
        <f>IF(U385="zákl. přenesená",N385,0)</f>
        <v>0</v>
      </c>
      <c r="BH385" s="112">
        <f>IF(U385="sníž. přenesená",N385,0)</f>
        <v>0</v>
      </c>
      <c r="BI385" s="112">
        <f>IF(U385="nulová",N385,0)</f>
        <v>0</v>
      </c>
      <c r="BJ385" s="21" t="s">
        <v>87</v>
      </c>
      <c r="BK385" s="112">
        <f>ROUND(L385*K385,2)</f>
        <v>0</v>
      </c>
      <c r="BL385" s="21" t="s">
        <v>164</v>
      </c>
      <c r="BM385" s="21" t="s">
        <v>800</v>
      </c>
    </row>
    <row r="386" spans="2:51" s="10" customFormat="1" ht="16.5" customHeight="1">
      <c r="B386" s="176"/>
      <c r="C386" s="177"/>
      <c r="D386" s="177"/>
      <c r="E386" s="178" t="s">
        <v>22</v>
      </c>
      <c r="F386" s="274" t="s">
        <v>87</v>
      </c>
      <c r="G386" s="275"/>
      <c r="H386" s="275"/>
      <c r="I386" s="275"/>
      <c r="J386" s="177"/>
      <c r="K386" s="179">
        <v>1</v>
      </c>
      <c r="L386" s="177"/>
      <c r="M386" s="177"/>
      <c r="N386" s="177"/>
      <c r="O386" s="177"/>
      <c r="P386" s="177"/>
      <c r="Q386" s="177"/>
      <c r="R386" s="180"/>
      <c r="T386" s="181"/>
      <c r="U386" s="177"/>
      <c r="V386" s="177"/>
      <c r="W386" s="177"/>
      <c r="X386" s="177"/>
      <c r="Y386" s="177"/>
      <c r="Z386" s="177"/>
      <c r="AA386" s="182"/>
      <c r="AT386" s="183" t="s">
        <v>156</v>
      </c>
      <c r="AU386" s="183" t="s">
        <v>109</v>
      </c>
      <c r="AV386" s="10" t="s">
        <v>109</v>
      </c>
      <c r="AW386" s="10" t="s">
        <v>36</v>
      </c>
      <c r="AX386" s="10" t="s">
        <v>87</v>
      </c>
      <c r="AY386" s="183" t="s">
        <v>148</v>
      </c>
    </row>
    <row r="387" spans="2:65" s="1" customFormat="1" ht="38.25" customHeight="1">
      <c r="B387" s="37"/>
      <c r="C387" s="169" t="s">
        <v>801</v>
      </c>
      <c r="D387" s="169" t="s">
        <v>149</v>
      </c>
      <c r="E387" s="170" t="s">
        <v>414</v>
      </c>
      <c r="F387" s="270" t="s">
        <v>802</v>
      </c>
      <c r="G387" s="270"/>
      <c r="H387" s="270"/>
      <c r="I387" s="270"/>
      <c r="J387" s="171" t="s">
        <v>267</v>
      </c>
      <c r="K387" s="172">
        <v>1</v>
      </c>
      <c r="L387" s="271">
        <v>0</v>
      </c>
      <c r="M387" s="272"/>
      <c r="N387" s="273">
        <f>ROUND(L387*K387,2)</f>
        <v>0</v>
      </c>
      <c r="O387" s="273"/>
      <c r="P387" s="273"/>
      <c r="Q387" s="273"/>
      <c r="R387" s="39"/>
      <c r="T387" s="173" t="s">
        <v>22</v>
      </c>
      <c r="U387" s="46" t="s">
        <v>44</v>
      </c>
      <c r="V387" s="38"/>
      <c r="W387" s="174">
        <f>V387*K387</f>
        <v>0</v>
      </c>
      <c r="X387" s="174">
        <v>0</v>
      </c>
      <c r="Y387" s="174">
        <f>X387*K387</f>
        <v>0</v>
      </c>
      <c r="Z387" s="174">
        <v>0</v>
      </c>
      <c r="AA387" s="175">
        <f>Z387*K387</f>
        <v>0</v>
      </c>
      <c r="AR387" s="21" t="s">
        <v>164</v>
      </c>
      <c r="AT387" s="21" t="s">
        <v>149</v>
      </c>
      <c r="AU387" s="21" t="s">
        <v>109</v>
      </c>
      <c r="AY387" s="21" t="s">
        <v>148</v>
      </c>
      <c r="BE387" s="112">
        <f>IF(U387="základní",N387,0)</f>
        <v>0</v>
      </c>
      <c r="BF387" s="112">
        <f>IF(U387="snížená",N387,0)</f>
        <v>0</v>
      </c>
      <c r="BG387" s="112">
        <f>IF(U387="zákl. přenesená",N387,0)</f>
        <v>0</v>
      </c>
      <c r="BH387" s="112">
        <f>IF(U387="sníž. přenesená",N387,0)</f>
        <v>0</v>
      </c>
      <c r="BI387" s="112">
        <f>IF(U387="nulová",N387,0)</f>
        <v>0</v>
      </c>
      <c r="BJ387" s="21" t="s">
        <v>87</v>
      </c>
      <c r="BK387" s="112">
        <f>ROUND(L387*K387,2)</f>
        <v>0</v>
      </c>
      <c r="BL387" s="21" t="s">
        <v>164</v>
      </c>
      <c r="BM387" s="21" t="s">
        <v>803</v>
      </c>
    </row>
    <row r="388" spans="2:51" s="10" customFormat="1" ht="16.5" customHeight="1">
      <c r="B388" s="176"/>
      <c r="C388" s="177"/>
      <c r="D388" s="177"/>
      <c r="E388" s="178" t="s">
        <v>22</v>
      </c>
      <c r="F388" s="274" t="s">
        <v>87</v>
      </c>
      <c r="G388" s="275"/>
      <c r="H388" s="275"/>
      <c r="I388" s="275"/>
      <c r="J388" s="177"/>
      <c r="K388" s="179">
        <v>1</v>
      </c>
      <c r="L388" s="177"/>
      <c r="M388" s="177"/>
      <c r="N388" s="177"/>
      <c r="O388" s="177"/>
      <c r="P388" s="177"/>
      <c r="Q388" s="177"/>
      <c r="R388" s="180"/>
      <c r="T388" s="181"/>
      <c r="U388" s="177"/>
      <c r="V388" s="177"/>
      <c r="W388" s="177"/>
      <c r="X388" s="177"/>
      <c r="Y388" s="177"/>
      <c r="Z388" s="177"/>
      <c r="AA388" s="182"/>
      <c r="AT388" s="183" t="s">
        <v>156</v>
      </c>
      <c r="AU388" s="183" t="s">
        <v>109</v>
      </c>
      <c r="AV388" s="10" t="s">
        <v>109</v>
      </c>
      <c r="AW388" s="10" t="s">
        <v>36</v>
      </c>
      <c r="AX388" s="10" t="s">
        <v>87</v>
      </c>
      <c r="AY388" s="183" t="s">
        <v>148</v>
      </c>
    </row>
    <row r="389" spans="2:65" s="1" customFormat="1" ht="38.25" customHeight="1">
      <c r="B389" s="37"/>
      <c r="C389" s="199" t="s">
        <v>804</v>
      </c>
      <c r="D389" s="199" t="s">
        <v>275</v>
      </c>
      <c r="E389" s="200" t="s">
        <v>805</v>
      </c>
      <c r="F389" s="290" t="s">
        <v>806</v>
      </c>
      <c r="G389" s="290"/>
      <c r="H389" s="290"/>
      <c r="I389" s="290"/>
      <c r="J389" s="201" t="s">
        <v>267</v>
      </c>
      <c r="K389" s="202">
        <v>1</v>
      </c>
      <c r="L389" s="291">
        <v>0</v>
      </c>
      <c r="M389" s="292"/>
      <c r="N389" s="293">
        <f>ROUND(L389*K389,2)</f>
        <v>0</v>
      </c>
      <c r="O389" s="273"/>
      <c r="P389" s="273"/>
      <c r="Q389" s="273"/>
      <c r="R389" s="39"/>
      <c r="T389" s="173" t="s">
        <v>22</v>
      </c>
      <c r="U389" s="46" t="s">
        <v>44</v>
      </c>
      <c r="V389" s="38"/>
      <c r="W389" s="174">
        <f>V389*K389</f>
        <v>0</v>
      </c>
      <c r="X389" s="174">
        <v>0.123</v>
      </c>
      <c r="Y389" s="174">
        <f>X389*K389</f>
        <v>0.123</v>
      </c>
      <c r="Z389" s="174">
        <v>0</v>
      </c>
      <c r="AA389" s="175">
        <f>Z389*K389</f>
        <v>0</v>
      </c>
      <c r="AR389" s="21" t="s">
        <v>181</v>
      </c>
      <c r="AT389" s="21" t="s">
        <v>275</v>
      </c>
      <c r="AU389" s="21" t="s">
        <v>109</v>
      </c>
      <c r="AY389" s="21" t="s">
        <v>148</v>
      </c>
      <c r="BE389" s="112">
        <f>IF(U389="základní",N389,0)</f>
        <v>0</v>
      </c>
      <c r="BF389" s="112">
        <f>IF(U389="snížená",N389,0)</f>
        <v>0</v>
      </c>
      <c r="BG389" s="112">
        <f>IF(U389="zákl. přenesená",N389,0)</f>
        <v>0</v>
      </c>
      <c r="BH389" s="112">
        <f>IF(U389="sníž. přenesená",N389,0)</f>
        <v>0</v>
      </c>
      <c r="BI389" s="112">
        <f>IF(U389="nulová",N389,0)</f>
        <v>0</v>
      </c>
      <c r="BJ389" s="21" t="s">
        <v>87</v>
      </c>
      <c r="BK389" s="112">
        <f>ROUND(L389*K389,2)</f>
        <v>0</v>
      </c>
      <c r="BL389" s="21" t="s">
        <v>164</v>
      </c>
      <c r="BM389" s="21" t="s">
        <v>807</v>
      </c>
    </row>
    <row r="390" spans="2:51" s="10" customFormat="1" ht="16.5" customHeight="1">
      <c r="B390" s="176"/>
      <c r="C390" s="177"/>
      <c r="D390" s="177"/>
      <c r="E390" s="178" t="s">
        <v>22</v>
      </c>
      <c r="F390" s="274" t="s">
        <v>87</v>
      </c>
      <c r="G390" s="275"/>
      <c r="H390" s="275"/>
      <c r="I390" s="275"/>
      <c r="J390" s="177"/>
      <c r="K390" s="179">
        <v>1</v>
      </c>
      <c r="L390" s="177"/>
      <c r="M390" s="177"/>
      <c r="N390" s="177"/>
      <c r="O390" s="177"/>
      <c r="P390" s="177"/>
      <c r="Q390" s="177"/>
      <c r="R390" s="180"/>
      <c r="T390" s="181"/>
      <c r="U390" s="177"/>
      <c r="V390" s="177"/>
      <c r="W390" s="177"/>
      <c r="X390" s="177"/>
      <c r="Y390" s="177"/>
      <c r="Z390" s="177"/>
      <c r="AA390" s="182"/>
      <c r="AT390" s="183" t="s">
        <v>156</v>
      </c>
      <c r="AU390" s="183" t="s">
        <v>109</v>
      </c>
      <c r="AV390" s="10" t="s">
        <v>109</v>
      </c>
      <c r="AW390" s="10" t="s">
        <v>36</v>
      </c>
      <c r="AX390" s="10" t="s">
        <v>87</v>
      </c>
      <c r="AY390" s="183" t="s">
        <v>148</v>
      </c>
    </row>
    <row r="391" spans="2:65" s="1" customFormat="1" ht="38.25" customHeight="1">
      <c r="B391" s="37"/>
      <c r="C391" s="169" t="s">
        <v>808</v>
      </c>
      <c r="D391" s="169" t="s">
        <v>149</v>
      </c>
      <c r="E391" s="170" t="s">
        <v>809</v>
      </c>
      <c r="F391" s="270" t="s">
        <v>810</v>
      </c>
      <c r="G391" s="270"/>
      <c r="H391" s="270"/>
      <c r="I391" s="270"/>
      <c r="J391" s="171" t="s">
        <v>267</v>
      </c>
      <c r="K391" s="172">
        <v>1</v>
      </c>
      <c r="L391" s="271">
        <v>0</v>
      </c>
      <c r="M391" s="272"/>
      <c r="N391" s="273">
        <f>ROUND(L391*K391,2)</f>
        <v>0</v>
      </c>
      <c r="O391" s="273"/>
      <c r="P391" s="273"/>
      <c r="Q391" s="273"/>
      <c r="R391" s="39"/>
      <c r="T391" s="173" t="s">
        <v>22</v>
      </c>
      <c r="U391" s="46" t="s">
        <v>44</v>
      </c>
      <c r="V391" s="38"/>
      <c r="W391" s="174">
        <f>V391*K391</f>
        <v>0</v>
      </c>
      <c r="X391" s="174">
        <v>0</v>
      </c>
      <c r="Y391" s="174">
        <f>X391*K391</f>
        <v>0</v>
      </c>
      <c r="Z391" s="174">
        <v>0</v>
      </c>
      <c r="AA391" s="175">
        <f>Z391*K391</f>
        <v>0</v>
      </c>
      <c r="AR391" s="21" t="s">
        <v>164</v>
      </c>
      <c r="AT391" s="21" t="s">
        <v>149</v>
      </c>
      <c r="AU391" s="21" t="s">
        <v>109</v>
      </c>
      <c r="AY391" s="21" t="s">
        <v>148</v>
      </c>
      <c r="BE391" s="112">
        <f>IF(U391="základní",N391,0)</f>
        <v>0</v>
      </c>
      <c r="BF391" s="112">
        <f>IF(U391="snížená",N391,0)</f>
        <v>0</v>
      </c>
      <c r="BG391" s="112">
        <f>IF(U391="zákl. přenesená",N391,0)</f>
        <v>0</v>
      </c>
      <c r="BH391" s="112">
        <f>IF(U391="sníž. přenesená",N391,0)</f>
        <v>0</v>
      </c>
      <c r="BI391" s="112">
        <f>IF(U391="nulová",N391,0)</f>
        <v>0</v>
      </c>
      <c r="BJ391" s="21" t="s">
        <v>87</v>
      </c>
      <c r="BK391" s="112">
        <f>ROUND(L391*K391,2)</f>
        <v>0</v>
      </c>
      <c r="BL391" s="21" t="s">
        <v>164</v>
      </c>
      <c r="BM391" s="21" t="s">
        <v>811</v>
      </c>
    </row>
    <row r="392" spans="2:51" s="10" customFormat="1" ht="16.5" customHeight="1">
      <c r="B392" s="176"/>
      <c r="C392" s="177"/>
      <c r="D392" s="177"/>
      <c r="E392" s="178" t="s">
        <v>22</v>
      </c>
      <c r="F392" s="274" t="s">
        <v>87</v>
      </c>
      <c r="G392" s="275"/>
      <c r="H392" s="275"/>
      <c r="I392" s="275"/>
      <c r="J392" s="177"/>
      <c r="K392" s="179">
        <v>1</v>
      </c>
      <c r="L392" s="177"/>
      <c r="M392" s="177"/>
      <c r="N392" s="177"/>
      <c r="O392" s="177"/>
      <c r="P392" s="177"/>
      <c r="Q392" s="177"/>
      <c r="R392" s="180"/>
      <c r="T392" s="181"/>
      <c r="U392" s="177"/>
      <c r="V392" s="177"/>
      <c r="W392" s="177"/>
      <c r="X392" s="177"/>
      <c r="Y392" s="177"/>
      <c r="Z392" s="177"/>
      <c r="AA392" s="182"/>
      <c r="AT392" s="183" t="s">
        <v>156</v>
      </c>
      <c r="AU392" s="183" t="s">
        <v>109</v>
      </c>
      <c r="AV392" s="10" t="s">
        <v>109</v>
      </c>
      <c r="AW392" s="10" t="s">
        <v>36</v>
      </c>
      <c r="AX392" s="10" t="s">
        <v>87</v>
      </c>
      <c r="AY392" s="183" t="s">
        <v>148</v>
      </c>
    </row>
    <row r="393" spans="2:65" s="1" customFormat="1" ht="38.25" customHeight="1">
      <c r="B393" s="37"/>
      <c r="C393" s="199" t="s">
        <v>812</v>
      </c>
      <c r="D393" s="199" t="s">
        <v>275</v>
      </c>
      <c r="E393" s="200" t="s">
        <v>813</v>
      </c>
      <c r="F393" s="290" t="s">
        <v>814</v>
      </c>
      <c r="G393" s="290"/>
      <c r="H393" s="290"/>
      <c r="I393" s="290"/>
      <c r="J393" s="201" t="s">
        <v>184</v>
      </c>
      <c r="K393" s="202">
        <v>1</v>
      </c>
      <c r="L393" s="291">
        <v>0</v>
      </c>
      <c r="M393" s="292"/>
      <c r="N393" s="293">
        <f>ROUND(L393*K393,2)</f>
        <v>0</v>
      </c>
      <c r="O393" s="273"/>
      <c r="P393" s="273"/>
      <c r="Q393" s="273"/>
      <c r="R393" s="39"/>
      <c r="T393" s="173" t="s">
        <v>22</v>
      </c>
      <c r="U393" s="46" t="s">
        <v>44</v>
      </c>
      <c r="V393" s="38"/>
      <c r="W393" s="174">
        <f>V393*K393</f>
        <v>0</v>
      </c>
      <c r="X393" s="174">
        <v>0.131</v>
      </c>
      <c r="Y393" s="174">
        <f>X393*K393</f>
        <v>0.131</v>
      </c>
      <c r="Z393" s="174">
        <v>0</v>
      </c>
      <c r="AA393" s="175">
        <f>Z393*K393</f>
        <v>0</v>
      </c>
      <c r="AR393" s="21" t="s">
        <v>181</v>
      </c>
      <c r="AT393" s="21" t="s">
        <v>275</v>
      </c>
      <c r="AU393" s="21" t="s">
        <v>109</v>
      </c>
      <c r="AY393" s="21" t="s">
        <v>148</v>
      </c>
      <c r="BE393" s="112">
        <f>IF(U393="základní",N393,0)</f>
        <v>0</v>
      </c>
      <c r="BF393" s="112">
        <f>IF(U393="snížená",N393,0)</f>
        <v>0</v>
      </c>
      <c r="BG393" s="112">
        <f>IF(U393="zákl. přenesená",N393,0)</f>
        <v>0</v>
      </c>
      <c r="BH393" s="112">
        <f>IF(U393="sníž. přenesená",N393,0)</f>
        <v>0</v>
      </c>
      <c r="BI393" s="112">
        <f>IF(U393="nulová",N393,0)</f>
        <v>0</v>
      </c>
      <c r="BJ393" s="21" t="s">
        <v>87</v>
      </c>
      <c r="BK393" s="112">
        <f>ROUND(L393*K393,2)</f>
        <v>0</v>
      </c>
      <c r="BL393" s="21" t="s">
        <v>164</v>
      </c>
      <c r="BM393" s="21" t="s">
        <v>815</v>
      </c>
    </row>
    <row r="394" spans="2:51" s="10" customFormat="1" ht="16.5" customHeight="1">
      <c r="B394" s="176"/>
      <c r="C394" s="177"/>
      <c r="D394" s="177"/>
      <c r="E394" s="178" t="s">
        <v>22</v>
      </c>
      <c r="F394" s="274" t="s">
        <v>87</v>
      </c>
      <c r="G394" s="275"/>
      <c r="H394" s="275"/>
      <c r="I394" s="275"/>
      <c r="J394" s="177"/>
      <c r="K394" s="179">
        <v>1</v>
      </c>
      <c r="L394" s="177"/>
      <c r="M394" s="177"/>
      <c r="N394" s="177"/>
      <c r="O394" s="177"/>
      <c r="P394" s="177"/>
      <c r="Q394" s="177"/>
      <c r="R394" s="180"/>
      <c r="T394" s="181"/>
      <c r="U394" s="177"/>
      <c r="V394" s="177"/>
      <c r="W394" s="177"/>
      <c r="X394" s="177"/>
      <c r="Y394" s="177"/>
      <c r="Z394" s="177"/>
      <c r="AA394" s="182"/>
      <c r="AT394" s="183" t="s">
        <v>156</v>
      </c>
      <c r="AU394" s="183" t="s">
        <v>109</v>
      </c>
      <c r="AV394" s="10" t="s">
        <v>109</v>
      </c>
      <c r="AW394" s="10" t="s">
        <v>36</v>
      </c>
      <c r="AX394" s="10" t="s">
        <v>87</v>
      </c>
      <c r="AY394" s="183" t="s">
        <v>148</v>
      </c>
    </row>
    <row r="395" spans="2:65" s="1" customFormat="1" ht="38.25" customHeight="1">
      <c r="B395" s="37"/>
      <c r="C395" s="169" t="s">
        <v>816</v>
      </c>
      <c r="D395" s="169" t="s">
        <v>149</v>
      </c>
      <c r="E395" s="170" t="s">
        <v>817</v>
      </c>
      <c r="F395" s="270" t="s">
        <v>818</v>
      </c>
      <c r="G395" s="270"/>
      <c r="H395" s="270"/>
      <c r="I395" s="270"/>
      <c r="J395" s="171" t="s">
        <v>267</v>
      </c>
      <c r="K395" s="172">
        <v>1</v>
      </c>
      <c r="L395" s="271">
        <v>0</v>
      </c>
      <c r="M395" s="272"/>
      <c r="N395" s="273">
        <f>ROUND(L395*K395,2)</f>
        <v>0</v>
      </c>
      <c r="O395" s="273"/>
      <c r="P395" s="273"/>
      <c r="Q395" s="273"/>
      <c r="R395" s="39"/>
      <c r="T395" s="173" t="s">
        <v>22</v>
      </c>
      <c r="U395" s="46" t="s">
        <v>44</v>
      </c>
      <c r="V395" s="38"/>
      <c r="W395" s="174">
        <f>V395*K395</f>
        <v>0</v>
      </c>
      <c r="X395" s="174">
        <v>0</v>
      </c>
      <c r="Y395" s="174">
        <f>X395*K395</f>
        <v>0</v>
      </c>
      <c r="Z395" s="174">
        <v>0</v>
      </c>
      <c r="AA395" s="175">
        <f>Z395*K395</f>
        <v>0</v>
      </c>
      <c r="AR395" s="21" t="s">
        <v>164</v>
      </c>
      <c r="AT395" s="21" t="s">
        <v>149</v>
      </c>
      <c r="AU395" s="21" t="s">
        <v>109</v>
      </c>
      <c r="AY395" s="21" t="s">
        <v>148</v>
      </c>
      <c r="BE395" s="112">
        <f>IF(U395="základní",N395,0)</f>
        <v>0</v>
      </c>
      <c r="BF395" s="112">
        <f>IF(U395="snížená",N395,0)</f>
        <v>0</v>
      </c>
      <c r="BG395" s="112">
        <f>IF(U395="zákl. přenesená",N395,0)</f>
        <v>0</v>
      </c>
      <c r="BH395" s="112">
        <f>IF(U395="sníž. přenesená",N395,0)</f>
        <v>0</v>
      </c>
      <c r="BI395" s="112">
        <f>IF(U395="nulová",N395,0)</f>
        <v>0</v>
      </c>
      <c r="BJ395" s="21" t="s">
        <v>87</v>
      </c>
      <c r="BK395" s="112">
        <f>ROUND(L395*K395,2)</f>
        <v>0</v>
      </c>
      <c r="BL395" s="21" t="s">
        <v>164</v>
      </c>
      <c r="BM395" s="21" t="s">
        <v>819</v>
      </c>
    </row>
    <row r="396" spans="2:51" s="10" customFormat="1" ht="16.5" customHeight="1">
      <c r="B396" s="176"/>
      <c r="C396" s="177"/>
      <c r="D396" s="177"/>
      <c r="E396" s="178" t="s">
        <v>22</v>
      </c>
      <c r="F396" s="274" t="s">
        <v>87</v>
      </c>
      <c r="G396" s="275"/>
      <c r="H396" s="275"/>
      <c r="I396" s="275"/>
      <c r="J396" s="177"/>
      <c r="K396" s="179">
        <v>1</v>
      </c>
      <c r="L396" s="177"/>
      <c r="M396" s="177"/>
      <c r="N396" s="177"/>
      <c r="O396" s="177"/>
      <c r="P396" s="177"/>
      <c r="Q396" s="177"/>
      <c r="R396" s="180"/>
      <c r="T396" s="181"/>
      <c r="U396" s="177"/>
      <c r="V396" s="177"/>
      <c r="W396" s="177"/>
      <c r="X396" s="177"/>
      <c r="Y396" s="177"/>
      <c r="Z396" s="177"/>
      <c r="AA396" s="182"/>
      <c r="AT396" s="183" t="s">
        <v>156</v>
      </c>
      <c r="AU396" s="183" t="s">
        <v>109</v>
      </c>
      <c r="AV396" s="10" t="s">
        <v>109</v>
      </c>
      <c r="AW396" s="10" t="s">
        <v>36</v>
      </c>
      <c r="AX396" s="10" t="s">
        <v>87</v>
      </c>
      <c r="AY396" s="183" t="s">
        <v>148</v>
      </c>
    </row>
    <row r="397" spans="2:65" s="1" customFormat="1" ht="38.25" customHeight="1">
      <c r="B397" s="37"/>
      <c r="C397" s="199" t="s">
        <v>820</v>
      </c>
      <c r="D397" s="199" t="s">
        <v>275</v>
      </c>
      <c r="E397" s="200" t="s">
        <v>821</v>
      </c>
      <c r="F397" s="290" t="s">
        <v>822</v>
      </c>
      <c r="G397" s="290"/>
      <c r="H397" s="290"/>
      <c r="I397" s="290"/>
      <c r="J397" s="201" t="s">
        <v>267</v>
      </c>
      <c r="K397" s="202">
        <v>1</v>
      </c>
      <c r="L397" s="291">
        <v>0</v>
      </c>
      <c r="M397" s="292"/>
      <c r="N397" s="293">
        <f>ROUND(L397*K397,2)</f>
        <v>0</v>
      </c>
      <c r="O397" s="273"/>
      <c r="P397" s="273"/>
      <c r="Q397" s="273"/>
      <c r="R397" s="39"/>
      <c r="T397" s="173" t="s">
        <v>22</v>
      </c>
      <c r="U397" s="46" t="s">
        <v>44</v>
      </c>
      <c r="V397" s="38"/>
      <c r="W397" s="174">
        <f>V397*K397</f>
        <v>0</v>
      </c>
      <c r="X397" s="174">
        <v>0.123</v>
      </c>
      <c r="Y397" s="174">
        <f>X397*K397</f>
        <v>0.123</v>
      </c>
      <c r="Z397" s="174">
        <v>0</v>
      </c>
      <c r="AA397" s="175">
        <f>Z397*K397</f>
        <v>0</v>
      </c>
      <c r="AR397" s="21" t="s">
        <v>181</v>
      </c>
      <c r="AT397" s="21" t="s">
        <v>275</v>
      </c>
      <c r="AU397" s="21" t="s">
        <v>109</v>
      </c>
      <c r="AY397" s="21" t="s">
        <v>148</v>
      </c>
      <c r="BE397" s="112">
        <f>IF(U397="základní",N397,0)</f>
        <v>0</v>
      </c>
      <c r="BF397" s="112">
        <f>IF(U397="snížená",N397,0)</f>
        <v>0</v>
      </c>
      <c r="BG397" s="112">
        <f>IF(U397="zákl. přenesená",N397,0)</f>
        <v>0</v>
      </c>
      <c r="BH397" s="112">
        <f>IF(U397="sníž. přenesená",N397,0)</f>
        <v>0</v>
      </c>
      <c r="BI397" s="112">
        <f>IF(U397="nulová",N397,0)</f>
        <v>0</v>
      </c>
      <c r="BJ397" s="21" t="s">
        <v>87</v>
      </c>
      <c r="BK397" s="112">
        <f>ROUND(L397*K397,2)</f>
        <v>0</v>
      </c>
      <c r="BL397" s="21" t="s">
        <v>164</v>
      </c>
      <c r="BM397" s="21" t="s">
        <v>823</v>
      </c>
    </row>
    <row r="398" spans="2:51" s="10" customFormat="1" ht="16.5" customHeight="1">
      <c r="B398" s="176"/>
      <c r="C398" s="177"/>
      <c r="D398" s="177"/>
      <c r="E398" s="178" t="s">
        <v>22</v>
      </c>
      <c r="F398" s="274" t="s">
        <v>87</v>
      </c>
      <c r="G398" s="275"/>
      <c r="H398" s="275"/>
      <c r="I398" s="275"/>
      <c r="J398" s="177"/>
      <c r="K398" s="179">
        <v>1</v>
      </c>
      <c r="L398" s="177"/>
      <c r="M398" s="177"/>
      <c r="N398" s="177"/>
      <c r="O398" s="177"/>
      <c r="P398" s="177"/>
      <c r="Q398" s="177"/>
      <c r="R398" s="180"/>
      <c r="T398" s="181"/>
      <c r="U398" s="177"/>
      <c r="V398" s="177"/>
      <c r="W398" s="177"/>
      <c r="X398" s="177"/>
      <c r="Y398" s="177"/>
      <c r="Z398" s="177"/>
      <c r="AA398" s="182"/>
      <c r="AT398" s="183" t="s">
        <v>156</v>
      </c>
      <c r="AU398" s="183" t="s">
        <v>109</v>
      </c>
      <c r="AV398" s="10" t="s">
        <v>109</v>
      </c>
      <c r="AW398" s="10" t="s">
        <v>36</v>
      </c>
      <c r="AX398" s="10" t="s">
        <v>87</v>
      </c>
      <c r="AY398" s="183" t="s">
        <v>148</v>
      </c>
    </row>
    <row r="399" spans="2:65" s="1" customFormat="1" ht="25.5" customHeight="1">
      <c r="B399" s="37"/>
      <c r="C399" s="169" t="s">
        <v>824</v>
      </c>
      <c r="D399" s="169" t="s">
        <v>149</v>
      </c>
      <c r="E399" s="170" t="s">
        <v>825</v>
      </c>
      <c r="F399" s="270" t="s">
        <v>826</v>
      </c>
      <c r="G399" s="270"/>
      <c r="H399" s="270"/>
      <c r="I399" s="270"/>
      <c r="J399" s="171" t="s">
        <v>267</v>
      </c>
      <c r="K399" s="172">
        <v>1</v>
      </c>
      <c r="L399" s="271">
        <v>0</v>
      </c>
      <c r="M399" s="272"/>
      <c r="N399" s="273">
        <f>ROUND(L399*K399,2)</f>
        <v>0</v>
      </c>
      <c r="O399" s="273"/>
      <c r="P399" s="273"/>
      <c r="Q399" s="273"/>
      <c r="R399" s="39"/>
      <c r="T399" s="173" t="s">
        <v>22</v>
      </c>
      <c r="U399" s="46" t="s">
        <v>44</v>
      </c>
      <c r="V399" s="38"/>
      <c r="W399" s="174">
        <f>V399*K399</f>
        <v>0</v>
      </c>
      <c r="X399" s="174">
        <v>0</v>
      </c>
      <c r="Y399" s="174">
        <f>X399*K399</f>
        <v>0</v>
      </c>
      <c r="Z399" s="174">
        <v>0</v>
      </c>
      <c r="AA399" s="175">
        <f>Z399*K399</f>
        <v>0</v>
      </c>
      <c r="AR399" s="21" t="s">
        <v>164</v>
      </c>
      <c r="AT399" s="21" t="s">
        <v>149</v>
      </c>
      <c r="AU399" s="21" t="s">
        <v>109</v>
      </c>
      <c r="AY399" s="21" t="s">
        <v>148</v>
      </c>
      <c r="BE399" s="112">
        <f>IF(U399="základní",N399,0)</f>
        <v>0</v>
      </c>
      <c r="BF399" s="112">
        <f>IF(U399="snížená",N399,0)</f>
        <v>0</v>
      </c>
      <c r="BG399" s="112">
        <f>IF(U399="zákl. přenesená",N399,0)</f>
        <v>0</v>
      </c>
      <c r="BH399" s="112">
        <f>IF(U399="sníž. přenesená",N399,0)</f>
        <v>0</v>
      </c>
      <c r="BI399" s="112">
        <f>IF(U399="nulová",N399,0)</f>
        <v>0</v>
      </c>
      <c r="BJ399" s="21" t="s">
        <v>87</v>
      </c>
      <c r="BK399" s="112">
        <f>ROUND(L399*K399,2)</f>
        <v>0</v>
      </c>
      <c r="BL399" s="21" t="s">
        <v>164</v>
      </c>
      <c r="BM399" s="21" t="s">
        <v>827</v>
      </c>
    </row>
    <row r="400" spans="2:51" s="10" customFormat="1" ht="16.5" customHeight="1">
      <c r="B400" s="176"/>
      <c r="C400" s="177"/>
      <c r="D400" s="177"/>
      <c r="E400" s="178" t="s">
        <v>22</v>
      </c>
      <c r="F400" s="274" t="s">
        <v>87</v>
      </c>
      <c r="G400" s="275"/>
      <c r="H400" s="275"/>
      <c r="I400" s="275"/>
      <c r="J400" s="177"/>
      <c r="K400" s="179">
        <v>1</v>
      </c>
      <c r="L400" s="177"/>
      <c r="M400" s="177"/>
      <c r="N400" s="177"/>
      <c r="O400" s="177"/>
      <c r="P400" s="177"/>
      <c r="Q400" s="177"/>
      <c r="R400" s="180"/>
      <c r="T400" s="181"/>
      <c r="U400" s="177"/>
      <c r="V400" s="177"/>
      <c r="W400" s="177"/>
      <c r="X400" s="177"/>
      <c r="Y400" s="177"/>
      <c r="Z400" s="177"/>
      <c r="AA400" s="182"/>
      <c r="AT400" s="183" t="s">
        <v>156</v>
      </c>
      <c r="AU400" s="183" t="s">
        <v>109</v>
      </c>
      <c r="AV400" s="10" t="s">
        <v>109</v>
      </c>
      <c r="AW400" s="10" t="s">
        <v>36</v>
      </c>
      <c r="AX400" s="10" t="s">
        <v>87</v>
      </c>
      <c r="AY400" s="183" t="s">
        <v>148</v>
      </c>
    </row>
    <row r="401" spans="2:65" s="1" customFormat="1" ht="16.5" customHeight="1">
      <c r="B401" s="37"/>
      <c r="C401" s="169" t="s">
        <v>828</v>
      </c>
      <c r="D401" s="169" t="s">
        <v>149</v>
      </c>
      <c r="E401" s="170" t="s">
        <v>829</v>
      </c>
      <c r="F401" s="270" t="s">
        <v>415</v>
      </c>
      <c r="G401" s="270"/>
      <c r="H401" s="270"/>
      <c r="I401" s="270"/>
      <c r="J401" s="171" t="s">
        <v>267</v>
      </c>
      <c r="K401" s="172">
        <v>4</v>
      </c>
      <c r="L401" s="271">
        <v>0</v>
      </c>
      <c r="M401" s="272"/>
      <c r="N401" s="273">
        <f>ROUND(L401*K401,2)</f>
        <v>0</v>
      </c>
      <c r="O401" s="273"/>
      <c r="P401" s="273"/>
      <c r="Q401" s="273"/>
      <c r="R401" s="39"/>
      <c r="T401" s="173" t="s">
        <v>22</v>
      </c>
      <c r="U401" s="46" t="s">
        <v>44</v>
      </c>
      <c r="V401" s="38"/>
      <c r="W401" s="174">
        <f>V401*K401</f>
        <v>0</v>
      </c>
      <c r="X401" s="174">
        <v>0</v>
      </c>
      <c r="Y401" s="174">
        <f>X401*K401</f>
        <v>0</v>
      </c>
      <c r="Z401" s="174">
        <v>0</v>
      </c>
      <c r="AA401" s="175">
        <f>Z401*K401</f>
        <v>0</v>
      </c>
      <c r="AR401" s="21" t="s">
        <v>164</v>
      </c>
      <c r="AT401" s="21" t="s">
        <v>149</v>
      </c>
      <c r="AU401" s="21" t="s">
        <v>109</v>
      </c>
      <c r="AY401" s="21" t="s">
        <v>148</v>
      </c>
      <c r="BE401" s="112">
        <f>IF(U401="základní",N401,0)</f>
        <v>0</v>
      </c>
      <c r="BF401" s="112">
        <f>IF(U401="snížená",N401,0)</f>
        <v>0</v>
      </c>
      <c r="BG401" s="112">
        <f>IF(U401="zákl. přenesená",N401,0)</f>
        <v>0</v>
      </c>
      <c r="BH401" s="112">
        <f>IF(U401="sníž. přenesená",N401,0)</f>
        <v>0</v>
      </c>
      <c r="BI401" s="112">
        <f>IF(U401="nulová",N401,0)</f>
        <v>0</v>
      </c>
      <c r="BJ401" s="21" t="s">
        <v>87</v>
      </c>
      <c r="BK401" s="112">
        <f>ROUND(L401*K401,2)</f>
        <v>0</v>
      </c>
      <c r="BL401" s="21" t="s">
        <v>164</v>
      </c>
      <c r="BM401" s="21" t="s">
        <v>830</v>
      </c>
    </row>
    <row r="402" spans="2:51" s="11" customFormat="1" ht="16.5" customHeight="1">
      <c r="B402" s="184"/>
      <c r="C402" s="185"/>
      <c r="D402" s="185"/>
      <c r="E402" s="186" t="s">
        <v>22</v>
      </c>
      <c r="F402" s="276" t="s">
        <v>417</v>
      </c>
      <c r="G402" s="277"/>
      <c r="H402" s="277"/>
      <c r="I402" s="277"/>
      <c r="J402" s="185"/>
      <c r="K402" s="186" t="s">
        <v>22</v>
      </c>
      <c r="L402" s="185"/>
      <c r="M402" s="185"/>
      <c r="N402" s="185"/>
      <c r="O402" s="185"/>
      <c r="P402" s="185"/>
      <c r="Q402" s="185"/>
      <c r="R402" s="187"/>
      <c r="T402" s="188"/>
      <c r="U402" s="185"/>
      <c r="V402" s="185"/>
      <c r="W402" s="185"/>
      <c r="X402" s="185"/>
      <c r="Y402" s="185"/>
      <c r="Z402" s="185"/>
      <c r="AA402" s="189"/>
      <c r="AT402" s="190" t="s">
        <v>156</v>
      </c>
      <c r="AU402" s="190" t="s">
        <v>109</v>
      </c>
      <c r="AV402" s="11" t="s">
        <v>87</v>
      </c>
      <c r="AW402" s="11" t="s">
        <v>36</v>
      </c>
      <c r="AX402" s="11" t="s">
        <v>79</v>
      </c>
      <c r="AY402" s="190" t="s">
        <v>148</v>
      </c>
    </row>
    <row r="403" spans="2:51" s="10" customFormat="1" ht="16.5" customHeight="1">
      <c r="B403" s="176"/>
      <c r="C403" s="177"/>
      <c r="D403" s="177"/>
      <c r="E403" s="178" t="s">
        <v>22</v>
      </c>
      <c r="F403" s="278" t="s">
        <v>109</v>
      </c>
      <c r="G403" s="279"/>
      <c r="H403" s="279"/>
      <c r="I403" s="279"/>
      <c r="J403" s="177"/>
      <c r="K403" s="179">
        <v>2</v>
      </c>
      <c r="L403" s="177"/>
      <c r="M403" s="177"/>
      <c r="N403" s="177"/>
      <c r="O403" s="177"/>
      <c r="P403" s="177"/>
      <c r="Q403" s="177"/>
      <c r="R403" s="180"/>
      <c r="T403" s="181"/>
      <c r="U403" s="177"/>
      <c r="V403" s="177"/>
      <c r="W403" s="177"/>
      <c r="X403" s="177"/>
      <c r="Y403" s="177"/>
      <c r="Z403" s="177"/>
      <c r="AA403" s="182"/>
      <c r="AT403" s="183" t="s">
        <v>156</v>
      </c>
      <c r="AU403" s="183" t="s">
        <v>109</v>
      </c>
      <c r="AV403" s="10" t="s">
        <v>109</v>
      </c>
      <c r="AW403" s="10" t="s">
        <v>36</v>
      </c>
      <c r="AX403" s="10" t="s">
        <v>79</v>
      </c>
      <c r="AY403" s="183" t="s">
        <v>148</v>
      </c>
    </row>
    <row r="404" spans="2:51" s="11" customFormat="1" ht="16.5" customHeight="1">
      <c r="B404" s="184"/>
      <c r="C404" s="185"/>
      <c r="D404" s="185"/>
      <c r="E404" s="186" t="s">
        <v>22</v>
      </c>
      <c r="F404" s="286" t="s">
        <v>831</v>
      </c>
      <c r="G404" s="287"/>
      <c r="H404" s="287"/>
      <c r="I404" s="287"/>
      <c r="J404" s="185"/>
      <c r="K404" s="186" t="s">
        <v>22</v>
      </c>
      <c r="L404" s="185"/>
      <c r="M404" s="185"/>
      <c r="N404" s="185"/>
      <c r="O404" s="185"/>
      <c r="P404" s="185"/>
      <c r="Q404" s="185"/>
      <c r="R404" s="187"/>
      <c r="T404" s="188"/>
      <c r="U404" s="185"/>
      <c r="V404" s="185"/>
      <c r="W404" s="185"/>
      <c r="X404" s="185"/>
      <c r="Y404" s="185"/>
      <c r="Z404" s="185"/>
      <c r="AA404" s="189"/>
      <c r="AT404" s="190" t="s">
        <v>156</v>
      </c>
      <c r="AU404" s="190" t="s">
        <v>109</v>
      </c>
      <c r="AV404" s="11" t="s">
        <v>87</v>
      </c>
      <c r="AW404" s="11" t="s">
        <v>36</v>
      </c>
      <c r="AX404" s="11" t="s">
        <v>79</v>
      </c>
      <c r="AY404" s="190" t="s">
        <v>148</v>
      </c>
    </row>
    <row r="405" spans="2:51" s="10" customFormat="1" ht="16.5" customHeight="1">
      <c r="B405" s="176"/>
      <c r="C405" s="177"/>
      <c r="D405" s="177"/>
      <c r="E405" s="178" t="s">
        <v>22</v>
      </c>
      <c r="F405" s="278" t="s">
        <v>109</v>
      </c>
      <c r="G405" s="279"/>
      <c r="H405" s="279"/>
      <c r="I405" s="279"/>
      <c r="J405" s="177"/>
      <c r="K405" s="179">
        <v>2</v>
      </c>
      <c r="L405" s="177"/>
      <c r="M405" s="177"/>
      <c r="N405" s="177"/>
      <c r="O405" s="177"/>
      <c r="P405" s="177"/>
      <c r="Q405" s="177"/>
      <c r="R405" s="180"/>
      <c r="T405" s="181"/>
      <c r="U405" s="177"/>
      <c r="V405" s="177"/>
      <c r="W405" s="177"/>
      <c r="X405" s="177"/>
      <c r="Y405" s="177"/>
      <c r="Z405" s="177"/>
      <c r="AA405" s="182"/>
      <c r="AT405" s="183" t="s">
        <v>156</v>
      </c>
      <c r="AU405" s="183" t="s">
        <v>109</v>
      </c>
      <c r="AV405" s="10" t="s">
        <v>109</v>
      </c>
      <c r="AW405" s="10" t="s">
        <v>36</v>
      </c>
      <c r="AX405" s="10" t="s">
        <v>79</v>
      </c>
      <c r="AY405" s="183" t="s">
        <v>148</v>
      </c>
    </row>
    <row r="406" spans="2:51" s="12" customFormat="1" ht="16.5" customHeight="1">
      <c r="B406" s="191"/>
      <c r="C406" s="192"/>
      <c r="D406" s="192"/>
      <c r="E406" s="193" t="s">
        <v>22</v>
      </c>
      <c r="F406" s="288" t="s">
        <v>206</v>
      </c>
      <c r="G406" s="289"/>
      <c r="H406" s="289"/>
      <c r="I406" s="289"/>
      <c r="J406" s="192"/>
      <c r="K406" s="194">
        <v>4</v>
      </c>
      <c r="L406" s="192"/>
      <c r="M406" s="192"/>
      <c r="N406" s="192"/>
      <c r="O406" s="192"/>
      <c r="P406" s="192"/>
      <c r="Q406" s="192"/>
      <c r="R406" s="195"/>
      <c r="T406" s="196"/>
      <c r="U406" s="192"/>
      <c r="V406" s="192"/>
      <c r="W406" s="192"/>
      <c r="X406" s="192"/>
      <c r="Y406" s="192"/>
      <c r="Z406" s="192"/>
      <c r="AA406" s="197"/>
      <c r="AT406" s="198" t="s">
        <v>156</v>
      </c>
      <c r="AU406" s="198" t="s">
        <v>109</v>
      </c>
      <c r="AV406" s="12" t="s">
        <v>164</v>
      </c>
      <c r="AW406" s="12" t="s">
        <v>36</v>
      </c>
      <c r="AX406" s="12" t="s">
        <v>87</v>
      </c>
      <c r="AY406" s="198" t="s">
        <v>148</v>
      </c>
    </row>
    <row r="407" spans="2:63" s="9" customFormat="1" ht="29.85" customHeight="1">
      <c r="B407" s="158"/>
      <c r="C407" s="159"/>
      <c r="D407" s="168" t="s">
        <v>196</v>
      </c>
      <c r="E407" s="168"/>
      <c r="F407" s="168"/>
      <c r="G407" s="168"/>
      <c r="H407" s="168"/>
      <c r="I407" s="168"/>
      <c r="J407" s="168"/>
      <c r="K407" s="168"/>
      <c r="L407" s="168"/>
      <c r="M407" s="168"/>
      <c r="N407" s="283">
        <f>BK407</f>
        <v>0</v>
      </c>
      <c r="O407" s="284"/>
      <c r="P407" s="284"/>
      <c r="Q407" s="284"/>
      <c r="R407" s="161"/>
      <c r="T407" s="162"/>
      <c r="U407" s="159"/>
      <c r="V407" s="159"/>
      <c r="W407" s="163">
        <f>W408</f>
        <v>0</v>
      </c>
      <c r="X407" s="159"/>
      <c r="Y407" s="163">
        <f>Y408</f>
        <v>0</v>
      </c>
      <c r="Z407" s="159"/>
      <c r="AA407" s="164">
        <f>AA408</f>
        <v>0</v>
      </c>
      <c r="AR407" s="165" t="s">
        <v>87</v>
      </c>
      <c r="AT407" s="166" t="s">
        <v>78</v>
      </c>
      <c r="AU407" s="166" t="s">
        <v>87</v>
      </c>
      <c r="AY407" s="165" t="s">
        <v>148</v>
      </c>
      <c r="BK407" s="167">
        <f>BK408</f>
        <v>0</v>
      </c>
    </row>
    <row r="408" spans="2:65" s="1" customFormat="1" ht="16.5" customHeight="1">
      <c r="B408" s="37"/>
      <c r="C408" s="169" t="s">
        <v>832</v>
      </c>
      <c r="D408" s="169" t="s">
        <v>149</v>
      </c>
      <c r="E408" s="170" t="s">
        <v>419</v>
      </c>
      <c r="F408" s="270" t="s">
        <v>420</v>
      </c>
      <c r="G408" s="270"/>
      <c r="H408" s="270"/>
      <c r="I408" s="270"/>
      <c r="J408" s="171" t="s">
        <v>246</v>
      </c>
      <c r="K408" s="172">
        <v>54.413</v>
      </c>
      <c r="L408" s="271">
        <v>0</v>
      </c>
      <c r="M408" s="272"/>
      <c r="N408" s="273">
        <f>ROUND(L408*K408,2)</f>
        <v>0</v>
      </c>
      <c r="O408" s="273"/>
      <c r="P408" s="273"/>
      <c r="Q408" s="273"/>
      <c r="R408" s="39"/>
      <c r="T408" s="173" t="s">
        <v>22</v>
      </c>
      <c r="U408" s="46" t="s">
        <v>44</v>
      </c>
      <c r="V408" s="38"/>
      <c r="W408" s="174">
        <f>V408*K408</f>
        <v>0</v>
      </c>
      <c r="X408" s="174">
        <v>0</v>
      </c>
      <c r="Y408" s="174">
        <f>X408*K408</f>
        <v>0</v>
      </c>
      <c r="Z408" s="174">
        <v>0</v>
      </c>
      <c r="AA408" s="175">
        <f>Z408*K408</f>
        <v>0</v>
      </c>
      <c r="AR408" s="21" t="s">
        <v>164</v>
      </c>
      <c r="AT408" s="21" t="s">
        <v>149</v>
      </c>
      <c r="AU408" s="21" t="s">
        <v>109</v>
      </c>
      <c r="AY408" s="21" t="s">
        <v>148</v>
      </c>
      <c r="BE408" s="112">
        <f>IF(U408="základní",N408,0)</f>
        <v>0</v>
      </c>
      <c r="BF408" s="112">
        <f>IF(U408="snížená",N408,0)</f>
        <v>0</v>
      </c>
      <c r="BG408" s="112">
        <f>IF(U408="zákl. přenesená",N408,0)</f>
        <v>0</v>
      </c>
      <c r="BH408" s="112">
        <f>IF(U408="sníž. přenesená",N408,0)</f>
        <v>0</v>
      </c>
      <c r="BI408" s="112">
        <f>IF(U408="nulová",N408,0)</f>
        <v>0</v>
      </c>
      <c r="BJ408" s="21" t="s">
        <v>87</v>
      </c>
      <c r="BK408" s="112">
        <f>ROUND(L408*K408,2)</f>
        <v>0</v>
      </c>
      <c r="BL408" s="21" t="s">
        <v>164</v>
      </c>
      <c r="BM408" s="21" t="s">
        <v>833</v>
      </c>
    </row>
    <row r="409" spans="2:63" s="1" customFormat="1" ht="49.9" customHeight="1">
      <c r="B409" s="37"/>
      <c r="C409" s="38"/>
      <c r="D409" s="160" t="s">
        <v>186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294">
        <f>BK409</f>
        <v>0</v>
      </c>
      <c r="O409" s="295"/>
      <c r="P409" s="295"/>
      <c r="Q409" s="295"/>
      <c r="R409" s="39"/>
      <c r="T409" s="149"/>
      <c r="U409" s="58"/>
      <c r="V409" s="58"/>
      <c r="W409" s="58"/>
      <c r="X409" s="58"/>
      <c r="Y409" s="58"/>
      <c r="Z409" s="58"/>
      <c r="AA409" s="60"/>
      <c r="AT409" s="21" t="s">
        <v>78</v>
      </c>
      <c r="AU409" s="21" t="s">
        <v>79</v>
      </c>
      <c r="AY409" s="21" t="s">
        <v>187</v>
      </c>
      <c r="BK409" s="112">
        <v>0</v>
      </c>
    </row>
    <row r="410" spans="2:18" s="1" customFormat="1" ht="6.95" customHeight="1">
      <c r="B410" s="61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3"/>
    </row>
  </sheetData>
  <sheetProtection algorithmName="SHA-512" hashValue="RLNQVv8P74BaGHfnXPhF73pAbM1htzgz4WU5NFWGpLDGZ45+mEyDq2owkNXRp7kGK+GnYpnRd1HimP8vZGX1Ww==" saltValue="6UeffGEChlh1I1Jvbv6SRMPIzsjZZ28lx+7oZGKjFnpUZMcKyo83mDAXk7rwMOUg9LL8vxpXbid7rXP2zKmXgw==" spinCount="10" sheet="1" objects="1" scenarios="1" formatColumns="0" formatRows="0"/>
  <mergeCells count="559">
    <mergeCell ref="N409:Q409"/>
    <mergeCell ref="H1:K1"/>
    <mergeCell ref="S2:AC2"/>
    <mergeCell ref="N123:Q123"/>
    <mergeCell ref="N124:Q124"/>
    <mergeCell ref="N125:Q125"/>
    <mergeCell ref="N146:Q146"/>
    <mergeCell ref="N255:Q255"/>
    <mergeCell ref="N305:Q305"/>
    <mergeCell ref="N316:Q316"/>
    <mergeCell ref="N344:Q344"/>
    <mergeCell ref="N407:Q407"/>
    <mergeCell ref="F401:I401"/>
    <mergeCell ref="L401:M401"/>
    <mergeCell ref="N401:Q401"/>
    <mergeCell ref="F402:I402"/>
    <mergeCell ref="F403:I403"/>
    <mergeCell ref="F404:I404"/>
    <mergeCell ref="F405:I405"/>
    <mergeCell ref="F406:I406"/>
    <mergeCell ref="F408:I408"/>
    <mergeCell ref="L408:M408"/>
    <mergeCell ref="N408:Q408"/>
    <mergeCell ref="F396:I396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F391:I391"/>
    <mergeCell ref="L391:M391"/>
    <mergeCell ref="N391:Q391"/>
    <mergeCell ref="F392:I392"/>
    <mergeCell ref="F393:I393"/>
    <mergeCell ref="L393:M393"/>
    <mergeCell ref="N393:Q393"/>
    <mergeCell ref="F394:I394"/>
    <mergeCell ref="F395:I395"/>
    <mergeCell ref="L395:M395"/>
    <mergeCell ref="N395:Q395"/>
    <mergeCell ref="F386:I386"/>
    <mergeCell ref="F387:I387"/>
    <mergeCell ref="L387:M387"/>
    <mergeCell ref="N387:Q387"/>
    <mergeCell ref="F388:I388"/>
    <mergeCell ref="F389:I389"/>
    <mergeCell ref="L389:M389"/>
    <mergeCell ref="N389:Q389"/>
    <mergeCell ref="F390:I39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80:I380"/>
    <mergeCell ref="F371:I371"/>
    <mergeCell ref="L371:M371"/>
    <mergeCell ref="N371:Q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66:I366"/>
    <mergeCell ref="L366:M366"/>
    <mergeCell ref="N366:Q366"/>
    <mergeCell ref="F367:I367"/>
    <mergeCell ref="F368:I368"/>
    <mergeCell ref="L368:M368"/>
    <mergeCell ref="N368:Q368"/>
    <mergeCell ref="F369:I369"/>
    <mergeCell ref="F370:I370"/>
    <mergeCell ref="F359:I359"/>
    <mergeCell ref="F360:I360"/>
    <mergeCell ref="F361:I361"/>
    <mergeCell ref="F362:I362"/>
    <mergeCell ref="F363:I363"/>
    <mergeCell ref="F364:I364"/>
    <mergeCell ref="L364:M364"/>
    <mergeCell ref="N364:Q364"/>
    <mergeCell ref="F365:I365"/>
    <mergeCell ref="F354:I354"/>
    <mergeCell ref="L354:M354"/>
    <mergeCell ref="N354:Q354"/>
    <mergeCell ref="F355:I355"/>
    <mergeCell ref="F356:I356"/>
    <mergeCell ref="L356:M356"/>
    <mergeCell ref="N356:Q356"/>
    <mergeCell ref="F357:I357"/>
    <mergeCell ref="F358:I358"/>
    <mergeCell ref="L358:M358"/>
    <mergeCell ref="N358:Q358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F353:I353"/>
    <mergeCell ref="F341:I341"/>
    <mergeCell ref="L341:M341"/>
    <mergeCell ref="N341:Q341"/>
    <mergeCell ref="F342:I342"/>
    <mergeCell ref="F343:I343"/>
    <mergeCell ref="F345:I345"/>
    <mergeCell ref="L345:M345"/>
    <mergeCell ref="N345:Q345"/>
    <mergeCell ref="F346:I346"/>
    <mergeCell ref="F336:I336"/>
    <mergeCell ref="F337:I337"/>
    <mergeCell ref="L337:M337"/>
    <mergeCell ref="N337:Q337"/>
    <mergeCell ref="F338:I338"/>
    <mergeCell ref="F339:I339"/>
    <mergeCell ref="L339:M339"/>
    <mergeCell ref="N339:Q339"/>
    <mergeCell ref="F340:I340"/>
    <mergeCell ref="F331:I331"/>
    <mergeCell ref="L331:M331"/>
    <mergeCell ref="N331:Q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26:I326"/>
    <mergeCell ref="L326:M326"/>
    <mergeCell ref="N326:Q326"/>
    <mergeCell ref="F327:I327"/>
    <mergeCell ref="F328:I328"/>
    <mergeCell ref="F329:I329"/>
    <mergeCell ref="L329:M329"/>
    <mergeCell ref="N329:Q329"/>
    <mergeCell ref="F330:I330"/>
    <mergeCell ref="F319:I319"/>
    <mergeCell ref="F320:I320"/>
    <mergeCell ref="F321:I321"/>
    <mergeCell ref="F322:I322"/>
    <mergeCell ref="F323:I323"/>
    <mergeCell ref="L323:M323"/>
    <mergeCell ref="N323:Q323"/>
    <mergeCell ref="F324:I324"/>
    <mergeCell ref="F325:I325"/>
    <mergeCell ref="F311:I311"/>
    <mergeCell ref="F312:I312"/>
    <mergeCell ref="F313:I313"/>
    <mergeCell ref="F314:I314"/>
    <mergeCell ref="F315:I315"/>
    <mergeCell ref="F317:I317"/>
    <mergeCell ref="L317:M317"/>
    <mergeCell ref="N317:Q317"/>
    <mergeCell ref="F318:I318"/>
    <mergeCell ref="F306:I306"/>
    <mergeCell ref="L306:M306"/>
    <mergeCell ref="N306:Q306"/>
    <mergeCell ref="F307:I307"/>
    <mergeCell ref="F308:I308"/>
    <mergeCell ref="L308:M308"/>
    <mergeCell ref="N308:Q308"/>
    <mergeCell ref="F309:I309"/>
    <mergeCell ref="F310:I310"/>
    <mergeCell ref="L310:M310"/>
    <mergeCell ref="N310:Q310"/>
    <mergeCell ref="F300:I300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F299:I299"/>
    <mergeCell ref="L299:M299"/>
    <mergeCell ref="N299:Q29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F289:I289"/>
    <mergeCell ref="L289:M289"/>
    <mergeCell ref="N289:Q28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L264:M264"/>
    <mergeCell ref="N264:Q264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F260:I260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45:I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N223:Q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L223:M223"/>
    <mergeCell ref="F211:I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3:I143"/>
    <mergeCell ref="F144:I144"/>
    <mergeCell ref="L144:M144"/>
    <mergeCell ref="N144:Q144"/>
    <mergeCell ref="F145:I145"/>
    <mergeCell ref="F147:I147"/>
    <mergeCell ref="L147:M147"/>
    <mergeCell ref="N147:Q147"/>
    <mergeCell ref="F148:I148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DESKTOP-GTLMSBH\Admin</dc:creator>
  <cp:keywords/>
  <dc:description/>
  <cp:lastModifiedBy>Zuzana Kytlicová</cp:lastModifiedBy>
  <dcterms:created xsi:type="dcterms:W3CDTF">2018-07-06T09:01:51Z</dcterms:created>
  <dcterms:modified xsi:type="dcterms:W3CDTF">2019-01-10T14:24:10Z</dcterms:modified>
  <cp:category/>
  <cp:version/>
  <cp:contentType/>
  <cp:contentStatus/>
</cp:coreProperties>
</file>